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53222"/>
  <mc:AlternateContent xmlns:mc="http://schemas.openxmlformats.org/markup-compatibility/2006">
    <mc:Choice Requires="x15">
      <x15ac:absPath xmlns:x15ac="http://schemas.microsoft.com/office/spreadsheetml/2010/11/ac" url="C:\Users\Utilisateur\Documents\GABRIELLE\Re-Submission\"/>
    </mc:Choice>
  </mc:AlternateContent>
  <bookViews>
    <workbookView xWindow="0" yWindow="0" windowWidth="28800" windowHeight="13500" tabRatio="840"/>
  </bookViews>
  <sheets>
    <sheet name="All articles" sheetId="4" r:id="rId1"/>
    <sheet name="Analysis" sheetId="12" r:id="rId2"/>
    <sheet name="Stats" sheetId="15" r:id="rId3"/>
    <sheet name="GENERAL Graphs" sheetId="13" r:id="rId4"/>
    <sheet name="Detailed graphs" sheetId="14" r:id="rId5"/>
  </sheets>
  <definedNames>
    <definedName name="_xlnm._FilterDatabase" localSheetId="0" hidden="1">'All articles'!$A$1:$J$2095</definedName>
    <definedName name="_xlnm._FilterDatabase" localSheetId="1" hidden="1">Analysis!$B$3:$AJ$151</definedName>
    <definedName name="_xlnm._FilterDatabase" localSheetId="3" hidden="1">'GENERAL Graphs'!$A$13:$B$20</definedName>
    <definedName name="article1.body1.sec1.p2" localSheetId="0">'All articles'!#REF!</definedName>
    <definedName name="_xlnm.Print_Area" localSheetId="1">Analysis!$B$4:$C$150</definedName>
    <definedName name="_xlnm.Print_Area" localSheetId="2">Stats!$A$1:$Y$38</definedName>
  </definedNames>
  <calcPr calcId="171027"/>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E23" i="15" l="1"/>
  <c r="C38" i="15" l="1"/>
  <c r="L3" i="15"/>
  <c r="J3" i="15"/>
  <c r="A17" i="15" l="1"/>
  <c r="A18" i="15"/>
  <c r="A19" i="15"/>
  <c r="A20" i="15"/>
  <c r="A21" i="15"/>
  <c r="A16" i="15"/>
  <c r="C6" i="15" l="1"/>
  <c r="C16" i="15" s="1"/>
  <c r="D38" i="15" l="1"/>
  <c r="E38" i="15"/>
  <c r="F38" i="15"/>
  <c r="G38" i="15"/>
  <c r="H38" i="15"/>
  <c r="I38" i="15"/>
  <c r="J38" i="15"/>
  <c r="K38" i="15"/>
  <c r="L38" i="15"/>
  <c r="M38" i="15"/>
  <c r="N38" i="15"/>
  <c r="O38" i="15"/>
  <c r="P38" i="15"/>
  <c r="Q38" i="15"/>
  <c r="R38" i="15"/>
  <c r="S38" i="15"/>
  <c r="T38" i="15"/>
  <c r="U38" i="15"/>
  <c r="V38" i="15"/>
  <c r="W38" i="15"/>
  <c r="X38" i="15"/>
  <c r="Y38" i="15"/>
  <c r="C34" i="15"/>
  <c r="A38" i="15"/>
  <c r="A33" i="15"/>
  <c r="D34" i="15"/>
  <c r="E34" i="15"/>
  <c r="F34" i="15"/>
  <c r="G34" i="15"/>
  <c r="H34" i="15"/>
  <c r="I34" i="15"/>
  <c r="J34" i="15"/>
  <c r="K34" i="15"/>
  <c r="L34" i="15"/>
  <c r="M34" i="15"/>
  <c r="N34" i="15"/>
  <c r="O34" i="15"/>
  <c r="P34" i="15"/>
  <c r="Q34" i="15"/>
  <c r="R34" i="15"/>
  <c r="S34" i="15"/>
  <c r="T34" i="15"/>
  <c r="U34" i="15"/>
  <c r="V34" i="15"/>
  <c r="W34" i="15"/>
  <c r="X34" i="15"/>
  <c r="Y34" i="15"/>
  <c r="A35" i="15"/>
  <c r="A31" i="15"/>
  <c r="D32" i="15"/>
  <c r="E32" i="15"/>
  <c r="F32" i="15"/>
  <c r="G32" i="15"/>
  <c r="H32" i="15"/>
  <c r="I32" i="15"/>
  <c r="J32" i="15"/>
  <c r="K32" i="15"/>
  <c r="L32" i="15"/>
  <c r="M32" i="15"/>
  <c r="N32" i="15"/>
  <c r="O32" i="15"/>
  <c r="P32" i="15"/>
  <c r="Q32" i="15"/>
  <c r="R32" i="15"/>
  <c r="S32" i="15"/>
  <c r="T32" i="15"/>
  <c r="U32" i="15"/>
  <c r="V32" i="15"/>
  <c r="W32" i="15"/>
  <c r="X32" i="15"/>
  <c r="Y32" i="15"/>
  <c r="C32" i="15"/>
  <c r="C30" i="15"/>
  <c r="B120" i="13"/>
  <c r="B119" i="13"/>
  <c r="B118" i="13"/>
  <c r="B117" i="13"/>
  <c r="B116" i="13"/>
  <c r="B115" i="13"/>
  <c r="B114" i="13"/>
  <c r="B113" i="13"/>
  <c r="B112" i="13"/>
  <c r="B111" i="13"/>
  <c r="B102" i="13"/>
  <c r="D30" i="15"/>
  <c r="E30" i="15"/>
  <c r="F30" i="15"/>
  <c r="G30" i="15"/>
  <c r="H30" i="15"/>
  <c r="I30" i="15"/>
  <c r="J30" i="15"/>
  <c r="K30" i="15"/>
  <c r="L30" i="15"/>
  <c r="M30" i="15"/>
  <c r="N30" i="15"/>
  <c r="O30" i="15"/>
  <c r="P30" i="15"/>
  <c r="Q30" i="15"/>
  <c r="R30" i="15"/>
  <c r="S30" i="15"/>
  <c r="T30" i="15"/>
  <c r="U30" i="15"/>
  <c r="V30" i="15"/>
  <c r="W30" i="15"/>
  <c r="X30" i="15"/>
  <c r="Y30" i="15"/>
  <c r="D23" i="15"/>
  <c r="C23" i="15"/>
  <c r="W33" i="15" l="1"/>
  <c r="S33" i="15"/>
  <c r="K33" i="15"/>
  <c r="O33" i="15"/>
  <c r="G33" i="15"/>
  <c r="T33" i="15"/>
  <c r="L33" i="15"/>
  <c r="D33" i="15"/>
  <c r="U33" i="15"/>
  <c r="M33" i="15"/>
  <c r="E33" i="15"/>
  <c r="C33" i="15"/>
  <c r="V33" i="15"/>
  <c r="R33" i="15"/>
  <c r="N33" i="15"/>
  <c r="J33" i="15"/>
  <c r="F33" i="15"/>
  <c r="I35" i="15"/>
  <c r="N37" i="15"/>
  <c r="F37" i="15"/>
  <c r="H35" i="15"/>
  <c r="C31" i="15"/>
  <c r="P35" i="15"/>
  <c r="X35" i="15"/>
  <c r="T35" i="15"/>
  <c r="L35" i="15"/>
  <c r="D35" i="15"/>
  <c r="C37" i="15"/>
  <c r="X37" i="15"/>
  <c r="T37" i="15"/>
  <c r="H37" i="15"/>
  <c r="D37" i="15"/>
  <c r="Y35" i="15"/>
  <c r="U35" i="15"/>
  <c r="Q35" i="15"/>
  <c r="M35" i="15"/>
  <c r="E35" i="15"/>
  <c r="W37" i="15"/>
  <c r="S37" i="15"/>
  <c r="O37" i="15"/>
  <c r="K37" i="15"/>
  <c r="G37" i="15"/>
  <c r="L37" i="15"/>
  <c r="V37" i="15"/>
  <c r="J37" i="15"/>
  <c r="P37" i="15"/>
  <c r="W35" i="15"/>
  <c r="S35" i="15"/>
  <c r="O35" i="15"/>
  <c r="K35" i="15"/>
  <c r="G35" i="15"/>
  <c r="H33" i="15"/>
  <c r="R37" i="15"/>
  <c r="V35" i="15"/>
  <c r="R35" i="15"/>
  <c r="N35" i="15"/>
  <c r="J35" i="15"/>
  <c r="F35" i="15"/>
  <c r="Y37" i="15"/>
  <c r="U37" i="15"/>
  <c r="Q37" i="15"/>
  <c r="M37" i="15"/>
  <c r="I37" i="15"/>
  <c r="E37" i="15"/>
  <c r="C35" i="15"/>
  <c r="Y33" i="15"/>
  <c r="Q33" i="15"/>
  <c r="I33" i="15"/>
  <c r="X33" i="15"/>
  <c r="P33" i="15"/>
  <c r="H31" i="15"/>
  <c r="K31" i="15"/>
  <c r="W31" i="15"/>
  <c r="O31" i="15"/>
  <c r="G31" i="15"/>
  <c r="E31" i="15"/>
  <c r="U31" i="15"/>
  <c r="M31" i="15"/>
  <c r="S31" i="15"/>
  <c r="V31" i="15"/>
  <c r="N31" i="15"/>
  <c r="Y31" i="15"/>
  <c r="Q31" i="15"/>
  <c r="I31" i="15"/>
  <c r="T31" i="15"/>
  <c r="L31" i="15"/>
  <c r="D31" i="15"/>
  <c r="R31" i="15"/>
  <c r="J31" i="15"/>
  <c r="F31" i="15"/>
  <c r="X31" i="15"/>
  <c r="P31" i="15"/>
  <c r="AG71" i="12"/>
  <c r="AG126" i="12"/>
  <c r="AG81" i="12"/>
  <c r="AG147" i="12"/>
  <c r="AG77" i="12"/>
  <c r="AG67" i="12"/>
  <c r="AG116" i="12"/>
  <c r="AG104" i="12"/>
  <c r="AG127" i="12"/>
  <c r="AG32" i="12"/>
  <c r="AG105" i="12"/>
  <c r="AG63" i="12"/>
  <c r="AG90" i="12"/>
  <c r="AG134" i="12"/>
  <c r="AG107" i="12"/>
  <c r="AG33" i="12"/>
  <c r="AG146" i="12"/>
  <c r="AG129" i="12"/>
  <c r="AG51" i="12"/>
  <c r="AG8" i="12"/>
  <c r="AG26" i="12"/>
  <c r="AG55" i="12"/>
  <c r="AG21" i="12"/>
  <c r="AG15" i="12"/>
  <c r="AG110" i="12"/>
  <c r="AG72" i="12"/>
  <c r="AG124" i="12"/>
  <c r="AG66" i="12"/>
  <c r="AG34" i="12"/>
  <c r="AG13" i="12"/>
  <c r="AG79" i="12"/>
  <c r="AG112" i="12"/>
  <c r="AG42" i="12"/>
  <c r="AG64" i="12"/>
  <c r="AG86" i="12"/>
  <c r="AG106" i="12"/>
  <c r="AG17" i="12"/>
  <c r="AG143" i="12"/>
  <c r="AG28" i="12"/>
  <c r="AG97" i="12"/>
  <c r="AG50" i="12"/>
  <c r="AG76" i="12"/>
  <c r="AG150" i="12"/>
  <c r="AG60" i="12"/>
  <c r="AG36" i="12"/>
  <c r="AG115" i="12"/>
  <c r="AG133" i="12"/>
  <c r="AG70" i="12"/>
  <c r="AG68" i="12"/>
  <c r="AG121" i="12"/>
  <c r="AG25" i="12"/>
  <c r="AG99" i="12"/>
  <c r="AG35" i="12"/>
  <c r="AG138" i="12"/>
  <c r="AG123" i="12"/>
  <c r="AG80" i="12"/>
  <c r="AG62" i="12"/>
  <c r="AG135" i="12"/>
  <c r="AG82" i="12"/>
  <c r="AG49" i="12"/>
  <c r="AG114" i="12"/>
  <c r="AG4" i="12"/>
  <c r="AG53" i="12"/>
  <c r="AG37" i="12"/>
  <c r="AG69" i="12"/>
  <c r="AG96" i="12"/>
  <c r="AG29" i="12"/>
  <c r="AG54" i="12"/>
  <c r="AG144" i="12"/>
  <c r="AG45" i="12"/>
  <c r="AG78" i="12"/>
  <c r="AG87" i="12"/>
  <c r="AG122" i="12"/>
  <c r="AG113" i="12"/>
  <c r="AG103" i="12"/>
  <c r="AG84" i="12"/>
  <c r="AG98" i="12"/>
  <c r="AG83" i="12"/>
  <c r="AG61" i="12"/>
  <c r="AG18" i="12"/>
  <c r="AG100" i="12"/>
  <c r="AG39" i="12"/>
  <c r="AG40" i="12"/>
  <c r="AG47" i="12"/>
  <c r="AG6" i="12"/>
  <c r="AG130" i="12"/>
  <c r="AG38" i="12"/>
  <c r="AG125" i="12"/>
  <c r="AG109" i="12"/>
  <c r="AG108" i="12"/>
  <c r="AG52" i="12"/>
  <c r="AG44" i="12"/>
  <c r="AG23" i="12"/>
  <c r="AG101" i="12"/>
  <c r="AG75" i="12"/>
  <c r="AG16" i="12"/>
  <c r="AG48" i="12"/>
  <c r="AG74" i="12"/>
  <c r="AG132" i="12"/>
  <c r="AG94" i="12"/>
  <c r="AG89" i="12"/>
  <c r="AG56" i="12"/>
  <c r="AG102" i="12"/>
  <c r="AG30" i="12"/>
  <c r="AG85" i="12"/>
  <c r="AG128" i="12"/>
  <c r="AG57" i="12"/>
  <c r="AG43" i="12"/>
  <c r="AG91" i="12"/>
  <c r="AG117" i="12"/>
  <c r="AG136" i="12"/>
  <c r="AG111" i="12"/>
  <c r="AG11" i="12"/>
  <c r="AG148" i="12"/>
  <c r="AG142" i="12"/>
  <c r="AG140" i="12"/>
  <c r="AG41" i="12"/>
  <c r="AG10" i="12"/>
  <c r="AG95" i="12"/>
  <c r="AG31" i="12"/>
  <c r="AG65" i="12"/>
  <c r="AG46" i="12"/>
  <c r="AG59" i="12"/>
  <c r="AG141" i="12"/>
  <c r="AG88" i="12"/>
  <c r="AG149" i="12"/>
  <c r="AG145" i="12"/>
  <c r="AG118" i="12"/>
  <c r="AG9" i="12"/>
  <c r="AG14" i="12"/>
  <c r="AG20" i="12"/>
  <c r="AG93" i="12"/>
  <c r="AG27" i="12"/>
  <c r="AG73" i="12"/>
  <c r="AG7" i="12"/>
  <c r="AG19" i="12"/>
  <c r="AG12" i="12"/>
  <c r="AG24" i="12"/>
  <c r="AG22" i="12"/>
  <c r="AG119" i="12"/>
  <c r="AG131" i="12"/>
  <c r="AG5" i="12"/>
  <c r="AG139" i="12"/>
  <c r="AG58" i="12"/>
  <c r="AG120" i="12"/>
  <c r="AG92" i="12"/>
  <c r="AG137" i="12"/>
  <c r="D27" i="15"/>
  <c r="E27" i="15"/>
  <c r="F27" i="15"/>
  <c r="G27" i="15"/>
  <c r="H27" i="15"/>
  <c r="I27" i="15"/>
  <c r="J27" i="15"/>
  <c r="K27" i="15"/>
  <c r="L27" i="15"/>
  <c r="M27" i="15"/>
  <c r="N27" i="15"/>
  <c r="O27" i="15"/>
  <c r="P27" i="15"/>
  <c r="Q27" i="15"/>
  <c r="R27" i="15"/>
  <c r="S27" i="15"/>
  <c r="T27" i="15"/>
  <c r="U27" i="15"/>
  <c r="V27" i="15"/>
  <c r="W27" i="15"/>
  <c r="X27" i="15"/>
  <c r="Y27" i="15"/>
  <c r="C27" i="15"/>
  <c r="A28" i="15"/>
  <c r="A24" i="15"/>
  <c r="A26" i="15"/>
  <c r="D25" i="15"/>
  <c r="E25" i="15"/>
  <c r="F25" i="15"/>
  <c r="G25" i="15"/>
  <c r="H25" i="15"/>
  <c r="I25" i="15"/>
  <c r="J25" i="15"/>
  <c r="K25" i="15"/>
  <c r="L25" i="15"/>
  <c r="M25" i="15"/>
  <c r="N25" i="15"/>
  <c r="O25" i="15"/>
  <c r="P25" i="15"/>
  <c r="Q25" i="15"/>
  <c r="R25" i="15"/>
  <c r="S25" i="15"/>
  <c r="T25" i="15"/>
  <c r="U25" i="15"/>
  <c r="V25" i="15"/>
  <c r="W25" i="15"/>
  <c r="X25" i="15"/>
  <c r="Y25" i="15"/>
  <c r="C25" i="15"/>
  <c r="I23" i="15"/>
  <c r="J23" i="15"/>
  <c r="K23" i="15"/>
  <c r="L23" i="15"/>
  <c r="M23" i="15"/>
  <c r="N23" i="15"/>
  <c r="O23" i="15"/>
  <c r="P23" i="15"/>
  <c r="Q23" i="15"/>
  <c r="R23" i="15"/>
  <c r="S23" i="15"/>
  <c r="T23" i="15"/>
  <c r="T24" i="15" s="1"/>
  <c r="U23" i="15"/>
  <c r="V23" i="15"/>
  <c r="W23" i="15"/>
  <c r="X23" i="15"/>
  <c r="X24" i="15" s="1"/>
  <c r="Y23" i="15"/>
  <c r="F23" i="15"/>
  <c r="G23" i="15"/>
  <c r="H23" i="15"/>
  <c r="B43" i="13"/>
  <c r="C43" i="13" s="1"/>
  <c r="C9" i="15"/>
  <c r="C19" i="15" s="1"/>
  <c r="D6" i="15"/>
  <c r="D16" i="15" s="1"/>
  <c r="E6" i="15"/>
  <c r="E16" i="15" s="1"/>
  <c r="F6" i="15"/>
  <c r="F16" i="15" s="1"/>
  <c r="G6" i="15"/>
  <c r="G16" i="15" s="1"/>
  <c r="H6" i="15"/>
  <c r="H16" i="15" s="1"/>
  <c r="I6" i="15"/>
  <c r="I16" i="15" s="1"/>
  <c r="J6" i="15"/>
  <c r="J16" i="15" s="1"/>
  <c r="K6" i="15"/>
  <c r="K16" i="15" s="1"/>
  <c r="L6" i="15"/>
  <c r="L16" i="15" s="1"/>
  <c r="M6" i="15"/>
  <c r="M16" i="15" s="1"/>
  <c r="N6" i="15"/>
  <c r="O6" i="15"/>
  <c r="O16" i="15" s="1"/>
  <c r="P6" i="15"/>
  <c r="P16" i="15" s="1"/>
  <c r="Q6" i="15"/>
  <c r="Q16" i="15" s="1"/>
  <c r="D31" i="14" s="1"/>
  <c r="R6" i="15"/>
  <c r="R16" i="15" s="1"/>
  <c r="S6" i="15"/>
  <c r="S16" i="15" s="1"/>
  <c r="T6" i="15"/>
  <c r="T16" i="15" s="1"/>
  <c r="U6" i="15"/>
  <c r="U16" i="15" s="1"/>
  <c r="V6" i="15"/>
  <c r="V16" i="15" s="1"/>
  <c r="W6" i="15"/>
  <c r="W16" i="15" s="1"/>
  <c r="X6" i="15"/>
  <c r="X16" i="15" s="1"/>
  <c r="Y6" i="15"/>
  <c r="Y16" i="15" s="1"/>
  <c r="D7" i="15"/>
  <c r="E7" i="15"/>
  <c r="E17" i="15" s="1"/>
  <c r="F7" i="15"/>
  <c r="F17" i="15" s="1"/>
  <c r="G7" i="15"/>
  <c r="G17" i="15" s="1"/>
  <c r="H7" i="15"/>
  <c r="H17" i="15" s="1"/>
  <c r="I7" i="15"/>
  <c r="I17" i="15" s="1"/>
  <c r="J7" i="15"/>
  <c r="J17" i="15" s="1"/>
  <c r="K7" i="15"/>
  <c r="K17" i="15" s="1"/>
  <c r="L7" i="15"/>
  <c r="L17" i="15" s="1"/>
  <c r="M7" i="15"/>
  <c r="M17" i="15" s="1"/>
  <c r="N7" i="15"/>
  <c r="N17" i="15" s="1"/>
  <c r="C32" i="14" s="1"/>
  <c r="O7" i="15"/>
  <c r="O17" i="15" s="1"/>
  <c r="P7" i="15"/>
  <c r="P17" i="15" s="1"/>
  <c r="Q7" i="15"/>
  <c r="R7" i="15"/>
  <c r="R17" i="15" s="1"/>
  <c r="S7" i="15"/>
  <c r="S17" i="15" s="1"/>
  <c r="T7" i="15"/>
  <c r="T17" i="15" s="1"/>
  <c r="U7" i="15"/>
  <c r="U17" i="15" s="1"/>
  <c r="V7" i="15"/>
  <c r="V17" i="15" s="1"/>
  <c r="W7" i="15"/>
  <c r="W17" i="15" s="1"/>
  <c r="X7" i="15"/>
  <c r="X17" i="15" s="1"/>
  <c r="Y7" i="15"/>
  <c r="Y17" i="15" s="1"/>
  <c r="D8" i="15"/>
  <c r="D18" i="15" s="1"/>
  <c r="E8" i="15"/>
  <c r="E18" i="15" s="1"/>
  <c r="F8" i="15"/>
  <c r="F18" i="15" s="1"/>
  <c r="G8" i="15"/>
  <c r="G18" i="15" s="1"/>
  <c r="H8" i="15"/>
  <c r="H18" i="15" s="1"/>
  <c r="I8" i="15"/>
  <c r="I18" i="15" s="1"/>
  <c r="J8" i="15"/>
  <c r="J18" i="15" s="1"/>
  <c r="K8" i="15"/>
  <c r="K18" i="15" s="1"/>
  <c r="L8" i="15"/>
  <c r="L18" i="15" s="1"/>
  <c r="M8" i="15"/>
  <c r="M18" i="15" s="1"/>
  <c r="N8" i="15"/>
  <c r="N18" i="15" s="1"/>
  <c r="C33" i="14" s="1"/>
  <c r="O8" i="15"/>
  <c r="O18" i="15" s="1"/>
  <c r="P8" i="15"/>
  <c r="P18" i="15" s="1"/>
  <c r="Q8" i="15"/>
  <c r="Q18" i="15" s="1"/>
  <c r="D33" i="14" s="1"/>
  <c r="R8" i="15"/>
  <c r="R18" i="15" s="1"/>
  <c r="S8" i="15"/>
  <c r="S18" i="15" s="1"/>
  <c r="T8" i="15"/>
  <c r="T18" i="15" s="1"/>
  <c r="U8" i="15"/>
  <c r="U18" i="15" s="1"/>
  <c r="V8" i="15"/>
  <c r="V18" i="15" s="1"/>
  <c r="W8" i="15"/>
  <c r="W18" i="15" s="1"/>
  <c r="X8" i="15"/>
  <c r="X18" i="15" s="1"/>
  <c r="Y8" i="15"/>
  <c r="Y18" i="15" s="1"/>
  <c r="D9" i="15"/>
  <c r="D19" i="15" s="1"/>
  <c r="E9" i="15"/>
  <c r="E19" i="15" s="1"/>
  <c r="F9" i="15"/>
  <c r="F19" i="15" s="1"/>
  <c r="G9" i="15"/>
  <c r="G19" i="15" s="1"/>
  <c r="H9" i="15"/>
  <c r="H19" i="15" s="1"/>
  <c r="I9" i="15"/>
  <c r="I19" i="15" s="1"/>
  <c r="J9" i="15"/>
  <c r="J19" i="15" s="1"/>
  <c r="K9" i="15"/>
  <c r="K19" i="15" s="1"/>
  <c r="L9" i="15"/>
  <c r="L19" i="15" s="1"/>
  <c r="M9" i="15"/>
  <c r="M19" i="15" s="1"/>
  <c r="N9" i="15"/>
  <c r="N19" i="15" s="1"/>
  <c r="C34" i="14" s="1"/>
  <c r="O9" i="15"/>
  <c r="O19" i="15" s="1"/>
  <c r="P9" i="15"/>
  <c r="P19" i="15" s="1"/>
  <c r="Q9" i="15"/>
  <c r="Q19" i="15" s="1"/>
  <c r="D34" i="14" s="1"/>
  <c r="R9" i="15"/>
  <c r="R19" i="15" s="1"/>
  <c r="S9" i="15"/>
  <c r="S19" i="15" s="1"/>
  <c r="T9" i="15"/>
  <c r="T19" i="15" s="1"/>
  <c r="U9" i="15"/>
  <c r="U19" i="15" s="1"/>
  <c r="V9" i="15"/>
  <c r="V19" i="15" s="1"/>
  <c r="W9" i="15"/>
  <c r="W19" i="15" s="1"/>
  <c r="X9" i="15"/>
  <c r="X19" i="15" s="1"/>
  <c r="Y9" i="15"/>
  <c r="Y19" i="15" s="1"/>
  <c r="D10" i="15"/>
  <c r="D20" i="15" s="1"/>
  <c r="E10" i="15"/>
  <c r="E20" i="15" s="1"/>
  <c r="F10" i="15"/>
  <c r="F20" i="15" s="1"/>
  <c r="G10" i="15"/>
  <c r="G20" i="15" s="1"/>
  <c r="H10" i="15"/>
  <c r="H20" i="15" s="1"/>
  <c r="I10" i="15"/>
  <c r="I20" i="15" s="1"/>
  <c r="J10" i="15"/>
  <c r="J20" i="15" s="1"/>
  <c r="K10" i="15"/>
  <c r="K20" i="15" s="1"/>
  <c r="L10" i="15"/>
  <c r="L20" i="15" s="1"/>
  <c r="M10" i="15"/>
  <c r="M20" i="15" s="1"/>
  <c r="N10" i="15"/>
  <c r="N20" i="15" s="1"/>
  <c r="C35" i="14" s="1"/>
  <c r="O10" i="15"/>
  <c r="O20" i="15" s="1"/>
  <c r="P10" i="15"/>
  <c r="P20" i="15" s="1"/>
  <c r="Q10" i="15"/>
  <c r="Q20" i="15" s="1"/>
  <c r="D35" i="14" s="1"/>
  <c r="R10" i="15"/>
  <c r="R20" i="15" s="1"/>
  <c r="S10" i="15"/>
  <c r="S20" i="15" s="1"/>
  <c r="T10" i="15"/>
  <c r="T20" i="15" s="1"/>
  <c r="U10" i="15"/>
  <c r="U20" i="15" s="1"/>
  <c r="V10" i="15"/>
  <c r="V20" i="15" s="1"/>
  <c r="W10" i="15"/>
  <c r="W20" i="15" s="1"/>
  <c r="X10" i="15"/>
  <c r="X20" i="15" s="1"/>
  <c r="Y10" i="15"/>
  <c r="Y20" i="15" s="1"/>
  <c r="D11" i="15"/>
  <c r="D21" i="15" s="1"/>
  <c r="E11" i="15"/>
  <c r="E21" i="15" s="1"/>
  <c r="F11" i="15"/>
  <c r="F21" i="15" s="1"/>
  <c r="G11" i="15"/>
  <c r="G21" i="15" s="1"/>
  <c r="H11" i="15"/>
  <c r="H21" i="15" s="1"/>
  <c r="I11" i="15"/>
  <c r="I21" i="15" s="1"/>
  <c r="J11" i="15"/>
  <c r="J21" i="15" s="1"/>
  <c r="K11" i="15"/>
  <c r="K21" i="15" s="1"/>
  <c r="L11" i="15"/>
  <c r="L21" i="15" s="1"/>
  <c r="M11" i="15"/>
  <c r="M21" i="15" s="1"/>
  <c r="N11" i="15"/>
  <c r="N21" i="15" s="1"/>
  <c r="C36" i="14" s="1"/>
  <c r="O11" i="15"/>
  <c r="O21" i="15" s="1"/>
  <c r="P11" i="15"/>
  <c r="P21" i="15" s="1"/>
  <c r="Q11" i="15"/>
  <c r="Q21" i="15" s="1"/>
  <c r="D36" i="14" s="1"/>
  <c r="R11" i="15"/>
  <c r="R21" i="15" s="1"/>
  <c r="S11" i="15"/>
  <c r="S21" i="15" s="1"/>
  <c r="T11" i="15"/>
  <c r="T21" i="15" s="1"/>
  <c r="U11" i="15"/>
  <c r="U21" i="15" s="1"/>
  <c r="V11" i="15"/>
  <c r="V21" i="15" s="1"/>
  <c r="W11" i="15"/>
  <c r="W21" i="15" s="1"/>
  <c r="X11" i="15"/>
  <c r="X21" i="15" s="1"/>
  <c r="Y11" i="15"/>
  <c r="Y21" i="15" s="1"/>
  <c r="C7" i="15"/>
  <c r="C17" i="15" s="1"/>
  <c r="C8" i="15"/>
  <c r="C18" i="15" s="1"/>
  <c r="C10" i="15"/>
  <c r="C20" i="15" s="1"/>
  <c r="C11" i="15"/>
  <c r="C21" i="15" s="1"/>
  <c r="B186" i="13" l="1"/>
  <c r="B182" i="13"/>
  <c r="B178" i="13"/>
  <c r="B174" i="13"/>
  <c r="B185" i="13"/>
  <c r="B177" i="13"/>
  <c r="B184" i="13"/>
  <c r="B180" i="13"/>
  <c r="B176" i="13"/>
  <c r="B170" i="13"/>
  <c r="B181" i="13"/>
  <c r="B171" i="13"/>
  <c r="B183" i="13"/>
  <c r="B179" i="13"/>
  <c r="B175" i="13"/>
  <c r="B172" i="13"/>
  <c r="B173" i="13"/>
  <c r="B147" i="13"/>
  <c r="B148" i="13"/>
  <c r="P24" i="15"/>
  <c r="L24" i="15"/>
  <c r="C24" i="15"/>
  <c r="N16" i="15"/>
  <c r="C31" i="14" s="1"/>
  <c r="N12" i="15"/>
  <c r="C26" i="15"/>
  <c r="V26" i="15"/>
  <c r="R26" i="15"/>
  <c r="Y26" i="15"/>
  <c r="X26" i="15"/>
  <c r="T26" i="15"/>
  <c r="B161" i="13"/>
  <c r="B158" i="13"/>
  <c r="N26" i="15"/>
  <c r="J26" i="15"/>
  <c r="F26" i="15"/>
  <c r="B164" i="13"/>
  <c r="U26" i="15"/>
  <c r="Q26" i="15"/>
  <c r="F24" i="15"/>
  <c r="P26" i="15"/>
  <c r="L26" i="15"/>
  <c r="H26" i="15"/>
  <c r="E24" i="15"/>
  <c r="W24" i="15"/>
  <c r="S24" i="15"/>
  <c r="O24" i="15"/>
  <c r="K24" i="15"/>
  <c r="D28" i="15"/>
  <c r="H24" i="15"/>
  <c r="D24" i="15"/>
  <c r="V24" i="15"/>
  <c r="R24" i="15"/>
  <c r="N24" i="15"/>
  <c r="J24" i="15"/>
  <c r="G24" i="15"/>
  <c r="Y24" i="15"/>
  <c r="U24" i="15"/>
  <c r="Q24" i="15"/>
  <c r="M24" i="15"/>
  <c r="I24" i="15"/>
  <c r="D26" i="15"/>
  <c r="U28" i="15"/>
  <c r="Q28" i="15"/>
  <c r="X28" i="15"/>
  <c r="T28" i="15"/>
  <c r="M28" i="15"/>
  <c r="B143" i="13"/>
  <c r="C143" i="13" s="1"/>
  <c r="W28" i="15"/>
  <c r="O28" i="15"/>
  <c r="B144" i="13"/>
  <c r="C144" i="13" s="1"/>
  <c r="B150" i="13"/>
  <c r="B154" i="13"/>
  <c r="B162" i="13"/>
  <c r="G26" i="15"/>
  <c r="C28" i="15"/>
  <c r="V28" i="15"/>
  <c r="R28" i="15"/>
  <c r="N28" i="15"/>
  <c r="J28" i="15"/>
  <c r="F28" i="15"/>
  <c r="E28" i="15"/>
  <c r="B141" i="13"/>
  <c r="C141" i="13" s="1"/>
  <c r="B151" i="13"/>
  <c r="B155" i="13"/>
  <c r="B159" i="13"/>
  <c r="B163" i="13"/>
  <c r="P28" i="15"/>
  <c r="B149" i="13"/>
  <c r="B153" i="13"/>
  <c r="B157" i="13"/>
  <c r="S28" i="15"/>
  <c r="K28" i="15"/>
  <c r="G28" i="15"/>
  <c r="Y28" i="15"/>
  <c r="I28" i="15"/>
  <c r="M26" i="15"/>
  <c r="I26" i="15"/>
  <c r="E26" i="15"/>
  <c r="B142" i="13"/>
  <c r="C142" i="13" s="1"/>
  <c r="B152" i="13"/>
  <c r="B156" i="13"/>
  <c r="B160" i="13"/>
  <c r="W26" i="15"/>
  <c r="S26" i="15"/>
  <c r="O26" i="15"/>
  <c r="K26" i="15"/>
  <c r="P12" i="15"/>
  <c r="Q12" i="15"/>
  <c r="Q17" i="15"/>
  <c r="D32" i="14" s="1"/>
  <c r="L28" i="15"/>
  <c r="H28" i="15"/>
  <c r="D12" i="15"/>
  <c r="D13" i="15" s="1"/>
  <c r="C4" i="14" s="1"/>
  <c r="D17" i="15"/>
  <c r="Y12" i="15"/>
  <c r="Y13" i="15" s="1"/>
  <c r="C25" i="14" s="1"/>
  <c r="U12" i="15"/>
  <c r="W12" i="15"/>
  <c r="H12" i="15"/>
  <c r="X12" i="15"/>
  <c r="X13" i="15" s="1"/>
  <c r="C24" i="14" s="1"/>
  <c r="T12" i="15"/>
  <c r="T13" i="15" s="1"/>
  <c r="C20" i="14" s="1"/>
  <c r="V12" i="15"/>
  <c r="R12" i="15"/>
  <c r="J12" i="15"/>
  <c r="I12" i="15"/>
  <c r="I13" i="15" s="1"/>
  <c r="C9" i="14" s="1"/>
  <c r="S12" i="15"/>
  <c r="S13" i="15" s="1"/>
  <c r="C19" i="14" s="1"/>
  <c r="E12" i="15"/>
  <c r="E13" i="15" s="1"/>
  <c r="C5" i="14" s="1"/>
  <c r="O12" i="15"/>
  <c r="G12" i="15"/>
  <c r="L12" i="15"/>
  <c r="F12" i="15"/>
  <c r="F13" i="15" s="1"/>
  <c r="C6" i="14" s="1"/>
  <c r="C12" i="15"/>
  <c r="C13" i="15" s="1"/>
  <c r="C3" i="14" s="1"/>
  <c r="M12" i="15"/>
  <c r="K12" i="15"/>
  <c r="K13" i="15" s="1"/>
  <c r="C11" i="14" s="1"/>
  <c r="C2" i="15"/>
  <c r="D2" i="15"/>
  <c r="E2" i="15"/>
  <c r="F2" i="15"/>
  <c r="G2" i="15"/>
  <c r="H2" i="15"/>
  <c r="I2" i="15"/>
  <c r="J2" i="15"/>
  <c r="K2" i="15"/>
  <c r="L2" i="15"/>
  <c r="M2" i="15"/>
  <c r="N2" i="15"/>
  <c r="O2" i="15"/>
  <c r="P2" i="15"/>
  <c r="Q2" i="15"/>
  <c r="R2" i="15"/>
  <c r="S2" i="15"/>
  <c r="T2" i="15"/>
  <c r="U2" i="15"/>
  <c r="V2" i="15"/>
  <c r="C3" i="15"/>
  <c r="D3" i="15"/>
  <c r="E3" i="15"/>
  <c r="F3" i="15"/>
  <c r="G3" i="15"/>
  <c r="H3" i="15"/>
  <c r="I3" i="15"/>
  <c r="K3" i="15"/>
  <c r="M3" i="15"/>
  <c r="N3" i="15"/>
  <c r="O3" i="15"/>
  <c r="P3" i="15"/>
  <c r="Q3" i="15"/>
  <c r="R3" i="15"/>
  <c r="S3" i="15"/>
  <c r="T3" i="15"/>
  <c r="U3" i="15"/>
  <c r="V3" i="15"/>
  <c r="W3" i="15"/>
  <c r="X3" i="15"/>
  <c r="Y3" i="15"/>
  <c r="D1" i="15"/>
  <c r="E1" i="15"/>
  <c r="F1" i="15"/>
  <c r="G1" i="15"/>
  <c r="H1" i="15"/>
  <c r="I1" i="15"/>
  <c r="J1" i="15"/>
  <c r="K1" i="15"/>
  <c r="L1" i="15"/>
  <c r="M1" i="15"/>
  <c r="N1" i="15"/>
  <c r="O1" i="15"/>
  <c r="P1" i="15"/>
  <c r="Q1" i="15"/>
  <c r="R1" i="15"/>
  <c r="S1" i="15"/>
  <c r="T1" i="15"/>
  <c r="U1" i="15"/>
  <c r="V1" i="15"/>
  <c r="W1" i="15"/>
  <c r="X1" i="15"/>
  <c r="Y1" i="15"/>
  <c r="C1" i="15"/>
  <c r="B106" i="13"/>
  <c r="B105" i="13"/>
  <c r="L13" i="15" l="1"/>
  <c r="C12" i="14" s="1"/>
  <c r="V13" i="15"/>
  <c r="C22" i="14" s="1"/>
  <c r="W13" i="15"/>
  <c r="C23" i="14" s="1"/>
  <c r="Q13" i="15"/>
  <c r="C17" i="14" s="1"/>
  <c r="M13" i="15"/>
  <c r="C13" i="14" s="1"/>
  <c r="G13" i="15"/>
  <c r="C7" i="14" s="1"/>
  <c r="U13" i="15"/>
  <c r="C21" i="14" s="1"/>
  <c r="P13" i="15"/>
  <c r="C16" i="14" s="1"/>
  <c r="R13" i="15"/>
  <c r="C18" i="14" s="1"/>
  <c r="H13" i="15"/>
  <c r="C8" i="14" s="1"/>
  <c r="O13" i="15"/>
  <c r="C15" i="14" s="1"/>
  <c r="J13" i="15"/>
  <c r="C10" i="14" s="1"/>
  <c r="N13" i="15"/>
  <c r="C14" i="14" s="1"/>
  <c r="B166" i="13"/>
  <c r="B165" i="13"/>
  <c r="B121" i="13"/>
  <c r="B101" i="13"/>
  <c r="B104" i="13"/>
  <c r="B107" i="13"/>
  <c r="B108" i="13"/>
  <c r="B109" i="13"/>
  <c r="B103" i="13"/>
  <c r="B86" i="13"/>
  <c r="B5" i="14"/>
  <c r="B46" i="13"/>
  <c r="C46" i="13" s="1"/>
  <c r="B51" i="13"/>
  <c r="C51" i="13" s="1"/>
  <c r="B53" i="13"/>
  <c r="C53" i="13" s="1"/>
  <c r="B31" i="13"/>
  <c r="B83" i="13"/>
  <c r="B85" i="13"/>
  <c r="B82" i="13"/>
  <c r="B84" i="13"/>
  <c r="B14" i="13"/>
  <c r="C14" i="13" s="1"/>
  <c r="B17" i="13"/>
  <c r="C17" i="13" s="1"/>
  <c r="C29" i="13"/>
  <c r="C30" i="13"/>
  <c r="C2" i="13"/>
  <c r="P46" i="13"/>
  <c r="B13" i="13"/>
  <c r="C13" i="13" s="1"/>
  <c r="B45" i="13"/>
  <c r="C45" i="13" s="1"/>
  <c r="B50" i="13"/>
  <c r="C50" i="13" s="1"/>
  <c r="B49" i="13"/>
  <c r="C49" i="13" s="1"/>
  <c r="B47" i="13"/>
  <c r="C47" i="13" s="1"/>
  <c r="B44" i="13"/>
  <c r="C44" i="13" s="1"/>
  <c r="B41" i="13"/>
  <c r="C41" i="13" s="1"/>
  <c r="B48" i="13"/>
  <c r="C48" i="13" s="1"/>
  <c r="B19" i="13"/>
  <c r="C19" i="13" s="1"/>
  <c r="B23" i="13"/>
  <c r="C23" i="13" s="1"/>
  <c r="B20" i="13"/>
  <c r="C20" i="13" s="1"/>
  <c r="B21" i="13"/>
  <c r="C21" i="13" s="1"/>
  <c r="B71" i="13"/>
  <c r="B22" i="13"/>
  <c r="C22" i="13" s="1"/>
  <c r="B16" i="13"/>
  <c r="C16" i="13" s="1"/>
  <c r="B70" i="13"/>
  <c r="B42" i="13"/>
  <c r="C42" i="13" s="1"/>
  <c r="B52" i="13"/>
  <c r="C52" i="13" s="1"/>
  <c r="B15" i="13"/>
  <c r="C15" i="13" s="1"/>
  <c r="B7" i="13"/>
  <c r="C7" i="13" s="1"/>
  <c r="B6" i="13"/>
  <c r="C6" i="13" s="1"/>
  <c r="B5" i="13"/>
  <c r="C5" i="13" s="1"/>
  <c r="B4" i="13"/>
  <c r="C4" i="13" s="1"/>
  <c r="B3" i="13"/>
  <c r="C3" i="13" s="1"/>
  <c r="R9" i="13"/>
  <c r="Q9" i="13"/>
  <c r="R8" i="13"/>
  <c r="Q8" i="13"/>
  <c r="R7" i="13"/>
  <c r="Q7" i="13"/>
  <c r="R6" i="13"/>
  <c r="Q6" i="13"/>
  <c r="R5" i="13"/>
  <c r="Q5" i="13"/>
  <c r="D1933" i="4"/>
  <c r="AG151" i="12" l="1"/>
  <c r="B87" i="13"/>
  <c r="B18" i="13"/>
  <c r="B24" i="13" s="1"/>
  <c r="B72" i="13"/>
  <c r="B54" i="13"/>
</calcChain>
</file>

<file path=xl/sharedStrings.xml><?xml version="1.0" encoding="utf-8"?>
<sst xmlns="http://schemas.openxmlformats.org/spreadsheetml/2006/main" count="16516" uniqueCount="6326">
  <si>
    <t>Author</t>
  </si>
  <si>
    <t>Title</t>
  </si>
  <si>
    <t>Journal</t>
  </si>
  <si>
    <t>Year</t>
  </si>
  <si>
    <t>Not Journal article</t>
  </si>
  <si>
    <t>Included</t>
  </si>
  <si>
    <t>2nd Rev raw</t>
  </si>
  <si>
    <t>Comparison</t>
  </si>
  <si>
    <t>Reason 2nd rev</t>
  </si>
  <si>
    <t>Santis, D.; Dinauer, D.; Duke, J.; Erlich, H. A.; Holcomb, C. L.; Lind, C.; Mackiewicz, K.; Monos, D.; Moudgil, A.; Norman, P.; Parham, P.; Sasson, A. &amp; Allcock, R. J. N.</t>
  </si>
  <si>
    <t>16th IHIW  Review of HLA typing by NGS</t>
  </si>
  <si>
    <t>International Journal of Immunogenetics</t>
  </si>
  <si>
    <t>.</t>
  </si>
  <si>
    <t>no</t>
  </si>
  <si>
    <t>Science Direct</t>
  </si>
  <si>
    <t>Chaouch, Amina; Beeson, David; HantaÃ¯, Daniel &amp; LochmÃ¼ller, Hanns</t>
  </si>
  <si>
    <t xml:space="preserve">186th ENMC International Workshop Congenital myasthenic syndromes 24â€“26 June 2011, Naarden, The Netherlands </t>
  </si>
  <si>
    <t xml:space="preserve">Neuromuscular Disorders </t>
  </si>
  <si>
    <t>Rahman, Shamima &amp; Thorburn, David R.</t>
  </si>
  <si>
    <t xml:space="preserve">189th ENMC International workshop Complex I deficiency Diagnosis and treatment 20â€“22 April 2012, Naarden, The Netherlands </t>
  </si>
  <si>
    <t>2010 Peripheral Nerve Society Satellite Meeting</t>
  </si>
  <si>
    <t>Journal of the Peripheral Nervous System</t>
  </si>
  <si>
    <t>2011 International Melanoma Congress</t>
  </si>
  <si>
    <t>Pigment Cell &amp; Melanoma Research</t>
  </si>
  <si>
    <t>2013 Emerging Science Abstracts  Abstract</t>
  </si>
  <si>
    <t>Neurology May 7, 2013</t>
  </si>
  <si>
    <t>2013 Late-Breaking Basic Science Abstracts  Abstract</t>
  </si>
  <si>
    <t>Circulation Research December 6, 2013</t>
  </si>
  <si>
    <t>Ferlini, Alessandra; Flanigan, Kevin M.; Lochmuller, Hanns; Muntoni, Francesco; â€˜t Hoen, Peter A.C. &amp; McNally, Elizabeth</t>
  </si>
  <si>
    <t xml:space="preserve">204th ENMC International Workshop on Biomarkers in Duchenne Muscular Dystrophy 24â€“26 January 2014, Naarden, The Netherlands </t>
  </si>
  <si>
    <t>29TH POLITZER SOCIETY MEETING</t>
  </si>
  <si>
    <t>Journal of International Advanced Otology</t>
  </si>
  <si>
    <t>30th International Epilepsy Congress, Montreal, Canada, 23-27 June, 2013</t>
  </si>
  <si>
    <t>Epilepsia (Series 4)</t>
  </si>
  <si>
    <t>38th Annual Meeting of the Arbeitsgemeinschaft Dermatologische Forschung (ADF)</t>
  </si>
  <si>
    <t>Experimental Dermatology</t>
  </si>
  <si>
    <t>41st Annual ESDR Meeting Abstracts</t>
  </si>
  <si>
    <t>Journal of Investigative Dermatology</t>
  </si>
  <si>
    <t>46th Annual Meeting of the Association for European Paediatric and Congenital Cardiology, AEPC with joint sessions with the Japanese Society of Pediatric Cardiology and Cardiac Surgery Istanbul, Turkey, May 23â€“26, 2012</t>
  </si>
  <si>
    <t>46th Annual Scientific Meeting</t>
  </si>
  <si>
    <t>Australasian Journal of Dermatology</t>
  </si>
  <si>
    <t>4th European conference on schizophrenia research together for better treatment and care</t>
  </si>
  <si>
    <t>European Archives of Psychiatry &amp; Clinical Neuroscience</t>
  </si>
  <si>
    <t>57th National Congress of the Hungarian Society of Laboratory Medicine</t>
  </si>
  <si>
    <t>Clinical Chemistry &amp; Laboratory Medicine</t>
  </si>
  <si>
    <t>7th World Congress for Hair Research Abstracts</t>
  </si>
  <si>
    <t>8th Annual UBC Medicine Research Forum and Journal Release Abstract Booklet</t>
  </si>
  <si>
    <t>UBC Medical Journal</t>
  </si>
  <si>
    <t>Schrijver I., Galli S.J.</t>
  </si>
  <si>
    <t>Between hype and hope Whole-genome sequencing in clinical medicine</t>
  </si>
  <si>
    <t>Future Medicine</t>
  </si>
  <si>
    <t>no access</t>
  </si>
  <si>
    <t>Davies W.I.</t>
  </si>
  <si>
    <t>Challenges using diagnostic next-generation sequencing in the clinical environment for inherited retinal disorders</t>
  </si>
  <si>
    <t>NGS</t>
  </si>
  <si>
    <t>Sagong B, Jung da J, Baek JI, Kim MA, Lee J, Lee SH, Kim UK, Lee KY</t>
  </si>
  <si>
    <t>Identification of causative mutation in a korean family with crouzon syndrome using whole exome sequencing</t>
  </si>
  <si>
    <t>annals of clinical and laboratory medicine</t>
  </si>
  <si>
    <t>WES</t>
  </si>
  <si>
    <t>no access to article</t>
  </si>
  <si>
    <t>Berg, J. S.; Zariwala, M. A.; Leigh, M. W.; Evans, J. P.; Knowles, M. R.; Weck, K. E.</t>
  </si>
  <si>
    <t>Investigation of Massively Parallel Targeted Exome Sequencing for Clinical Diagnostic Testing and Gene Discovery in Primary Ciliary Dyskinesia</t>
  </si>
  <si>
    <t>JOURNAL OF MOLECULAR DIAGNOSTICS</t>
  </si>
  <si>
    <t>Montironi, Rodolfo; Santoni, Matteo; Lopez-Beltran, Antonio; Cheng, Liang; Moch, Holger &amp; Scarpelli, Marina; Montironi, Rodolfo; Santoni, Matteo; Lopez-Beltran, Antonio; Cheng, Liang; Moch, Holger; Scarpelli, Marina; Montironi R, Santoni M, Lopez-Beltran A, Cheng L, Moch H, Scarpelli M.</t>
  </si>
  <si>
    <t>Morphologic and Molecular Backgrounds for Personalized Management of Genito-Urinary Cancers An Overview</t>
  </si>
  <si>
    <t>Current Drug Targets; Curr Drug Targets.  2015</t>
  </si>
  <si>
    <t>only abstract available</t>
  </si>
  <si>
    <t>Su Z., Ning B., Fang H., Hong H., Perkins R., Tong W., Shi L.</t>
  </si>
  <si>
    <t>Next-generation sequencing and its applications in molecular diagnostics</t>
  </si>
  <si>
    <t>Expert review of Molecular Diagnostics</t>
  </si>
  <si>
    <t>Anderson, B.W.; Chang, K.; Funk, R.K.; Sio, T.T.; Molina, J.R. &amp; Miller, R.C.</t>
  </si>
  <si>
    <t>A Comprehensive Genome-Based Mutational Analysis by Next Generation Sequencing in 22 Consecutive Patients With Thoracic Malignancies</t>
  </si>
  <si>
    <t xml:space="preserve">International Journal of Radiation Oncology*Biology*Physics </t>
  </si>
  <si>
    <t>Wu K., Huang R.S., House L., Cho W.C.</t>
  </si>
  <si>
    <t>Next-generation sequencing for lung cancer</t>
  </si>
  <si>
    <t>Scopus</t>
  </si>
  <si>
    <t>Ellard, S. &amp; De Franco, E.</t>
  </si>
  <si>
    <t>Next-generation sequencing for the diagnosis of monogenic diabetes and discovery of novel aetiologies</t>
  </si>
  <si>
    <t>Frontiers in Diabetes</t>
  </si>
  <si>
    <t>De Koning, T.J.; Jongbloed, J.D.H.; Sikkema-Raddatz, B. &amp; Sinke, R.J.</t>
  </si>
  <si>
    <t>Targeted next-generation sequencing panels for monogenetic disorders in clinical diagnostics The opportunities and challenges</t>
  </si>
  <si>
    <t>Expert Review of Molecular Diagnostics</t>
  </si>
  <si>
    <t xml:space="preserve">no </t>
  </si>
  <si>
    <t>Kim W., Febbo P.G.</t>
  </si>
  <si>
    <t>The current and future role of sequence-based analysis in prostate cancer treatment</t>
  </si>
  <si>
    <t>Virani, A. &amp; Austin, J.</t>
  </si>
  <si>
    <t>The Importance of Genetic Counseling in Clinical Genome and Exome Sequencing, Letter to the Editor</t>
  </si>
  <si>
    <t>New England Journal of Medicine</t>
  </si>
  <si>
    <t>Semple R., Barroso I.</t>
  </si>
  <si>
    <t>Whole-exome sequencing of patients with severe disorders of insulin action</t>
  </si>
  <si>
    <t>Genetics in Diabetes</t>
  </si>
  <si>
    <t>Narula, Nupoor; Rapezzi, Claudio; Tavazzi, Luigi &amp; Arbustini, Eloisa</t>
  </si>
  <si>
    <t xml:space="preserve">"My Parents Died of Myocardial Infarction Is that My Destiny?" </t>
  </si>
  <si>
    <t xml:space="preserve">Medical Clinics of North America </t>
  </si>
  <si>
    <t>only mentions exome once as a research tool closer to clinical translation</t>
  </si>
  <si>
    <t>not really about WES</t>
  </si>
  <si>
    <t>Wagner, Jennifer K.; Mozersky, Jessica T. &amp; Pyeritz, Reed E.</t>
  </si>
  <si>
    <t xml:space="preserve">"Use it or lose it" as an alternative approach to protect genetic privacy in personalized medicine </t>
  </si>
  <si>
    <t xml:space="preserve">Urologic Oncology: Seminars and Original Investigations </t>
  </si>
  <si>
    <t>not techno user</t>
  </si>
  <si>
    <t>Nichols, Anthony C.; Chan-Seng-Yue, Michelle; Yoo, John; Agrawal, Sumit K.; Starmans, Maud H. W.; Waggott, Daryl; Harding, Nicholas J.; Dowthwaite, Samuel A.; Palma, David A.; Fung, Kevin; Wehrli, Bret; MacNeil, S. Danielle; Lambin, Philippe; Winquist, Eric; Koropatnick, James; Mymryk, Joe S.; Boutros, Paul C. &amp; Barrett, John W.</t>
  </si>
  <si>
    <t>A Case Report and Genetic Characterization of a Massive Acinic Cell Carcinoma of the Parotid with Delayed Distant Metastases</t>
  </si>
  <si>
    <t>Case Reports in Oncological Medicine</t>
  </si>
  <si>
    <t>Research</t>
  </si>
  <si>
    <t>no ethical issue</t>
  </si>
  <si>
    <t>Bhuvaneshwar, Krithika; Sulakhe, Dinanath; Gauba, Robinder; Rodriguez, Alex; Madduri, Ravi; Dave, Utpal; Lacinski, Lukasz; Foster, Ian; Gusev, Yuriy &amp; Madhavan, Subha</t>
  </si>
  <si>
    <t xml:space="preserve">A case study for cloud based high throughput analysis of NGS data using the globus genomics system </t>
  </si>
  <si>
    <t xml:space="preserve">Computational and Structural Biotechnology Journal </t>
  </si>
  <si>
    <t>Sijmons R.H., van Langen I.M., Sijmons J.G.</t>
  </si>
  <si>
    <t>A clinical perspective on ethical issues in genetic testing</t>
  </si>
  <si>
    <t>not right focus</t>
  </si>
  <si>
    <t>Abdel-Wahab, Omar</t>
  </si>
  <si>
    <t>Molecular genetics of acute myeloid leukemia clinical implications and opportunities for integrating genomics into clinical practice</t>
  </si>
  <si>
    <t>Hematology</t>
  </si>
  <si>
    <t>yes</t>
  </si>
  <si>
    <t>Cost turnaround time</t>
  </si>
  <si>
    <t>not relevant</t>
  </si>
  <si>
    <t>The current limitations which prevent implementation of such sequencing in clinical practice include the high cost, slow turnaroundtime, and lack of clinical validation.</t>
  </si>
  <si>
    <t>Roberts, Nicola D.; Kortschak, R. Daniel; Parker, Wendy T.; Schreiber, Andreas W.; Branford, Susan; Scott, Hamish S.; Glonek, Garique &amp; Adelson, David L.; Roberts, Nicola D.; Kortschak, R. Daniel; Parker, Wendy T.; Schreiber, Andreas W.; Branford, Susan; Scott, Hamish S.; Glonek, Garique; Adelson, David L.; Roberts ND, Kortschak RD, Parker WT, Schreiber AW, Branford S, Scott HS, Glonek G, Adelson DL.; Roberts, N.D.a b c; Kortschak, R.D.a; Parker, W.T.c; Schreiber, A.W.a d; Branford, S.a c e; Scott, H.S.a c d e; Glonek, G.b &amp; Adelson, D.L.a d</t>
  </si>
  <si>
    <t>A comparative analysis of algorithms for somatic SNV detection in cancer</t>
  </si>
  <si>
    <t>Bioinformatics; Bioinformatics.  2013</t>
  </si>
  <si>
    <t>Compares softwares for exome data analysis</t>
  </si>
  <si>
    <t>So, Chi-Chiu 1
Chan, Amy 2
Chung, Lap-Ping 2
Siu, Lisa 3
Wong, Wai-Shan 3
Wong, Kit-Fai 3</t>
  </si>
  <si>
    <t>A comparison of high resolution melting, allele-specific priming and Sanger sequencing for the detection of BRAFV600E mutation in hairy cell leukaemia from different haematological specimens</t>
  </si>
  <si>
    <t>Pathology October 2014</t>
  </si>
  <si>
    <t>technical report</t>
  </si>
  <si>
    <t>Ankala, Arunkanth; da Silva, Cristina; Gualandi, Francesca; Ferlini, Alessandra; Bean, Lora J. H.; Collins, Christin; Tanner, Alice K.; Hegde, Madhuri R.; Ankala A, da Silva C, Gualandi F, Ferlini A, Bean LJ, Collins C, Tanner AK, Hegde MR.; Ankala, A.a; Da Silva, C.a; Gualandi, F.b; Ferlini, A.b; Bean, L.J.H.a; Collins, C.a; Tanner, A.K.a &amp; Hegde, M.R.a</t>
  </si>
  <si>
    <t>A Comprehensive Genomic Approach for Neuromuscular Diseases Gives a High Diagnostic Yield</t>
  </si>
  <si>
    <t>ANNALS OF NEUROLOGY; Ann Neurol.  2015</t>
  </si>
  <si>
    <t>Cooper, Gregory M.; Coe, Bradley P.; Girirajan, Santhosh; Rosenfeld, Jill A.; Vu, Tiffany H.; Baker, Carl; Williams, Charles; Stalker, Heather; Hamid, Rizwan; Hannig, Vickie; Abdel-Hamid, Hoda; Bader, Patricia; McCracken, Elizabeth; Niyazov, Dmitriy; Leppig, Kathleen; Thiese, Heidi; Hummel, Marybeth; Alexander, Nora; Gorski, Jerome &amp; Kussmann, Jennifer</t>
  </si>
  <si>
    <t>A copy number variation morbidity map of developmental delay</t>
  </si>
  <si>
    <t>Nature Genetics</t>
  </si>
  <si>
    <t>creates CNV map in ID and DD</t>
  </si>
  <si>
    <t>Simons, Cas; Wolf, NicoleÂ I.; McNeil, Nathan; Caldovic, Ljubica; Devaney, JosephÂ M.; Takanohashi, Asako; Crawford, Joanna; Ru, Kelin; Grimmond, SeanÂ M.; Miller, David; Tonduti, Davide; Schmidt, JohannaÂ L.; Chudnow, RobertÂ S.; vanÂ Coster, Rudy; Lagae, Lieven; Kisler, Jill; Sperner, JÃ¼rgen; vanÂ derÂ Knaap, MarjoÂ S.; Schiffmann, Raphael; Taft, RyanÂ J. &amp; Vanderver, Adeline</t>
  </si>
  <si>
    <t xml:space="preserve">A De Novo Mutation in the Î²-Tubulin Gene TUBB4A Results in the Leukoencephalopathy Hypomyelination with Atrophy of the Basal Ganglia and Cerebellum </t>
  </si>
  <si>
    <t xml:space="preserve">The American Journal of Human Genetics </t>
  </si>
  <si>
    <t>identifies new mutation in a rare disease</t>
  </si>
  <si>
    <t>Baylin, Stephen B. &amp; Jones, Peter A.</t>
  </si>
  <si>
    <t>A decade of exploring the cancer epigenome - biological and translational implications</t>
  </si>
  <si>
    <t>Nature Reviews Cancer</t>
  </si>
  <si>
    <t>Review</t>
  </si>
  <si>
    <t>reviews impact of epigenome on cancer</t>
  </si>
  <si>
    <t>Mardis, Elaine R.; Mardis E.R.</t>
  </si>
  <si>
    <t>A decade's perspective on DNA sequencing technology</t>
  </si>
  <si>
    <t xml:space="preserve">Nature; </t>
  </si>
  <si>
    <t>Auer, Rebecca L. &amp; Cotter, Finbarr E.</t>
  </si>
  <si>
    <t>A defining moment for hairy cell leukaemia</t>
  </si>
  <si>
    <t>British Journal of Haematology</t>
  </si>
  <si>
    <t>impact of BRAF mutations on hary cell leukemia</t>
  </si>
  <si>
    <t>Luo, Yingying; Du, Juan; Zhan, Zixiong; Chen, Chong; Wang, Junling; Hu, Yiqiao; Hu, Zhengmao; Xia, Kun; Tang, Beisha &amp; Shen, Lu</t>
  </si>
  <si>
    <t xml:space="preserve">A diagnostic gene chip for hereditary spastic paraplegias </t>
  </si>
  <si>
    <t xml:space="preserve">Brain Research Bulletin </t>
  </si>
  <si>
    <t>dvpt of gene chip for diagnosis of HSP</t>
  </si>
  <si>
    <t>costs, standard</t>
  </si>
  <si>
    <t>Wooderchak-Donahue, W.L.a; O'Fallon, B.a; Furtado, L.V.b; Durtschi, J.D.a; Plant, P.a; Ridge, P.G.a; Rope, A.F.c; Yetman, A.T.d &amp; Bayrak-Toydemir, P.a b e</t>
  </si>
  <si>
    <t>A direct comparison of next generation sequencing enrichment methods using an aortopathy gene panel- clinical diagnostics perspective</t>
  </si>
  <si>
    <t>BMC Medical Genomics</t>
  </si>
  <si>
    <t>technical comparison of techniques</t>
  </si>
  <si>
    <t>Wilkins, E.J.; Rubio, J.P.; Kotschet, K.E.; Cowie, T.F.; Boon, W.C.; O'Hely, M.; Burfoot, R.; Wang, W.; Sue, C.M.; Speed, T.P.; Stankovitch, J. &amp; Horne, M.K.</t>
  </si>
  <si>
    <t xml:space="preserve">A DNA resequencing array for genes involved in Parkinson's disease </t>
  </si>
  <si>
    <t xml:space="preserve">Parkinsonism &amp; Related Disorders </t>
  </si>
  <si>
    <t>Facio, Flavia M.; Lee, Kristy; O'Daniel, Julianne M.; Facio, F.M.a; Lee, K.b &amp; O'Daniel, J.M.b; Facio F.M., Lee K., O'Daniel J.M.</t>
  </si>
  <si>
    <t>A Genetic Counselor's Guide to Using Next-Generation Sequencing in Clinical Practice</t>
  </si>
  <si>
    <t xml:space="preserve">JOURNAL OF GENETIC COUNSELING; </t>
  </si>
  <si>
    <t>recommendation</t>
  </si>
  <si>
    <t>rec</t>
  </si>
  <si>
    <t>Trynka, Gosia; Wijmenga, Cisca &amp; van Heel, David A.</t>
  </si>
  <si>
    <t xml:space="preserve">A genetic perspective on coeliac disease </t>
  </si>
  <si>
    <t xml:space="preserve">Trends in Molecular Medicine </t>
  </si>
  <si>
    <t>genetics of a disease</t>
  </si>
  <si>
    <t>Du, Xiaonan; An, Yu; Yu, Lifei; Liu, Renchao; Qin, Yanrong; Guo, Xiaohong; Sun, Daokan; Zhou, Shuizhen; Wu, Bailin; hui Jiang, Yong &amp; Wang, Yi</t>
  </si>
  <si>
    <t>A genomic copy number variant analysis implicates the MBD5 and HNRNPU genes in Chinese children with infantile spasms and expands the clinical spectrum of 2q231 deletion</t>
  </si>
  <si>
    <t>BMC Medical Genetics</t>
  </si>
  <si>
    <t>Stessman, Holly A.; Bernier, Raphael &amp; Eichler, Evan E.</t>
  </si>
  <si>
    <t xml:space="preserve">A Genotype-First Approach to Defining the Subtypes of a Complex Disease </t>
  </si>
  <si>
    <t xml:space="preserve">Cell </t>
  </si>
  <si>
    <t>standard</t>
  </si>
  <si>
    <t>Morey, Marcos; FernÃ¡ndez-Marmiesse, Ana; CastiÃ±eiras, Daisy; Fraga, José M.; Couce, MarÃ­a L. &amp; Cocho, José A.</t>
  </si>
  <si>
    <t xml:space="preserve">A glimpse into past, present, and future DNA sequencing </t>
  </si>
  <si>
    <t xml:space="preserve">Molecular Genetics and Metabolism </t>
  </si>
  <si>
    <t>Ohanian, Monique; Humphreys, David T.; Anderson, Elizabeth; Preiss, Thomas &amp; Fatkin, Diane</t>
  </si>
  <si>
    <t>A heterozygous variant in the human cardiac miR-133 gene, MIR133A2, alters miRNA duplex processing and strand abundance</t>
  </si>
  <si>
    <t>BMC Genetics</t>
  </si>
  <si>
    <t>Kakar, Naseebullah; Goebel, Ingrid; Daud, Shakeela; NÃ¼rnberg, Gudrun; Agha, Noor; Ahmad, Adeel; NÃ¼rnberg, Peter; Kubisch, Christian; Ahmad, Jamil &amp; Borck, Guntram</t>
  </si>
  <si>
    <t xml:space="preserve">A homozygous splice site mutation in TRAPPC9 causes intellectual disability and microcephaly </t>
  </si>
  <si>
    <t xml:space="preserve">European Journal of Medical Genetics </t>
  </si>
  <si>
    <t>Jamilloux, Yvan; Favier, Judith; Pertuit, Morgane; Delage-Corre, Manuela; Lopez, Stéphanie; Teissier, Marie-Pierre; Mathonnet, Muriel; Galinat, Sophie; Barlier, Anne &amp; Archambeaud, FranÃ§oise</t>
  </si>
  <si>
    <t>A MEN1 syndrome with a paraganglioma</t>
  </si>
  <si>
    <t>European Journal of Human Genetics</t>
  </si>
  <si>
    <t>Wang F, Wang Y, Zhang B, Zhao L, Lyubasyuk V, Wang K, Xu M, Li Y, Wu F, Wen C, Bernstein PS, Lin D, Zhu S, Wang H, Zhang K, Chen R.</t>
  </si>
  <si>
    <t>A missense mutation in HK1 leads to autosomal dominant retinitis pigmentosa</t>
  </si>
  <si>
    <t>Invest Ophthalmol Vis Sci.  2014</t>
  </si>
  <si>
    <t>Abriel, Hugues MD, PhD
Zaklyazminskaya, Elena V. MD, PhD</t>
  </si>
  <si>
    <t>A Modern Approach to Classify Missense Mutations in Cardiac Channelopathy Genes</t>
  </si>
  <si>
    <t>Circulation: Cardiovascular Genetics October 2012</t>
  </si>
  <si>
    <t>D'Elia, Angela V.; Grimaldi, Franco; Pizzolitto, Stefano; Maglio, Giovanna; Bregant, Elisa; Passon, Nadia; Franzoni, Alessandra; Verrienti, Antonella; Tamburrano, Giulia; Durante, Cosimo; Filetti, Sebastiano; Fogolari, Federico; Russo, Diego &amp; Damante, Giuseppe</t>
  </si>
  <si>
    <t>A new germline VHL gene mutation in three patients with apparently sporadic pheochromocytoma</t>
  </si>
  <si>
    <t>Clinical Endocrinology</t>
  </si>
  <si>
    <t>Watts, Gerald F.; Sullivan, David R.; van Bockxmeer, Frank M.; Poplawski, Nicola; Hamilton-Craig, Ian; Clifton, Peter M.; O'Brien, Richard C.; Bishop, Warrick; George, Peter M.; Semsarian, Christopher &amp; Tonkin, Andrew</t>
  </si>
  <si>
    <t xml:space="preserve">A New Model of Care for Familial Hypercholesterolaemia What is the Role of Cardiology? </t>
  </si>
  <si>
    <t xml:space="preserve">Heart, Lung and Circulation </t>
  </si>
  <si>
    <t>not right techno</t>
  </si>
  <si>
    <t>Hennekam, Raoul C.M.</t>
  </si>
  <si>
    <t xml:space="preserve">A newborn with unusual morphology some practical aspects </t>
  </si>
  <si>
    <t xml:space="preserve">Seminars in Fetal and Neonatal Medicine </t>
  </si>
  <si>
    <t>Blair, DavidÂ R.; Lyttle, ChristopherÂ S.; Mortensen, JonathanÂ M.; Bearden, CharlesÂ F.; Jensen, AndersÂ Boeck; Khiabanian, Hossein; Melamed, Rachel; Rabadan, Raul; Bernstam, ElmerÂ V.; Brunak, SÃ¸ren; Jensen, LarsÂ Juhl; Nicolae, Dan; Shah, NigamÂ H.; Grossman, RobertÂ L.; Cox, NancyÂ J.; White, KevinÂ P. &amp; Rzhetsky, Andrey</t>
  </si>
  <si>
    <t xml:space="preserve">A Nondegenerate Code of Deleterious Variants in Mendelian Loci Contributes to Complex Disease Risk </t>
  </si>
  <si>
    <t>Akoury, Elie; El Zir, Elie; Mansour, Ahmad; Mégarban, Andr; Majewski, Jacek &amp; Slim, Rima; Akoury, E.a; El Zir, E.b; Mansour, A.c; Mégarbané, A.d; Majewski, J.e &amp; Slim, R.a</t>
  </si>
  <si>
    <t>A novel 5-bp deletion in Clarin 1 in a family with Usher syndrome</t>
  </si>
  <si>
    <t>Ophthalmic Genetics</t>
  </si>
  <si>
    <t>Jameel, Muhammad; Klar, Joakim; Tariq, Muhammad; Moawia, Abubakar; Malik, Naveed Altaf; Waseem, Syeda Seema; Abdullah, Uzma; Khan, Tahir Naeem; Raininko, Raili; Baig, Shahid Mahmood &amp; Dahl, Niklas</t>
  </si>
  <si>
    <t>A novel AP4M1 mutation in autosomal recessive cerebral palsy syndrome and clinical expansion of AP-4 deficiency</t>
  </si>
  <si>
    <t>Ma L., Roman-Campos D., Austin E.D., Eyries M., Sampson K.S., Soubrier F., Germain M., Tregouet D.-A., Borczuk A., Rosenzweig E.B., Girerd B., Montani D., Humbert M., Loyd J.E., Kass R.S., Chung W.K.</t>
  </si>
  <si>
    <t>A novel channelopathy in pulmonary arterial hypertension</t>
  </si>
  <si>
    <t>no implementation issue</t>
  </si>
  <si>
    <t>Estacion, Mark; O'Brien, Janelle E.; Conravey, Allison; Hammer, Michael F.; Waxman, Stephen G.; Dib-Hajj, Sulayman D. &amp; Meisler, Miriam H.; Estacion M, O'Brien JE, Conravey A, Hammer MF, Waxman SG, Dib-Hajj SD, Meisler MH.</t>
  </si>
  <si>
    <t>A novel de novo mutation of SCN8A (Nav16) with enhanced channel activation in a child with epileptic encephalopathy</t>
  </si>
  <si>
    <t>Neurobiology of Disease; Neurobiol Dis.  2014</t>
  </si>
  <si>
    <t>Hauke, Jan; Schild, Andrea; Neugebauer, Antje; Lappa, Alexandra; Fricke, Julia; Fauser, Sascha; RÃ¶sler, Stefanie; Pannes, Andrea; Zarrinnam, Dirk; AltmÃ¼ller, Janine; Motameny, Susanne; NÃ¼rnberg, Gudrun; NÃ¼rnberg, Peter; Hahnen, Eric &amp; Beck, Bodo B.</t>
  </si>
  <si>
    <t>A Novel Large In-Frame Deletion within the CACNA1F Gene Associates with a Cone-Rod Dystrophy 3-Like Phenotype</t>
  </si>
  <si>
    <t>PLoS ONE</t>
  </si>
  <si>
    <t>Yourshaw, Michael; Nelson, Stanley &amp; Martin, Martin G.</t>
  </si>
  <si>
    <t xml:space="preserve">A Study of Whole Exome Sequencing to Diagnose Difficult Cases of Congenital Diarrhea </t>
  </si>
  <si>
    <t xml:space="preserve">Gastroenterology </t>
  </si>
  <si>
    <t>Pérez-Serra, Alexandra; Toro, RocÃ­o; Campuzano, Oscar; Sarquella-Brugada, Georgia; Berne, Paola; Iglesias, Anna; Mangas, Alipio; Brugada, Josep &amp; Brugada, Ramon</t>
  </si>
  <si>
    <t xml:space="preserve">A Novel Mutation in Lamin A/C Causing Familial Dilated Cardiomyopathy Associated With Sudden Cardiac Death </t>
  </si>
  <si>
    <t xml:space="preserve">Journal of Cardiac Failure </t>
  </si>
  <si>
    <t>Weishaupt, Jochen H.; Waibel, Stefan; Birve, Anna; Volk, Alexander E.; Mayer, Benjamin; Meyer, Thomas; Ludolph, Albert C. &amp; Andersen, Peter M.</t>
  </si>
  <si>
    <t xml:space="preserve">A novel optineurin truncating mutation and three glaucoma-associated missense variants in patients with familial amyotrophic lateral sclerosis in Germany </t>
  </si>
  <si>
    <t xml:space="preserve">Neurobiology of Aging </t>
  </si>
  <si>
    <t>Rupp, Verena; Rauf, Sobiah; Naveed, Ishrat; Christian, Windpassinger &amp; Mir, Asif</t>
  </si>
  <si>
    <t>A novel single base pair duplication in WDR62 causes primary microcephaly</t>
  </si>
  <si>
    <t>Buchert, Rebecca; Tawamie, Hasan; Smith, Christopher; Uebe, Steffen; Innes, A.Â Micheil; AlÂ Hallak, Bassam; Ekici, ArifÂ B.; Sticht, Heinrich; Schwarze, Bernd; Lamont, RyanÂ E.; Parboosingh, JillianÂ S.; Bernier, FrancoisÂ P. &amp; AbouÂ Jamra, Rami</t>
  </si>
  <si>
    <t xml:space="preserve">A Peroxisomal Disorder of Severe Intellectual Disability, Epilepsy, and Cataracts Due to Fatty Acyl-CoA Reductase 1 Deficiency </t>
  </si>
  <si>
    <t>Agrawal, Yash Pal &amp; Rennert, Hanna</t>
  </si>
  <si>
    <t xml:space="preserve">Pharmacogenomics and the Future of Toxicology Testing </t>
  </si>
  <si>
    <t xml:space="preserve">Clinics in Laboratory Medicine </t>
  </si>
  <si>
    <t>IF, vus, standards</t>
  </si>
  <si>
    <t>Novello, Giuseppe; Capone, Giovanni; Fasano, Candida; Bavaro, Simona Lucia; Polito, Anna Nunzia &amp; Kanduc, Darja</t>
  </si>
  <si>
    <t>A quantitative description of the peptide sharing between poliovirus and Homo sapiens</t>
  </si>
  <si>
    <t>Immunopharmacology &amp; Immunotoxicology</t>
  </si>
  <si>
    <t>Brazas, Michelle D.; Lewitter, Fran; Schneider, Maria Victoria; van Gelder, Celia W. G. &amp; Palagi, Patricia M.</t>
  </si>
  <si>
    <t>A Quick Guide to Genomics and Bioinformatics Training for Clinical and Public Audiences</t>
  </si>
  <si>
    <t>PLoS Computational Biology</t>
  </si>
  <si>
    <t>bioinformatics education need</t>
  </si>
  <si>
    <t>education</t>
  </si>
  <si>
    <t>Helgason, Hannes; Sulem, Patrick; Duvvari, Maheswara R; Luo, Hongrong; Thorleifsson, Gudmar; Stefansson, Hreinn; Jonsdottir, Ingileif; Masson, Gisli; Gudbjartsson, Daniel F; Walters, G Bragi; Magnusson, Olafur Th; Kong, Augustine; Rafnar, Thorunn; Kiemeney, Lambertus A; Schoenmaker-Koller, Frederieke E; Zhao, Ling; Boon, Camiel J F; Song, Yaojun; Fauser, Sascha &amp; Pei, Michelle</t>
  </si>
  <si>
    <t>A rare nonsynonymous sequence variant in C3 is associated with high risk of age-related macular degeneration</t>
  </si>
  <si>
    <t>clinical social and ethical implications</t>
  </si>
  <si>
    <t>Jimenez-Gomez, Andres &amp; Standridge, Shannon M.</t>
  </si>
  <si>
    <t xml:space="preserve">A Refined Approach to Evaluating Global Developmental Delay for the International Medical Community </t>
  </si>
  <si>
    <t xml:space="preserve">Pediatric Neurology </t>
  </si>
  <si>
    <t>Jones, Jermaine D. &amp; Comer, Sandra D.</t>
  </si>
  <si>
    <t xml:space="preserve">A review of pharmacogenetic studies of substance-related disorders </t>
  </si>
  <si>
    <t xml:space="preserve">Drug and Alcohol Dependence </t>
  </si>
  <si>
    <t>Paulsen, Jane S.; Nance, Martha; Kim, Ji-In; Carlozzi, Noelle E.; Panegyres, Peter K.; Erwin, Cheryl; Goh, Anita; McCusker, Elizabeth &amp; Williams, Janet K.</t>
  </si>
  <si>
    <t xml:space="preserve">A review of quality of life after predictive testing for and earlier identification of neurodegenerative diseases </t>
  </si>
  <si>
    <t xml:space="preserve">Progress in Neurobiology </t>
  </si>
  <si>
    <t>Lou, Jerry J.; Mirsadraei, Leili; Sanchez, Desiree E.; Wilson, Ryan W.; Shabihkhani, Maryam; Lucey, Gregory M.; Wei, Bowen; Singer, Elyse J.; Mareninov, Sergey &amp; Yong, William H.</t>
  </si>
  <si>
    <t xml:space="preserve">A review of room temperature storage of biospecimen tissue and nucleic acids for anatomic pathology laboratories and biorepositories </t>
  </si>
  <si>
    <t xml:space="preserve">Clinical Biochemistry </t>
  </si>
  <si>
    <t>Pengelly, Reuben J.; Gibson, Jane; Andreoletti, Gaia; Collins, Andrew; Mattocks, Christopher J. &amp; Ennis, Sarah</t>
  </si>
  <si>
    <t>A SNP profiling panel for sample tracking in whole-exome sequencing studies</t>
  </si>
  <si>
    <t>Genome Medicine</t>
  </si>
  <si>
    <t>Couto, JavierÂ A.; Vivero, MatthewÂ P.; Kozakewich, HarryÂ P.W.; Taghinia, AmirÂ H.; Mulliken, JohnÂ B.; Warman, MatthewÂ L. &amp; Greene, ArinÂ K.</t>
  </si>
  <si>
    <t xml:space="preserve">A Somatic MAP3K3 Mutation Is Associated with Verrucous Venous Malformation </t>
  </si>
  <si>
    <t>Dimassi, Sarra; Labalme, Audrey; Lesca, Gaetan; Rudolf, Gabrielle; Bruneau, Nadine; Hirsch, Edouard; Arzimanoglou, Alexis; Motte, Jacques; Saint Martin, Anne; Boutry-Kryza, Nadia; Cloarec, Robin; Benitto, Afaf; Ameil, Agnès; Edery, Patrick; Ryvlin, Philippe; De Bellescize, Julitta; Szepetowski, Pierre &amp; Sanlaville, Damien</t>
  </si>
  <si>
    <t>A subset of genomic alterations detected in rolandic epilepsies contains candidate or known epilepsy genes including GRIN2A and PRRT2</t>
  </si>
  <si>
    <t>Abstract American Association of Neuropathologists, Inc Abstracts of the 88th Annual Meeting June 21-24, 2012 Chicago, IL  Abstract</t>
  </si>
  <si>
    <t>Journal of Neuropathology &amp; Experimental Neurology June 2012</t>
  </si>
  <si>
    <t xml:space="preserve">Abstract Book </t>
  </si>
  <si>
    <t xml:space="preserve">Annals of Allergy, Asthma &amp; Immunology </t>
  </si>
  <si>
    <t>2013; 2012</t>
  </si>
  <si>
    <t xml:space="preserve">ABSTRACT Poster Presentation </t>
  </si>
  <si>
    <t xml:space="preserve">Journal of Arrhythmia </t>
  </si>
  <si>
    <t>Abstracts</t>
  </si>
  <si>
    <t xml:space="preserve">Bipolar Disorders; British Journal of Haematology; Nephrology; Journal of Sleep Research; Epilepsia (Series 4); Journal of Investigative Dermatology; The Journal of Molecular Diagnostics ; Annals of Allergy, Asthma &amp; Immunology ; Clinical Lymphoma Myeloma and Leukemia </t>
  </si>
  <si>
    <t>2014; 2013; 2012; 2011</t>
  </si>
  <si>
    <t>Abstracts  Abstract</t>
  </si>
  <si>
    <t>Journal of Thoracic Oncology June 2012</t>
  </si>
  <si>
    <t>Abstracts and Case Studies From the College of American Pathologists 2014 Annual Meeting (CAP â€™14)</t>
  </si>
  <si>
    <t>Archives of Pathology &amp; Laboratory Medicine</t>
  </si>
  <si>
    <t>Abstracts for IPNA Congress in Shanghai, China 2013</t>
  </si>
  <si>
    <t>Pediatric Nephrology</t>
  </si>
  <si>
    <t>Abstracts for the IPNA Congress, 30 August - 3 September 2013, Shanghai, China</t>
  </si>
  <si>
    <t>Abstracts for the ISCO 2012 Conference</t>
  </si>
  <si>
    <t>Cellular Oncology (2211-3428)</t>
  </si>
  <si>
    <t>Abstracts from the 2012 Annual Scientific Meeting of the BHS</t>
  </si>
  <si>
    <t>Journal of Human Hypertension</t>
  </si>
  <si>
    <t>Abstracts from the 2014 - 25th Anniversary SVM Scientific Sessions</t>
  </si>
  <si>
    <t>Vascular Medicine</t>
  </si>
  <si>
    <t>ABSTRACTS Joint 16th International HLA and Immunogenetics Workshop, 26th European Federation for Immunogenetics Conference and 23rd British Society of Histocompatibility and Immunogenetics Conference, Liverpool, UK</t>
  </si>
  <si>
    <t>Tissue Antigens</t>
  </si>
  <si>
    <t>Abstracts of Diabetes UK Professional Conference 2012 Glasgow, Scotland, United Kingdom March 7-9, 2012</t>
  </si>
  <si>
    <t>Diabetic Medicine</t>
  </si>
  <si>
    <t>Abstracts of Papers</t>
  </si>
  <si>
    <t>Anaesthesia &amp; Intensive Care</t>
  </si>
  <si>
    <t>Abstracts of Papers Submitted to the 42nd Annual Meeting of the American Pancreatic Association, November 2-5, 2011, Chicago, Illinois  Abstract</t>
  </si>
  <si>
    <t>Pancreas November 2011</t>
  </si>
  <si>
    <t>Abstracts of Papers Submitted to the 44th Meeting of the American Pancreatic Association, October 30-November 2, 2013, Miami, Florida  Abstract</t>
  </si>
  <si>
    <t>Pancreas November 2013</t>
  </si>
  <si>
    <t>Abstracts of Papers Submitted to the Joint 43rd Meeting of the American Pancreatic Association and the 17th Meeting of the International Association of Pancreatology, October 31-November 3, 2012, Miami, Florida  Abstract</t>
  </si>
  <si>
    <t>Pancreas November 2012</t>
  </si>
  <si>
    <t>Abstracts of Papers Submitted to the Joint 45th Meeting of the American Pancreatic Association and Japan Pancreas Society, November 5-8, 2014, Kohala Coast, Hawaii  Abstract</t>
  </si>
  <si>
    <t>Pancreas November 2014</t>
  </si>
  <si>
    <t>Abstracts of Royan International Twin Congress 14th Congress on Reproductive Biomedicine 4-6 September 2013 Invited Speakers</t>
  </si>
  <si>
    <t>International Journal of Fertility &amp; Sterility</t>
  </si>
  <si>
    <t>Abstracts of Scientific Papers and Posters Presented at the Annual Meeting of the Association of Academic Physiatrists  Report</t>
  </si>
  <si>
    <t>American Journal of Physical Medicine &amp; Rehabilitation March 2015</t>
  </si>
  <si>
    <t>Abstracts of the 21st International Symposium on ALS/MDS December 11-13, 2010 Orlando, Florida, USA</t>
  </si>
  <si>
    <t>Amyotrophic Lateral Sclerosis</t>
  </si>
  <si>
    <t xml:space="preserve">Abstracts of the 2nd Joint Meeting of Pathology and Laboratory Diagnostics </t>
  </si>
  <si>
    <t xml:space="preserve">The American Journal of Pathology </t>
  </si>
  <si>
    <t>Abstracts of the 58th Annual Meeting of the Scientific and Standardization Committee of the International Society on Thrombosis and Haemostasis June 27 - 30, 2012</t>
  </si>
  <si>
    <t>Journal of Thrombosis &amp; Haemostasis</t>
  </si>
  <si>
    <t>Abstracts of the Annual Congress of the British Society for Immunology December 6-10, 2010 Liverpool, United Kingdom</t>
  </si>
  <si>
    <t>Immunology</t>
  </si>
  <si>
    <t>Abstracts of the UK PIN Meeting, December 2013</t>
  </si>
  <si>
    <t>Clinical &amp; Experimental Immunology</t>
  </si>
  <si>
    <t>ABSTRACTS OF THE XXIV CONGRESS OF THE INTERNATIONAL SOCIETY ON THROMBOSIS AND HAEMOSTASIS</t>
  </si>
  <si>
    <t>Abstracts Presented at the 6th Annual Meeting of the North American NeuroEndocrine Tumor Society, October 4-5, 2013, Charleston, South Carolina  Abstract</t>
  </si>
  <si>
    <t>Pancreas April 2014</t>
  </si>
  <si>
    <t>Abstracts Presented at the 7th Annual Meeting of the North American NeuroEndocrine Tumor Society, October 10-11, 2014, Nashville, Tennessee  Abstract</t>
  </si>
  <si>
    <t>Pancreas March 2015</t>
  </si>
  <si>
    <t>Arboleda, VA; Lee, H; SÃ¡nchez, FJ; Délot, EC; Sandberg, DE; Grody, WW; Nelson, SF &amp; Vilain, E</t>
  </si>
  <si>
    <t>Targeted massively parallel sequencing provides comprehensive genetic diagnosis for patients with disorders of sex development</t>
  </si>
  <si>
    <t>Clinical Genetics</t>
  </si>
  <si>
    <t>IF</t>
  </si>
  <si>
    <t>McLaughlin, Heather M.; Ceyhan-Birsoy, Ozge; Christensen, Kurt D.; Kohane, Isaac S.; Krier, Joel; Lane, William J.; Lautenbach, Denise; Lebo, Matthew S.; Machini, Kalotina; MacRae, Calum; Azzariti, Danielle R.; Murray, Michael F.; Seidman, Christine E.; Vassy, Jason L.; Green, Robert C. &amp; Rehm, Heidi L.</t>
  </si>
  <si>
    <t>A systematic approach to the reporting of medically relevant findings from whole genome sequencing</t>
  </si>
  <si>
    <t>describes how to report variants after exome sequencing to clinicians, provides a solution but does not identify issues</t>
  </si>
  <si>
    <t>return of results, education</t>
  </si>
  <si>
    <t>Quail, Michael A.; Smith, Miriam; Coupland, Paul; Otto, Thomas D.; Harris, Simon R.; Connor, Thomas R.; Bertoni, Anna; Swerdlow, Harold P. &amp; Gu, Yong</t>
  </si>
  <si>
    <t>A tale of three next generation sequencing platforms comparison of Ion Torrent, Pacific Biosciences and Illumina MiSeq sequencers</t>
  </si>
  <si>
    <t>BMC Genomics</t>
  </si>
  <si>
    <t>Mamoune, Asmaa; Bahuau, Michel; Hamel, Yamina; Serre, Valérie; Pelosi, Michele; Habarou, Florence; Nguyen Morel, Marie-Ange; Boisson, Bertrand; Vergnaud, Sabrina; Viou, Mai Thao; Nonnenmacher, Luc; Piraud, Monique; Nusbaum, Patrick; Vamecq, Joseph; Romero, Norma; Ottolenghi, Chris; Casanova, Jean-Laurent &amp; de Lonlay, Pascale</t>
  </si>
  <si>
    <t>A Thermolabile Aldolase A Mutant Causes Fever-Induced Recurrent Rhabdomyolysis without Hemolytic Anemia</t>
  </si>
  <si>
    <t>PLoS Genetics</t>
  </si>
  <si>
    <t>Arts, Heleen &amp; Knoers, Nine</t>
  </si>
  <si>
    <t>Current insights into renal ciliopathies what can genetics teach us?</t>
  </si>
  <si>
    <t>ethical implications of NGS</t>
  </si>
  <si>
    <t>Quintana, Rita M; Dupuy, Adam J; Bravo, Ana; Casanova, M Llanos; Alameda, Josefa P; Page, Angustias; SÃ¡nchez-Viera, Miguel; RamÃ­rez, Angel &amp; Navarro, Manuel</t>
  </si>
  <si>
    <t>A Transposon-Based Analysis of Gene Mutations Related to Skin Cancer Development</t>
  </si>
  <si>
    <t>Prokunina-Olsson, Ludmila; Muchmore, Brian; Tang, Wei; Pfeiffer, Ruth M; Park, Heiyoung; Dickensheets, Harold; Hergott, Dianna; Porter-Gill, Patricia; Mumy, Adam; Kohaar, Indu; Chen, Sabrina; Brand, Nathan; Tarway, McAnthony; Liu, Luyang; Sheikh, Faruk; Astemborski, Jacquie; Bonkovsky, Herbert L; Edlin, Brian R; Howell, Charles D &amp; Morgan, Timothy R</t>
  </si>
  <si>
    <t>A variant upstream of IFNL3 (IL28B) creating a new interferon gene IFNL4 is associated with impaired clearance of hepatitis C virus</t>
  </si>
  <si>
    <t>Hu, Dan; Barajas-MartÃ­nez, Hector; Terzic, Andre; Park, Sungjo; Pfeiffer, Ryan; Burashnikov, Elena; Wu, Yuesheng; Borggrefe, Martin; Veltmann, Christian; Schimpf, Rainer; Cai, John J.; Nam, Gi-Byong; Deshmukh, Pramod; Scheinman, Melvin; Preminger, Mark; Steinberg, Jonathan; LÃ³pez-Izquierdo, Angélica; Ponce-Balbuena, Daniela; Wolpert, Christian; Haïssaguerre, Michel; SÃ¡nchez-Chapula, José Antonio &amp; Antzelevitch, Charles</t>
  </si>
  <si>
    <t xml:space="preserve">ABCC9 is a novel Brugada and early repolarization syndrome susceptibility gene </t>
  </si>
  <si>
    <t xml:space="preserve">International Journal of Cardiology </t>
  </si>
  <si>
    <t>ACTRIMS-ECTRIMS MSBoston 2014 Late Breaking News Poster Session</t>
  </si>
  <si>
    <t>Multiple Sclerosis Journal</t>
  </si>
  <si>
    <t>Farag, Heba Gamal; Froehler, Sebastian; Oexle, Konrad; Ravindran, Ethiraj; Schindler, Detlev; Staab, Timo; Huebner, Angela; Kraemer, Nadine; Chen, Wei &amp; Kaindl, Angela M.</t>
  </si>
  <si>
    <t>Abnormal centrosome and spindle morphology in a patient with autosomal recessive primary microcephaly type 2 due to compound heterozygous WDR62 gene mutations</t>
  </si>
  <si>
    <t>Orphanet Journal of Rare Diseases</t>
  </si>
  <si>
    <t>Yamamoto, Fumiichiro; Cid, Emili; Yamamoto, Miyako &amp; Blancher, Antoine</t>
  </si>
  <si>
    <t xml:space="preserve">ABO Research in the Modern Era of Genomics </t>
  </si>
  <si>
    <t xml:space="preserve">Transfusion Medicine Reviews </t>
  </si>
  <si>
    <t>Hatzimichael, Eleftheria; Murray, Samuel &amp; Briasoulis, Evangelos; Hatzimichael E, Murray S, Briasoulis E.; Hatzimichael, Eleftheria; Murray, Samuel; Briasoulis, Evangelos</t>
  </si>
  <si>
    <t>Absence of BRAF exon 15 mutations in multiple myeloma and Waldenstrom's macroglobulinemia questions its validity as a therapeutic target in plasma cell neoplasias</t>
  </si>
  <si>
    <t>American Journal of Blood Research; Am J Blood Res.  2013</t>
  </si>
  <si>
    <t>Carter, Scott L; Cibulskis, Kristian; Helman, Elena; McKenna, Aaron; Shen, Hui; Zack, Travis; Laird, Peter W; Onofrio, Robert C; Winckler, Wendy; Weir, Barbara A; Beroukhim, Rameen; Pellman, David; Levine, Douglas A; Lander, Eric S; Meyerson, Matthew &amp; Getz, Gad</t>
  </si>
  <si>
    <t>Absolute quantification of somatic DNA alterations in human cancer</t>
  </si>
  <si>
    <t>Nature Biotechnology</t>
  </si>
  <si>
    <t>Alazami AM, Patel N, Shamseldin HE, Anazi S, Al-Dosari MS, Alzahrani F, Hijazi H, Alshammari M, Aldahmesh MA, Salih MA, Faqeih E, Alhashem A, Bashiri FA, Al-Owain M, Kentab AY, Sogaty S, Al Tala S, Temsah MH, Tulbah M, Aljelaify RF, Alshahwan SA, Seidahmed MZ, et al.</t>
  </si>
  <si>
    <t>Accelerating novel candidate gene discovery in neurogenetic disorders via whole-exome sequencing of prescreened multiplex consanguineous families</t>
  </si>
  <si>
    <t>Cell Rep.  2015</t>
  </si>
  <si>
    <t>ElSharawy, Abdou; Warner, Jason; Olson, Jeff; Forster, Michael; Schilhabel, Markus B.; Link, Darren R.; Rose-John, Stefan; Schreiber, Stefan; Rosenstiel, Philip; Brayer, James &amp; Franke, Andre</t>
  </si>
  <si>
    <t>Accurate variant detection across non-amplified and whole genome amplified DNA using targeted next generation sequencing</t>
  </si>
  <si>
    <t>ADF Abstracts 2012</t>
  </si>
  <si>
    <t>Gregg, Anthony R; Gross, S J; Best, R G; Monaghan, K G; Bajaj, K; Skotko, B G; Thompson, B H; Watson, M S; Gregg AR, Gross SJ, Best RG, Monaghan KG, Bajaj K, Skotko BG, Thompson BH, Watson MS.; Gregg, A.R.a; Gross, S.J.b; Best, R.G.c; Monaghan, K.G.d; Bajaj, K.b; Skotko, B.G.e; Thompson, B.H.f &amp; Watson, M.S.f; Gregg AR, Gross SJ, Best RG, Monaghan KG, Bajaj K, Skotko BG, Thompson BH, Watson MS</t>
  </si>
  <si>
    <t>ACMG statement on noninvasive prenatal screening for fetal aneuploidy</t>
  </si>
  <si>
    <t xml:space="preserve">Genetics in medicine : official journal of the American College of Medical Genetics; Genet Med.  2013; Genetics in Medicine; </t>
  </si>
  <si>
    <t>not exome</t>
  </si>
  <si>
    <t>Advanced Technology</t>
  </si>
  <si>
    <t>Amendola LM, Dorschner MO, Robertson PD, Salama JS, Hart R, Shirts BH, Murray ML, Tokita MJ, Gallego CJ, Kim DS, Bennett JT, Crosslin DR, Ranchalis J, Jones KL, Rosenthal EA, Jarvik ER, Itsara A, Turner EH, Herman DS, Schleit J, Burt A, Jamal SM, et al.</t>
  </si>
  <si>
    <t>Actionable exomic incidental findings in 6503 participants challenges of variant classification</t>
  </si>
  <si>
    <t>Genome Res.  2015</t>
  </si>
  <si>
    <t>estimate of amount of incidental findings found in the general population is a debate. They found a very low proportion but this is not consistant with all studies published so far.</t>
  </si>
  <si>
    <t>Dorschner, MichaelÂ O.; Amendola, LauraÂ M.; Turner, EmilyÂ H.; Robertson, PeggyÂ D.; Shirts, BrianÂ H.; Gallego, CarlosÂ J.; Bennett, RobinÂ L.; Jones, KellyÂ L.; Tokita, MariÂ J.; Bennett, JamesÂ T.; Kim, JerryÂ H.; Rosenthal, ElisabethÂ A.; Kim, DanielÂ S.; Tabor, HollyÂ K.; Bamshad, MichaelÂ J.; Motulsky, ArnoÂ G.; Scott, C.Â Ronald; Pritchard, ColinÂ C.; Walsh, Tom; Burke, Wylie; Raskind, WendyÂ H.; Byers, Peter; Hisama, FukiÂ M.; Nickerson, DeborahÂ A. &amp; Jarvik, GailÂ P.</t>
  </si>
  <si>
    <t xml:space="preserve">Actionable, Pathogenic Incidental Findings in 1,000 Participants' Exomes </t>
  </si>
  <si>
    <t>return of results, stabdard</t>
  </si>
  <si>
    <t>Manca, Antonella; Lissia, Amelia; Capone, Mariaelena; Ascierto, Paolo A.; Botti, Gerardo; CaracÃ², Corrado; Stanganelli, Ignazio; Colombino, Maria; Sini, MariaCristina; Cossu, Antonio &amp; Palmieri, Giuseppe</t>
  </si>
  <si>
    <t>Activating PIK3CA mutations coexist with BRAF or NRAS mutations in a limited fraction of melanomas</t>
  </si>
  <si>
    <t>Journal of Translational Medicine</t>
  </si>
  <si>
    <t>Pawlikowski JS, Brock C, Chen SC, Al-Olabi L, Nixon C, McGregor F, Paine S, Chanudet E, Lambie W, Holmes WM, Mullin JM, Richmond A, Wu H, Blyth K, King A, Kinsler VA, Adams PD.</t>
  </si>
  <si>
    <t>Acute Inhibition of MEK Suppresses Congenital Melanocytic Nevus Syndrome in a Murine Model Driven by Activated NRAS and Wnt Signaling</t>
  </si>
  <si>
    <t>J Invest Dermatol.  2015</t>
  </si>
  <si>
    <t>Cardinal-FernÃ¡ndez, P.; Nin, N. &amp; Lorente, J.A.</t>
  </si>
  <si>
    <t xml:space="preserve">Acute lung injury and acute respiratory distress syndrome a genomic perspective </t>
  </si>
  <si>
    <t xml:space="preserve">Medicina Intensiva (English Edition) </t>
  </si>
  <si>
    <t>return of results, standard</t>
  </si>
  <si>
    <t>Niemitz, Emily</t>
  </si>
  <si>
    <t>ADAM10 and Alzheimer's disease</t>
  </si>
  <si>
    <t>Murugaesu, Nirupa; Chew, Su Kit &amp; Swanton, Charles</t>
  </si>
  <si>
    <t xml:space="preserve">Adapting Clinical Paradigms to the Challenges of Cancer Clonal Evolution </t>
  </si>
  <si>
    <t>Williams, Roger; Aspinall, Richard; Bellis, Mark; Camps-Walsh, Ginette; Cramp, Matthew; Dhawan, Anil; Ferguson, James; Forton, Dan; Foster, Graham; Gilmore, Sir Ian; Hickman, Matthew; Hudson, Mark; Kelly, Deirdre; Langford, Andrew; Lombard, Martin; Longworth, Louise; Martin, Natasha; Moriarty, Kieran; Newsome, Philip; O'Grady, John; Pryke, Rachel; Rutter, Harry; Ryder, Stephen; Sheron, Nick &amp; Smith, Tom</t>
  </si>
  <si>
    <t xml:space="preserve">Addressing liver disease in the UK a blueprint for attaining excellence in health care and reducing premature mortality from lifestyle issues of excess consumption of alcohol, obesity, and viral hepatitis </t>
  </si>
  <si>
    <t xml:space="preserve">The Lancet </t>
  </si>
  <si>
    <t>Hidalgo, Manuel; Cascinu, Stefano; Kleeff, JÃ¶rg; Labianca, Roberto; LÃ¶hr, J.-Matthias; Neoptolemos, John; Real, Francisco X.; Laethem, Jean-Luc Van &amp; Heinemann, Volker</t>
  </si>
  <si>
    <t xml:space="preserve">Addressing the challenges of pancreatic cancer Future directions for improving outcomes </t>
  </si>
  <si>
    <t xml:space="preserve">Pancreatology </t>
  </si>
  <si>
    <t>Atwal, Paldeep Singh; Brennan, Marie-Louise; Cox, Rachel; Niaki, Michael; Platt, Julia; Homeyer, Margaret; Kwan, Andrea; Parkin, Sylvie; Schelley, Susan; Slattery, Leah; Wilnai, Yael; Bernstein, Jonathan Adam; Enns, Gregory M.; Hudgins, Louanne</t>
  </si>
  <si>
    <t>Clinical whole-exome sequencing are we there yet?</t>
  </si>
  <si>
    <t>GENETICS IN MEDICINE</t>
  </si>
  <si>
    <t>implementation details</t>
  </si>
  <si>
    <t>Pietronave, Stefano &amp; Prat, Maria</t>
  </si>
  <si>
    <t>Advances and applications of induced pluripotent stem cells</t>
  </si>
  <si>
    <t>Canadian Journal of Physiology &amp; Pharmacology</t>
  </si>
  <si>
    <t>Ding, Li; Raphael, Benjamin J.; Chen, Feng &amp; Wendl, Michael C.</t>
  </si>
  <si>
    <t xml:space="preserve">Advances for studying clonal evolution in cancer </t>
  </si>
  <si>
    <t xml:space="preserve">Cancer Letters </t>
  </si>
  <si>
    <t>Apter, Andrea J.</t>
  </si>
  <si>
    <t xml:space="preserve">Advances in adult asthma diagnosis and treatment and health outcomes, education, delivery, and quality in 2011 What goes around comes around </t>
  </si>
  <si>
    <t xml:space="preserve">Journal of Allergy and Clinical Immunology </t>
  </si>
  <si>
    <t>Chinen, Javier; Notarangelo, Luigi D. &amp; Shearer, William T.</t>
  </si>
  <si>
    <t xml:space="preserve">Advances in basic and clinical immunology in 2013 </t>
  </si>
  <si>
    <t>Merkies, Ingemar S.J.; Faber, Catharina G. &amp; Lauria, Giuseppe</t>
  </si>
  <si>
    <t xml:space="preserve">Advances in diagnostics and outcome measures in peripheral neuropathies </t>
  </si>
  <si>
    <t xml:space="preserve">Neuroscience Letters </t>
  </si>
  <si>
    <t>American Association of Neuropathologists, Inc Abstracts of the 87th Annual Meeting June 23-26, 2011 Seattle, WA American Association of Neuropathologists, Inc Abstracts of the 87th Annual Meeting June 23-26, 2011 Seattle, WA  Abstract</t>
  </si>
  <si>
    <t>Journal of Neuropathology &amp; Experimental Neurology June 2011</t>
  </si>
  <si>
    <t>American Association of Neuropathologists, Inc, Abstracts of the 89th Annual Meeting June 20-23, 2013 Charleston, SC  Abstract</t>
  </si>
  <si>
    <t>Journal of Neuropathology &amp; Experimental Neurology June 2013</t>
  </si>
  <si>
    <t>American Association of Neuropathologists, Inc, Abstracts of the 90th Annual Meeting, June 12-15, 2014, Portland, Oregon  Abstract</t>
  </si>
  <si>
    <t>Journal of Neuropathology &amp; Experimental Neurology June 2014</t>
  </si>
  <si>
    <t>Kearney, Jennifer A.</t>
  </si>
  <si>
    <t>Advances in Epilepsy Genetics and Genomics</t>
  </si>
  <si>
    <t>Epilepsy Currents (Allen Press Publishing Services Inc.)</t>
  </si>
  <si>
    <t>Deutsch, Varda R. &amp; Tomer, Aaron</t>
  </si>
  <si>
    <t>Advances in megakaryocytopoiesis and thrombopoiesis from bench to bedside</t>
  </si>
  <si>
    <t>de Jong, Antina; Dondorp, Wybo J.; Frints, Suzanna G. M.; de Die-Smulders, Christine E. M. &amp; de Wert, Guido M. W. R.</t>
  </si>
  <si>
    <t>Nature Reviews Genetics</t>
  </si>
  <si>
    <t>Talbot, Kevin
Vincent, Angela</t>
  </si>
  <si>
    <t>Advances in the clinical science of the motor unit from motor neuron to neuromuscular junction</t>
  </si>
  <si>
    <t>Current Opinion in Neurology October 2014</t>
  </si>
  <si>
    <t>Kwon, Richard S.</t>
  </si>
  <si>
    <t>Advances in the diagnosis of cystic neoplasms of the pancreas</t>
  </si>
  <si>
    <t xml:space="preserve">Current Opinion in Gastroenterology September 2012; </t>
  </si>
  <si>
    <t>Stoll, Monika; RÃ¼hle, Frank &amp; Nowak-GÃ¶ttl, Ulrike</t>
  </si>
  <si>
    <t>Advances in understanding stroke risk in children - a geneticist's view</t>
  </si>
  <si>
    <t>Ermann, Joerg &amp; Glimcher, Laurie H</t>
  </si>
  <si>
    <t xml:space="preserve">After GWAS mice to the rescue? </t>
  </si>
  <si>
    <t xml:space="preserve">Current Opinion in Immunology </t>
  </si>
  <si>
    <t>Elliott, Perry M. &amp; Mohiddin, Saidi A.</t>
  </si>
  <si>
    <t xml:space="preserve">Almanac 2011 Cardiomyopathies The national society journals present selected research that has driven recent advances in clinical cardiology </t>
  </si>
  <si>
    <t xml:space="preserve">The Egyptian Heart Journal ; Revista Portuguesa de Cardiologia ; Revista Portuguesa de Cardiologia (English Edition) </t>
  </si>
  <si>
    <t>Harrington, Andrea M.; Castro, Joel; Young, Richard L.; Kurtz, Caroline B.; Silos-Santiago, Ada; Nguyen, Nam Q.; Andrews, Jane M. &amp; Brierley, Stuart M.</t>
  </si>
  <si>
    <t xml:space="preserve">Alterations in the Guanylate Cyclase-C/cGMP Pathway in Patients With Irritable Bowel Syndrome With Constipation </t>
  </si>
  <si>
    <t>Ulirsch, Jacob C.; Lacy, Jessica N.; An, Xiuli; Mohandas, Narla; Mikkelsen, Tarjei S. &amp; Sankaran, Vijay G.</t>
  </si>
  <si>
    <t>Altered Chromatin Occupancy of Master Regulators Underlies Evolutionary Divergence in the Transcriptional Landscape of Erythroid Differentiation</t>
  </si>
  <si>
    <t>Benjamin, Ivor MD
Brown, Nancy
Burke, Gregory MD, MSc
Correa, Adolfo MD, MPH, PhD
Houser, Steven R. PhD
Jones, Daniel W. MD
Loscalzo, Joseph MD, PhD
Vasan, Ramachandran S. MD
Whitman, Gayle R. PhD, RN</t>
  </si>
  <si>
    <t>American Heart Association Cardiovascular Genome-Phenome Study Foundational Basis and Program</t>
  </si>
  <si>
    <t>Circulation January 6, 2015</t>
  </si>
  <si>
    <t>Babkina, Natalia &amp; Jr., John M. Graham</t>
  </si>
  <si>
    <t xml:space="preserve">New genetic testing in prenatal diagnosis </t>
  </si>
  <si>
    <t>IF, turnaround, cost</t>
  </si>
  <si>
    <t>Akizu, Naiara; Cantagrel, Vincent; Schroth, Jana; Cai, Na; Vaux, Keith; McCloskey, Douglas; Naviaux, RobertÂ K.; VanÂ Vleet, Jeremy; Fenstermaker, AliÂ G.; Silhavy, JenniferÂ L.; Scheliga, JudithÂ S.; Toyama, Keiko; Morisaki, Hiroko; Sonmez, Fatma M.; Celep, Figen; Oraby, Azza; Zaki, MahaÂ S.; Al-Baradie, Raidah; Faqeih, Eissa A.; Saleh, Mohammed A.M.; Spencer, Emily; Rosti, RasimÂ Ozgur; Scott, Eric; Nickerson, Elizabeth; Gabriel, Stacey; Morisaki, Takayuki; Holmes, EdwardÂ W. &amp; Gleeson, JosephÂ G.</t>
  </si>
  <si>
    <t xml:space="preserve">AMPD2 Regulates GTP Synthesis and Is Mutated in a Potentially Treatable Neurodegenerative Brainstem Disorder </t>
  </si>
  <si>
    <t>Hoffart, Cara M. a,b
Wallace, Dustin P. a,b</t>
  </si>
  <si>
    <t>Amplified pain syndromes in children treatment and new insights into disease pathogenesis</t>
  </si>
  <si>
    <t>Current Opinion in Rheumatology September 2014</t>
  </si>
  <si>
    <t>de Carvalho, Mamede a,c
Swash, Michael a,b</t>
  </si>
  <si>
    <t>Amyotrophic lateral sclerosis an update</t>
  </si>
  <si>
    <t>Current Opinion in Neurology October 2011</t>
  </si>
  <si>
    <t>Shah, Sonali M.; Rosenthal, Michael H.; Griffin, Gabriel K.; Jacobsen, Eric D. &amp; McCleary, Nadine J.</t>
  </si>
  <si>
    <t xml:space="preserve">An Aggressive Presentation of Colorectal Cancer With an Atypical Lymphoproliferative Pattern of Metastatic Disease A Case Report and Review of the Literature </t>
  </si>
  <si>
    <t xml:space="preserve">Clinical Colorectal Cancer </t>
  </si>
  <si>
    <t>Dias, Cristina; Sincan, Murat; Cherukuri, Praveen F.; Rupps, Rosemarie; Huang, Yan; Briemberg, Hannah; Selby, Kathryn; Mullikin, James C.; Markello, Thomas C.; Adams, David R.; Gahl, William A.; Boerkoel, Cornelius F.; Dias C, Sincan M, Cherukuri PF, Rupps R, Huang Y, Briemberg H, Selby K, Mullikin JC, Markello TC, Adams DR, Gahl WA, Boerkoel CF.; Dias, C.a b; Sincan, M.c; Cherukuri, P.F.c; Rupps, R.a b; Huang, Y.c; Briemberg, H.d; Selby, K.e; Mullikin, J.C.f; Markello, T.C.c; Adams, D.R.c; Gahl, W.A.c &amp; Boerkoel, C.F.a b c; Dias C, Sincan M, Cherukuri PF, Rupps R, Huang Y, Briemberg H, Selby K, Mullikin JC, Markello TC, Adams DR, Gahl WA, Boerkoel CF</t>
  </si>
  <si>
    <t>An analysis of exome sequencing for diagnostic testing of the genes associated with muscle disease and spastic paraplegia</t>
  </si>
  <si>
    <t xml:space="preserve">HUMAN MUTATION; Hum Mutat.  2012; </t>
  </si>
  <si>
    <t>Not a proper recommendation</t>
  </si>
  <si>
    <t>cost, standard</t>
  </si>
  <si>
    <t>Dhekne, Herschel S.; Wagner, Robert; Rings, Edmond H.; Swertz, Morris A. &amp; van IJzendoorn, Sven C.</t>
  </si>
  <si>
    <t xml:space="preserve">An International Patient Registry and Database for Microvillus Inclusion Disease and Associated MYO5B Mutations </t>
  </si>
  <si>
    <t>Bacher, Ulrike; Kohlmann, Alexander &amp; Haferlach, Torsten</t>
  </si>
  <si>
    <t xml:space="preserve">Mutational profiling in patients with MDS Ready for every-day use in the clinic? </t>
  </si>
  <si>
    <t xml:space="preserve">Best Practice &amp; Research Clinical Haematology </t>
  </si>
  <si>
    <t>need for standards, IF, cost</t>
  </si>
  <si>
    <t>incidental findings, interpretation</t>
  </si>
  <si>
    <t>Solomon, Benjamin D.; Baker, Linda A.; Bear, Kelly A.; Cunningham, Bridget K.; Giampietro, Philip F.; Hadigan, Colleen; Hadley, Donald W.; Harrison, Steven; Levitt, Marc A.; Niforatos, Nickie; Paul, Scott M.; Raggio, Cathleen; Reutter, Heiko &amp; Warren-Mora, Nicole</t>
  </si>
  <si>
    <t xml:space="preserve">An Approach to the Identification of Anomalies and Etiologies in Neonates with Identified or Suspected VACTERL (Vertebral Defects, Anal Atresia, Tracheo-Esophageal Fistula with Esophageal Atresia, Cardiac Anomalies, Renal Anomalies, and Limb Anomalies) Association </t>
  </si>
  <si>
    <t xml:space="preserve">The Journal of Pediatrics </t>
  </si>
  <si>
    <t>Geoffroy, P. A.; Boudebesse, C.; Henrion, A.; Jamain, S.; Henry, C.; Leboyer, M.; Bellivier, F. &amp; Etain, B.</t>
  </si>
  <si>
    <t>An ASMT variant associated with bipolar disorder influences sleep and circadian rhythms a pilot study</t>
  </si>
  <si>
    <t>Genes, Brain &amp; Behavior</t>
  </si>
  <si>
    <t>Kohane, Isaac S.</t>
  </si>
  <si>
    <t xml:space="preserve">An Autism Case History to Review the Systematic Analysis of Large-Scale Data to Refine the Diagnosis and Treatment of Neuropsychiatric Disorders </t>
  </si>
  <si>
    <t xml:space="preserve">Biological Psychiatry </t>
  </si>
  <si>
    <t>Rodriguez-Lopez, Julio; Carrera, Noa; Arrojo, Manuel; Amigo, Jorge; Sobrino, Beatriz; PÃ¡ramo, Mario; Paz, Eduardo; Agra, Santiago; Ramos-RÃ­os, RamÃ³n; Brenlla, Julio; Carracedo, Ã?ngel &amp; Costas, Javier</t>
  </si>
  <si>
    <t xml:space="preserve">An efficient screening method for simultaneous detection of recurrent copy number variants associated with psychiatric disorders </t>
  </si>
  <si>
    <t xml:space="preserve">Clinica Chimica Acta </t>
  </si>
  <si>
    <t>He J.
Zhang X.
Liang W.
Ye X.
Hou Y.
Zhu S.
Wu K.
Wang J.
Pan Q.</t>
  </si>
  <si>
    <t>An effort to examine the feasibility of whole exome and transcriptome sequencing in guiding personalized therapy for patients with non-small cell lung cancer</t>
  </si>
  <si>
    <t>Brett, Gemma R; Metcalfe, Sylvia A; Amor, David J &amp; Halliday, Jane L</t>
  </si>
  <si>
    <t>An exploration of genetic health professionals' experience with direct-to-consumer genetic testing in their clinical practice</t>
  </si>
  <si>
    <t>Jou, Chuanchau J.
Barnett, Spencer M.
Bian, Jian-Tao
Weng, H. Cindy
Sheng, Xiaoming
Tristani-Firouzi, Martin</t>
  </si>
  <si>
    <t>An In Vivo Cardiac Assay to Determine the Functional Consequences of Putative Long QT Syndrome Mutations</t>
  </si>
  <si>
    <t>Circulation Research March 1, 2013</t>
  </si>
  <si>
    <t>Bentov, Itay MD, PhD</t>
  </si>
  <si>
    <t>Anesthetic Implications of Pharmacogenetics</t>
  </si>
  <si>
    <t>ASA Refresher Courses in Anesthesiology 2014</t>
  </si>
  <si>
    <t xml:space="preserve">Annual Meeting Abstracts </t>
  </si>
  <si>
    <t xml:space="preserve">The Journal of Molecular Diagnostics </t>
  </si>
  <si>
    <t>Berg J.S., Adams M., Nassar N., Bizon C., Lee K., Schmitt C.P., Wilhelmsen K.C., Evans J.P.</t>
  </si>
  <si>
    <t>An informatics approach to analyzing the incidentalome</t>
  </si>
  <si>
    <t>focus on IF</t>
  </si>
  <si>
    <t>ACHARYA, MOULINATH; CHINNASWAMY, SREEDHAR &amp; DESAI, KARTIKI V.</t>
  </si>
  <si>
    <t>Annual Review of Genomics and Human Genetics, 2013</t>
  </si>
  <si>
    <t>Current Science (00113891)</t>
  </si>
  <si>
    <t>NANDI, D.</t>
  </si>
  <si>
    <t>Annual Review of Immunology, 2012</t>
  </si>
  <si>
    <t>BÃ¶hm, Johann; Vasli, Nasim; Malfatti, Edoardo; Le Gras, Stéphanie; Feger, Claire; Jost, Bernard; Monnier, Nicole; Brocard, Julie; Karasoy, Hatice; Gérard, Marion; Walter, Maggie C.; Reilich, Peter; Biancalana, Valérie; Kretz, Christine; Messaddeq, Nadia; Marty, Isabelle; Lunardi, JoÃ«l; Romero, Norma B. &amp; Laporte, Jocelyn; Boehm, Johann; Vasli, Nasim; Malfatti, Edoardo; Le Gras, Stephanie; Feger, Claire; Jost, Bernard; Monnier, Nicole; Brocard, Julie; Karasoy, Hatice; Gerard, Marion; Walter, Maggie C.; Reilich, Peter; Biancalana, Valerie; Kretz, Christine; Messaddeq, Nadia; Marty, Isabelle; Lunardi, Joel; Romero, Norma B.; Laporte, Jocelyn; BÃ¶hm J, Vasli N, Malfatti E, Le Gras S, Feger C, Jost B, Monnier N, Brocard J, Karasoy H, Gérard M, Walter MC, Reilich P, Biancalana V, Kretz C, Messaddeq N, Marty I, Lunardi J, Romero NB, Laporte J.; BÃ¶hm, J.a b c d e; Vasli, N.a b c d e; Malfatti, E.f g h i; Le Gras, S.a b c d j; Feger, C.a b c d e; Jost, B.a b c d j; Monnier, N.k; Brocard, J.l; Karasoy, H.m; Gérard, M.n; Walter, M.C.o; Reilich, P.o; Biancalana, V.a b c d e p; Kretz, C.a b c d e; Messaddeq, N.a b c d q; Marty, I.l; Lunardi, J.k; Romero, N.B.f h i &amp; Laporte, J.a b c d e</t>
  </si>
  <si>
    <t>An Integrated Diagnosis Strategy for Congenital Myopathies</t>
  </si>
  <si>
    <t>PLoS ONE; PLoS One.  2013</t>
  </si>
  <si>
    <t>Savage, Sharon A.; Pulsipher, Michael A.; Romano, Alessandra &amp; Berlyne, Deborah</t>
  </si>
  <si>
    <t xml:space="preserve">Bone marrow failure disease scientific symposium 2012 </t>
  </si>
  <si>
    <t xml:space="preserve">Leukemia Research </t>
  </si>
  <si>
    <t>Wang, Ying; Wang, Zhi-min; Teng, Yue-chun; Shi, Jin-xiu; Wang, Hai-feng; Yuan, Wen-tao; Chu, Xun; Wang, De-fen; Wang, Wei &amp; Huang, Wei</t>
  </si>
  <si>
    <t>An SNP of the ZBTB38 gene is associated with idiopathic short stature in the Chinese Han population</t>
  </si>
  <si>
    <t>Lin, George &amp; Doyle, Leona A.</t>
  </si>
  <si>
    <t>An Update on the Application of Newly Described Immunohistochemical Markers in Soft Tissue Pathology</t>
  </si>
  <si>
    <t>Karasek, D; Shah, U; Frysak, Z; Stratakis, C &amp; Pacak, K</t>
  </si>
  <si>
    <t>An update on the genetics of pheochromocytoma</t>
  </si>
  <si>
    <t>Worthey E.A.</t>
  </si>
  <si>
    <t>Analysis and annotation of whole-genome or whole-exome sequencing-derived variants for clinical diagnosis</t>
  </si>
  <si>
    <t>Adams D.R., Sincan M., Fuentes Fajardo K., Mullikin J.C., Pierson T.M., Toro C., Boerkoel C.F., Tifft C.J., Gahl W.A., Markello T.C.</t>
  </si>
  <si>
    <t>Analysis of DNA sequence variants detected by high-throughput sequencing</t>
  </si>
  <si>
    <t>Guo, Yi; Deng, Xiong; Zhang, Jie; Su, Linyan; Xu, Hongbo; Luo, Ziqiang &amp; Deng, Hao</t>
  </si>
  <si>
    <t xml:space="preserve">Analysis of the MRPL3, DNAJC13 and OFCC1 variants in Chinese Han patients with TS-CTD </t>
  </si>
  <si>
    <t>Linderman, M.D.a b; Brandt, T.b; Edelmann, L.b; Jabado, O.a b b; Kasai, Y.a b b; Kornreich, R.b; Mahajan, M.a b b; Shah, H.a b b; Kasarskis, A.a b b &amp; Schadt, E.E.a b b; Linderman M.D., Brandt T., Edelmann L., Jabado O., Kasai Y., Kornreich R., Mahajan M., Shah H., Kasarskis A., Schadt E.E.</t>
  </si>
  <si>
    <t>Analytical validation of whole exome and whole genome sequencing for clinical applications</t>
  </si>
  <si>
    <t xml:space="preserve">BMC Medical Genomics; </t>
  </si>
  <si>
    <t>Lebo, Roger V. &amp; Tonk, Vijay S.</t>
  </si>
  <si>
    <t>Analyzing the most frequent disease loci in targeted patient categories optimizes disease gene identification and test accuracy worldwide</t>
  </si>
  <si>
    <t>Addington, Anjené M. &amp; Rapoport, Judith L.</t>
  </si>
  <si>
    <t>Annual research review: Impact of advances in genetics in understanding developmental psychopathology</t>
  </si>
  <si>
    <t>Journal of Child Psychology &amp; Psychiatry</t>
  </si>
  <si>
    <t>Tan, Daniel S.-W.; Gerlinger, Marco; Teh, Bin-Tean &amp; Swanton, Charles</t>
  </si>
  <si>
    <t xml:space="preserve">Anti-cancer drug resistance Understanding the mechanisms through the use of integrative genomics and functional RNA interference </t>
  </si>
  <si>
    <t xml:space="preserve">European Journal of Cancer </t>
  </si>
  <si>
    <t>Hassan, Mohamed</t>
  </si>
  <si>
    <t>APOC3 Triglycerides do matter</t>
  </si>
  <si>
    <t>Global Cardiology Science &amp; Practice</t>
  </si>
  <si>
    <t>Baye, Tesfaye M.; Martin, Lisa J. &amp; Hershey, Gurjit K. Khurana</t>
  </si>
  <si>
    <t xml:space="preserve">Application of genetic/genomic approaches to allergic disorders </t>
  </si>
  <si>
    <t>no mention of exome</t>
  </si>
  <si>
    <t>Fertig EJ, Slebos R, Chung CH</t>
  </si>
  <si>
    <t>Application of genomic and proteomic technologies in biomarker discovery</t>
  </si>
  <si>
    <t>No</t>
  </si>
  <si>
    <t>No ethical issue</t>
  </si>
  <si>
    <t>Dorn, Cornelia; Grunert, Marcel &amp; Sperling, Silke R.; Dorn C, Grunert M, Sperling SR</t>
  </si>
  <si>
    <t>Application of high-throughput sequencing for studying genomic variations in congenital heart disease</t>
  </si>
  <si>
    <t xml:space="preserve">Briefings in Functional Genomics; </t>
  </si>
  <si>
    <t>Zhang W, Cui H, Wong LJ</t>
  </si>
  <si>
    <t>Application of next generation sequencing to molecular diagnosis of inherited diseases</t>
  </si>
  <si>
    <t>ming, XU Chen</t>
  </si>
  <si>
    <t>Application of the High-throughput Technologies in Preimplantation Genetic Diagnosisc</t>
  </si>
  <si>
    <t>Journal of International Reproductive Health/Family Planning</t>
  </si>
  <si>
    <t>embryo screening not disease</t>
  </si>
  <si>
    <t>link leads to chinese version of the article, only the abstract is available in english</t>
  </si>
  <si>
    <t>Hong Y.B., Jung J., Jung S.-C., Chung K.W., Choi B.-O.</t>
  </si>
  <si>
    <t>Application of variant-calling algorithms for Mendelian disorders Lessons from whole-exome sequencing in charcot-marie-tooth disease</t>
  </si>
  <si>
    <t>Klein CJ, Middha S, Duan X, Wu Y, Litchy WJ, Gu W, Dyck PJ, Gavrilova RH, Smith DI, Kocher JP, Dyck PJ</t>
  </si>
  <si>
    <t>Application of whole exome sequencing in undiagnosed inherited polyneuropathies</t>
  </si>
  <si>
    <t>Josko D</t>
  </si>
  <si>
    <t>Applications</t>
  </si>
  <si>
    <t>Bamshad, Michael J.; Ng, Sarah B.; Bigham, Abigail W.; Tabor, Holly K.; Emond, Mary J.; Nickerson, Deborah A. &amp; Shendure, Jay</t>
  </si>
  <si>
    <t>Exome sequencing as a tool for Mendelian disease gene discovery</t>
  </si>
  <si>
    <t>ethical considerations section, but on exome sequencing research only</t>
  </si>
  <si>
    <t>Upadhyay, Pawan; Dwivedi, Renu &amp; Dutt, Amit</t>
  </si>
  <si>
    <t>Applications of next-generation sequencing in cancer</t>
  </si>
  <si>
    <t>Chapman, Michael; III, Edus H. Warren &amp; Wu, Catherine J.</t>
  </si>
  <si>
    <t xml:space="preserve">Applications of Next-Generation Sequencing to Blood and Marrow Transplantation </t>
  </si>
  <si>
    <t xml:space="preserve">Biology of Blood and Marrow Transplantation </t>
  </si>
  <si>
    <t>Beckmann, Jacques S; Beckmann JS.; Beckmann, J.S.</t>
  </si>
  <si>
    <t>Can We Afford to Sequence Every Newborn Baby's Genome?</t>
  </si>
  <si>
    <t>Human mutation; Hum Mutat.  2015</t>
  </si>
  <si>
    <t>Focuses on cost of eye to eye consultation parents doctor after NGS newborn screening and its cost and non affordability for the public health system</t>
  </si>
  <si>
    <t>costs, counseling</t>
  </si>
  <si>
    <t>Mardis ER</t>
  </si>
  <si>
    <t>Applying next-generation sequencing to pancreatic cancer treatment</t>
  </si>
  <si>
    <t>North, Kathryn N.; Wang, Ching H.; Clarke, Nigel; Jungbluth, Heinz; Vainzof, Mariz; Dowling, James J.; Amburgey, Kimberly; Quijano-Roy, Susana; Beggs, Alan H.; Sewry, Caroline; Laing, Nigel G. &amp; BÃ¶nnemann, Carsten G.</t>
  </si>
  <si>
    <t xml:space="preserve">Approach to the diagnosis of congenital myopathies </t>
  </si>
  <si>
    <t>ASAM Principles of Addiction Medicine, The</t>
  </si>
  <si>
    <t>Gupta, Neerja &amp; Kabra, Madhulika</t>
  </si>
  <si>
    <t>Approach to the diagnosis of developmental delay -- The changing scenario</t>
  </si>
  <si>
    <t>Indian Journal of Medical Research</t>
  </si>
  <si>
    <t>Facio, Flavia M; Sapp, Julie C; Linn, Amy &amp; Biesecker, Leslie G</t>
  </si>
  <si>
    <t>Approaches to informed consent for hypothesis-testing and hypothesis-generating clinical genomics research</t>
  </si>
  <si>
    <t>Focuses on ethical issues of RESEARCH</t>
  </si>
  <si>
    <t>Parsons, D. Williams; Roy, Angshumoy; Monzon, Federico A.; Lopez-Terrada, Dolores H.; Chintagumpala, Murali M.; Berg, Stacey L.; Hilsenbeck, Susan G.; Wang, Tao; Adesina, Adekunle M.; Li, Xiao-Nan; Kerstein, Robin A.; Scollon, Sarah; Bergstrom, Katie; Street, Richard L., Jr.; McCullough, Laurence B.; McGuire, Amy L.; Ramamurthy, Uma; Wheeler, David A.; Eng, Christine M.; Yang, Yaping; Reid, Jeff G.; Muzny, Donna M.; Gibbs, Richard A.; Plon, Sharon E.</t>
  </si>
  <si>
    <t>ASSESSING THE UTILITY OF CLINICAL TUMOR SEQUENCING IN THE PEDIATRIC NEURO-ONCOLOGY CLINIC</t>
  </si>
  <si>
    <t>NEURO-ONCOLOGY</t>
  </si>
  <si>
    <t>Fletcher, Olivia &amp; Houlston, Richard S.</t>
  </si>
  <si>
    <t>Architecture of inherited susceptibility to common cancer</t>
  </si>
  <si>
    <t>Greber, Basil J.; Boehringer, Daniel; Leitner, Alexander; Bieri, Philipp; Voigts-Hoffmann, Felix; Erzberger, Jan P.; Leibundgut, Marc; Aebersold, Ruedi &amp; Ban, Nenad</t>
  </si>
  <si>
    <t>Architecture of the large subunit of the mammalian mitochondrial ribosome</t>
  </si>
  <si>
    <t>Nature</t>
  </si>
  <si>
    <t>Ravandi, Farhad</t>
  </si>
  <si>
    <t xml:space="preserve">Are adjuncts to induction chemotherapy worthwhile in the treatment of acute myeloid leukemia? </t>
  </si>
  <si>
    <t xml:space="preserve">Association for Molecular Pathology 2010 Meeting Abstracts </t>
  </si>
  <si>
    <t>El-Heliebi, Amin; Kroneis, Thomas; ZÃ¶hrer, Evelyn; Haybaeck, Johannes; Fischereder, Katja; Kampel-Kettner, Karin; Zigeuner, Richard; Pock, Hannelore; Riedl, Regina; Stauber, Rudolf; Geigl, Jochen Bernd; Huppertz, Berthold; Sedlmayr, Peter &amp; Lackner, Carolin</t>
  </si>
  <si>
    <t>Are morphological criteria sufficient for the identification of circulating tumor cells in renal cancer?</t>
  </si>
  <si>
    <t xml:space="preserve">Fentiman, Linda C. </t>
  </si>
  <si>
    <t xml:space="preserve">Are Mothers Hazardous to Their Children's Health Law, Culture, and the Framing of Risk </t>
  </si>
  <si>
    <t>Samartzis, Eleftherios P.; Noske, Aurelia; Dedes, Konstantin J.; Fink, Daniel &amp; Imesch, Patrick</t>
  </si>
  <si>
    <t>ARID1A Mutations and PI3K/AKT Pathway Alterations in Endometriosis and Endometriosis-Associated Ovarian Carcinomas</t>
  </si>
  <si>
    <t>International Journal of Molecular Sciences</t>
  </si>
  <si>
    <t>te Riele, Anneline S. J. M.; Tandri, Harikrishna &amp; Bluemke, David A.</t>
  </si>
  <si>
    <t>Arrhythmogenic right ventricular cardiomyopathy (ARVC) cardiovascular magnetic resonance update</t>
  </si>
  <si>
    <t>Journal of Cardiovascular Magnetic Resonance (BioMed Central)</t>
  </si>
  <si>
    <t>Lodder, Elisabeth M. PhD
Bezzina, Connie R. PhD</t>
  </si>
  <si>
    <t>Arrhythmogenic Right Ventricular Cardiomyopathy Growing Evidence for Complex Inheritance</t>
  </si>
  <si>
    <t>; Circulation: Cardiovascular Genetics December 2013</t>
  </si>
  <si>
    <t xml:space="preserve">American Society of Human Genetics; </t>
  </si>
  <si>
    <t>ASHG DRAFT COMMENTS IN RESPONSE TO COMMON RULE RFI</t>
  </si>
  <si>
    <t>Pitule, Pavel; ÄŒedÃ­kovÃ¡, Miroslava; TÅ™eÅ¡ka, Vladislav; KrÃ¡lÃ­Ä?kovÃ¡, Milena &amp; LiÅ¡ka, VÃ¡clav</t>
  </si>
  <si>
    <t xml:space="preserve">Assessing colorectal cancer heterogeneity one step closer to tailored medicine </t>
  </si>
  <si>
    <t xml:space="preserve">Journal of Applied Biomedicine </t>
  </si>
  <si>
    <t>Talkowski, MichaelÂ E.; Mullegama, SureniÂ V.; Rosenfeld, JillÂ A.; vanÂ Bon, BregjeÂ W.M.; Shen, Yiping; Repnikova, ElenaÂ A.; Gastier-Foster, Julie; Thrush, DevonÂ Lamb; Kathiresan, Sekar; Ruderfer, DouglasÂ M.; Chiang, Colby; Hanscom, Carrie; Ernst, Carl; Lindgren, AmeliaÂ M.; Morton, CynthiaÂ C.; An, Yu; Astbury, Caroline; Brueton, LouiseÂ A.; Lichtenbelt, KlaskeÂ D. &amp; Ades, LesleyÂ C.; Talkowski, Michael E.; Mullegama, Sureni V.; Rosenfeld, Jill A.; van Bon, W. M.; Shen, Yiping; Repnikova, Elena A.; Gastier-Foster, Julie; Thrush, Devon Lamb; Kathiresan, Sekar; Ruderfer, Douglas M.; Chiang, Colby; Hanscom, Carrie; Ernst, Carl; Lindgren, Amelia M.; Morton, Cynthia C.; An, Yu; Astbury, Caroline; Brueton, Louise A.; Lichtenbelt, Klaske D.; Ades, Lesley C.; Fichera, Marco; Romano, Corrado; Innis, Jeffrey W.; Williams, Charles A.; Bartholomew, Dennis; Van Allen, Margot I.; Parikh, Aditi; Zhang, Lilei; Wu, Bai-Lin; Pyatt, Robert E.; Schwartz, Stuart; Shaffer, Lisa G.; de Vries, Bert B. A.; Gusella, James F.; Elsea, Sarah H.; Talkowski ME, Mullegama SV, Rosenfeld JA, van Bon BW, Shen Y, Repnikova EA, Gastier-Foster J, Thrush DL, Kathiresan S, Ruderfer DM, Chiang C, Hanscom C, Ernst C, Lindgren AM, Morton CC, An Y, Astbury C, Brueton LA, Lichtenbelt KD, Ades LC, Fichera M, Romano C, et al.; Talkowski, M.E.a b c; Mullegama, S.V.d; Rosenfeld, J.A.e; Van Bon, B.W.M.f; Shen, Y.a g h; Repnikova, E.A.i; Gastier-Foster, J.i j k; Thrush, D.L.i k; Kathiresan, S.a c l m; Ruderfer, D.M.a n o; Chiang, C.a; Hanscom, C.a; Ernst, C.a; Lindgren, A.M.p; Morton, C.C.c p; An, Y.q; Astbury, C.i j; Brueton, L.A.r; Lichtenbelt, K.D.s; Ades, L.C.t; Fichera, M.u; Romano, C.v; Innis, J.W.w; Williams, C.A.x; Bartholomew, D.y; Van Allen, M.I.z; Parikh, A.aa ab; Zhang, L.aa ab; Wu, B.-L.h q; Pyatt, R.E.i j; Schwartz, S.ac; Shaffer, L.G.e; De Vries, B.B.A.f; Gusella, J.F.a b c &amp; Elsea, S.H.d ad</t>
  </si>
  <si>
    <t>Assessment of 2q231 Microdeletion Syndrome Implicates MBD5 as a Single Causal Locus of Intellectual Disability, Epilepsy, and Autism Spectrum Disorder</t>
  </si>
  <si>
    <t>American Journal of Human Genetics; Am J Hum Genet.  2011</t>
  </si>
  <si>
    <t>Gréen, Anna; Gréen, Henrik; Rehnberg, Malin; Svensson, Anneli; Gunnarsson, Cecilia &amp; Jonasson, Jon</t>
  </si>
  <si>
    <t xml:space="preserve">Assessment of HaloPlex Amplification for Sequence Capture and Massively Parallel Sequencing of Arrhythmogenic Right Ventricular Cardiomyopathy"Associated Genes </t>
  </si>
  <si>
    <t>Watkins, Hugh MD, PhD</t>
  </si>
  <si>
    <t>Assigning a Causal Role to Genetic Variants in Hypertrophic Cardiomyopathy</t>
  </si>
  <si>
    <t xml:space="preserve">Circulation: Cardiovascular Genetics February 2013; </t>
  </si>
  <si>
    <t>Author Index</t>
  </si>
  <si>
    <t xml:space="preserve">Author Index to Volume 143 </t>
  </si>
  <si>
    <t>Davidson, Alice E.; Cheong, Sek-Shir; Hysi, Pirro G.; Venturini, Cristina; Plagnol, Vincent; Ruddle, Jonathan B.; Ali, Hala; Carnt, Nicole; Gardner, Jessica C.; Hassan, Hala; Gade, Else; Kearns, Lisa; Jelsig, Anne Marie; Restori, Marie; Webb, Tom R.; Laws, David; Cosgrove, Michael; Hertz, Jens M.; Russell-Eggitt, Isabelle &amp; Pilz, Daniela T.; Davidson AE, Cheong SS, Hysi PG, Venturini C, Plagnol V, Ruddle JB, Ali H, Carnt N, Gardner JC, Hassan H, Gade E, Kearns L, Jelsig AM, Restori M, Webb TR, Laws D, Cosgrove M, Hertz JM, Russell-Eggitt I, Pilz DT, Hammond CJ, Tuft SJ, et al.; Davidson, A.E.a; Cheong, S.-S.a; Hysi, P.G.b; Venturini, C.b; Plagnol, V.c; Ruddle, J.B.d; Ali, H.a; Carnt, N.a e; Gardner, J.C.a; Hassan, H.a e; Gade, E.f; Kearns, L.d; Jelsig, A.M.g; Restori, M.e; Webb, T.R.a; Laws, D.h; Cosgrove, M.i; Hertz, J.M.g; Russell-Eggitt, I.j; Pilz, D.T.k; Hammond, C.J.b; Tuft, S.J.a e &amp; Hardcastle, A.J.a; Davidson, Alice E.; Cheong, Sek-Shir; Hysi, Pirro G.; Venturini, Cristina; Plagnol, Vincent; Ruddle, Jonathan B.; Ali, Hala; Carnt, Nicole; Gardner, Jessica C.; Hassan, Hala; Gade, Else; Kearns, Lisa; Jelsig, Anne Marie; Restori, Marie; Webb, Tom R.; Laws, David; Cosgrove, Michael; Hertz, Jens M.; Russell-Eggitt, Isabelle; Pilz, Daniela T.; Hammond, Christopher J.; Tuft, Stephen J.; Hardcastle, Alison J.</t>
  </si>
  <si>
    <t>Association of CHRDL1 Mutations and Variants with X-linked Megalocornea, Neuhauser Syndrome and Central Corneal Thickness</t>
  </si>
  <si>
    <t>PLoS ONE; PLoS One.  2014; PLOS ONE</t>
  </si>
  <si>
    <t>Tremblay, Karine; Dubois-Bouchard, Camélia; Brisson, Diane &amp; Gaudet, Daniel</t>
  </si>
  <si>
    <t>Association of CTRC and SPINK1 gene variants with recurrent hospitalizations for pancreatitis or acute abdominal pain in lipoprotein lipase deficiency</t>
  </si>
  <si>
    <t>Frontiers in Genetics</t>
  </si>
  <si>
    <t>Wynn, J.a; Martinez, J.a; Duong, J.b; Zhang, Y.b; Phelan, J.c; Fyer, A.d; Klitzman, R.d; Appelbaum, P.S.d &amp; Chung, W.K.a e</t>
  </si>
  <si>
    <t>Association of Researcher Characteristics with Views on Return of Incidental Findings from Genomic Research</t>
  </si>
  <si>
    <t>Journal of Genetic Counseling</t>
  </si>
  <si>
    <t>IF from research not clinical</t>
  </si>
  <si>
    <t>not relevant, research</t>
  </si>
  <si>
    <t>xin Liao, Xin; xiong Zhan, Zi; ying Luo, Ying; Li, Kai; ling Wang, Jun; feng Guo, Ji; xiang Yan, Xin; Xia, Kun; sha Tang, Bei &amp; Shen, Lu</t>
  </si>
  <si>
    <t>Association study between SNP rs150689919 in the DNA demethylation gene, TET1, and Parkinson's disease in Chinese Han population</t>
  </si>
  <si>
    <t>BMC Neurology</t>
  </si>
  <si>
    <t>Belani R, Oliveira G, Erikson GA, Ra S, Schechter MS, Lee JK, Shipman WJ, Haaser SM, Torkamani A.</t>
  </si>
  <si>
    <t>ASXL1 and DNMT3A mutation in a cytogenetically normal B3 thymoma</t>
  </si>
  <si>
    <t>Oncogenesis.  2014</t>
  </si>
  <si>
    <t>LAU, CHU-PAK; TSE, HUNG-FAT; SIU, CHUNG-WAH &amp; GBADEBO, DAVID</t>
  </si>
  <si>
    <t>Atrial Electrical and Structural Remodeling Implications for Racial Differences in Atrial Fibrillation</t>
  </si>
  <si>
    <t>Journal of Cardiovascular Electrophysiology</t>
  </si>
  <si>
    <t>Magnani, Jared W. MD
Rienstra, Michiel MD, PhD
Lin, Honghuang PhD
Sinner, Moritz F. MD
Lubitz, Steven A. MD, MPH
McManus, David D. MD
Dupuis, Josee PhD
Ellinor, Patrick T. MD, PhD
Benjamin, Emelia J. MD, ScM</t>
  </si>
  <si>
    <t>Atrial Fibrillation Current Knowledge and Future Directions in Epidemiology and Genomics</t>
  </si>
  <si>
    <t>Circulation November 1, 2011</t>
  </si>
  <si>
    <t>Yu, Joon-Ho; Harrell, TanyaÂ M.; Jamal, SeemaÂ M.; Tabor, HollyÂ K. &amp; Bamshad, MichaelÂ J.</t>
  </si>
  <si>
    <t xml:space="preserve">Attitudes of Genetics Professionals Toward the Return of Incidental Results from Exome and Whole-Genome Sequencing </t>
  </si>
  <si>
    <t>IF from clinic attitudes to illustrate IF debate</t>
  </si>
  <si>
    <t>return of results</t>
  </si>
  <si>
    <t>Yu, Joon-Ho; Crouch, Julia; Jamal, Seema M.; Bamshad, Michael J.; Tabor, Holly K.; Yu JH, Crouch J, Jamal SM, Bamshad MJ, Tabor HK.; Yu, J.-H.a; Crouch, J.b; Jamal, S.M.a; Bamshad, M.J.a c &amp; Tabor, H.K.a b</t>
  </si>
  <si>
    <t>Attitudes of Non-African American Focus Group Participants Toward Return of Results from Exome and Whole Genome Sequencing</t>
  </si>
  <si>
    <t>AMERICAN JOURNAL OF MEDICAL GENETICS PART A; Am J Med Genet A.  2014; American Journal of Medical Genetics, Part A</t>
  </si>
  <si>
    <t>Attitudes IF from participants not techno users</t>
  </si>
  <si>
    <t>; Lieber, Daniel S.; Vafai, Scott B.; Horton, Laura C.; Slate, Nancy G.; Liu, Shangtao; Borowsky, Mark L.; Calvo, Sarah E.; Schmahmann, Jeremy D.; Mootha, Vamsi K.; Lieber DS, Vafai SB, Horton LC, Slate NG, Liu S, Borowsky ML, Calvo SE, Schmahmann JD, Mootha VK.; Lieber, D.S.a b c d; Vafai, S.B.a b c d e; Horton, L.C.f; Slate, N.G.a b; Liu, S.a b; Borowsky, M.L.a d; Calvo, S.E.a b c d; Schmahmann, J.D.f &amp; Mootha, V.K.a b c d; Lieber, Daniel S. [Author]
Vafai, Scott B. [Author]
Horton, Laura C. [Author]
Slate, Nancy G. [Author]
Liu, Shangtao [Author]
Borowsky, Mark L. [Author]
Calvo, Sarah E. [Author]
Schmahmann, Jeremy D. [Author, Reprint Author; E-mail: jschmahmann@partners.org]
Mootha, Vamsi K. [Author; E-mail: vamsi@hms.harvard.edu]</t>
  </si>
  <si>
    <t>Atypical case of Wolfram syndrome revealed through targeted exome sequencing in a patient with suspected mitochondrial disease</t>
  </si>
  <si>
    <t xml:space="preserve">; BMC MEDICAL GENETICS; BMC Med Genet.  2012; </t>
  </si>
  <si>
    <t>Persico, Antonio M. &amp; Napolioni, Valerio</t>
  </si>
  <si>
    <t xml:space="preserve">Autism genetics </t>
  </si>
  <si>
    <t xml:space="preserve">Behavioural Brain Research </t>
  </si>
  <si>
    <t>correct interpretation of variants will necessitate the integration of data from various sources</t>
  </si>
  <si>
    <t>Basic and clinical science posters</t>
  </si>
  <si>
    <t>Basic and clinical science posters adipocyte function</t>
  </si>
  <si>
    <t>Carter, MT &amp; Scherer, SW</t>
  </si>
  <si>
    <t>Autism spectrum disorder in the genetics clinic a review</t>
  </si>
  <si>
    <t>Basic Science Liver</t>
  </si>
  <si>
    <t>Journal of Gastroenterology &amp; Hepatology</t>
  </si>
  <si>
    <t>Basic Science Luminal</t>
  </si>
  <si>
    <t>Carbone, Marco &amp; Neuberger, James M.</t>
  </si>
  <si>
    <t xml:space="preserve">Autoimmune liver disease, autoimmunity and liver transplantation </t>
  </si>
  <si>
    <t xml:space="preserve">Journal of Hepatology </t>
  </si>
  <si>
    <t>Kastner, Daniel L.; Aksentijevich, Ivona &amp; Goldbach-Mansky, Raphaela</t>
  </si>
  <si>
    <t xml:space="preserve">Autoinflammatory Disease Reloaded A Clinical Perspective </t>
  </si>
  <si>
    <t>Chung, B.K. &amp; Gibson, W.T.</t>
  </si>
  <si>
    <t>Autosomal dominant PIK3R1 mutations cause SHORT syndrome</t>
  </si>
  <si>
    <t>Behavior Genetics Association 42nd Annual Meeting Abstracts</t>
  </si>
  <si>
    <t>Behavior Genetics</t>
  </si>
  <si>
    <t>Inati, Elias El; Muller, Jean &amp; Viville, Stéphane</t>
  </si>
  <si>
    <t xml:space="preserve">Autosomal mutations and human spermatogenic failure </t>
  </si>
  <si>
    <t xml:space="preserve">Biochimica et Biophysica Acta (BBA) - Molecular Basis of Disease </t>
  </si>
  <si>
    <t>Best Abstracts in Surgery</t>
  </si>
  <si>
    <t>Annals of Pediatric Cardiology</t>
  </si>
  <si>
    <t>Best Advances of 2014 Picks from the Neurology Today Editorial Advisory Board  Article</t>
  </si>
  <si>
    <t>Neurology Today December 18, 2014</t>
  </si>
  <si>
    <t>Lin, Fangzhu; Li, Dejun; Wang, Ping; Fan, Dongyan; De, Ji &amp; Zhu, Wei</t>
  </si>
  <si>
    <t xml:space="preserve">Autosomal recessive non-syndromic hearing loss is caused by novel compound heterozygous mutations in TMC1 from a Tibetan Chinese family </t>
  </si>
  <si>
    <t xml:space="preserve">International Journal of Pediatric Otorhinolaryngology </t>
  </si>
  <si>
    <t>Alsalem, Ahmed B.; Halees, Anason S.; Anazi, Shamsa; Alshamekh, Shomoukh &amp; Alkuraya, Fowzan S.</t>
  </si>
  <si>
    <t>Autozygome Sequencing Expands the Horizon of Human Knockout Research and Provides Novel Insights into Human Phenotypic Variation</t>
  </si>
  <si>
    <t>Thomas, Muriel; Wrzosek, Laura; Miquel, Sylvie; Noordine, Marie-Louise; Bouet, Stephan; Chevalier-Curt, Marie Joncquel; Robert, Veronique; Philippe, Catherine; Bridonneau, Chantal; Cherbuy, Claire; Robbe-Masselot, Catherine &amp; Langella, Philippe</t>
  </si>
  <si>
    <t xml:space="preserve">Bacteroides Thetaiotaomicron and Faecalibacterium prausnitzii Shape the Mucus Production and Mucin O-Glycosylation in Colon Epithelium </t>
  </si>
  <si>
    <t>Kapur, Payal; Christie, Alana; Raman, Jay D.; Then, Matthew T.; Nuhn, Philipp; Buchner, Alexander; Bastian, Patrick; Seitz, Christian; Shariat, Shahrokh F.; Bensalah, Karim; Rioux-Leclercq, Nathalie; Xie, Xian-Jin; Lotan, Yair; Margulis, Vitaly &amp; Brugarolas, James</t>
  </si>
  <si>
    <t xml:space="preserve">BAP1 Immunohistochemistry Predicts Outcomes in a Multi-Institutional Cohort with Clear Cell Renal Cell Carcinoma </t>
  </si>
  <si>
    <t xml:space="preserve">The Journal of Urology </t>
  </si>
  <si>
    <t>Abrams, Julian A.; Appelman, Henry D.; Beer, David G.; Berry, Lynne D.; Chak, Amitabh; Falk, Gary W.; Fitzgerald, Rebecca C.; Ginsberg, Gregory G.; Grady, William M.; Joshi, Bishnu P.; Lynch, John P.; Markowitz, Sanford; Richmond, Ellen S.; Rustgi, Anil K.; Seibel, Eric J.; Shaheen, Nicholas J.; Shyr, Yu; Umar, Asad; Wang, Kenneth K.; Wang, Timothy C.; Wang, Thomas D. &amp; Yassin, Rihab</t>
  </si>
  <si>
    <t xml:space="preserve">Barrett's Esophagus Translational Research Network (BETRNet) The Pivotal Role of Multi-institutional Collaboration in Esophageal Adenocarcinoma Research </t>
  </si>
  <si>
    <t>Musunuru, Kiran MD, PhD, MPH, FAHA, Chair
Hickey, Kathleen T. EdD, ANP, FAHA, Co-Chair
Al-Khatib, Sana M. MD, MHS
Delles, Christian MD, FAHA
Fornage, Myriam PhD, FAHA
Fox, Caroline S. MD, MPH, FAHA
Frazier, Lorraine PhD, RN, FAHA
Gelb, Bruce D. MD
Herrington, David M. MD, MHS, FAHA
Lanfear, David E. MD, MS, FAHA
Rosand, Jonathan MD, MSc, FAHA
on behalf of the American Heart Association Council on Functional Genomics and Translational Biology, Council on Clinical Cardiology, Council on Cardiovascular Disease in the Young, Council on Cardiovascular and Stroke Nursing, Council on Epidemiology and Prevention, Council on Hypertension, Council on Lifestyle and Cardiometabolic Health, Council on Quality of Care and Outcomes Research, and Stroke Council</t>
  </si>
  <si>
    <t>Basic Concepts and Potential Applications of Genetics and Genomics for Cardiovascular and Stroke Clinicians A Scientific Statement From the American Heart Association</t>
  </si>
  <si>
    <t>Circulation: Cardiovascular Genetics February 2015</t>
  </si>
  <si>
    <t>Cantarel, Brandi L.; Weaver, Daniel; McNeill, Nathan; Zhang, Jianhua; Mackey, Aaron J. &amp; Reese, Justin; Cantarel, BL; Weaver, D; McNeill, N; Zhang, JH; Mackey, AJ; Reese, J</t>
  </si>
  <si>
    <t>BAYSIC a Bayesian method for combining sets of genome variants with improved specificity and sensitivity</t>
  </si>
  <si>
    <t xml:space="preserve">BMC Bioinformatics; </t>
  </si>
  <si>
    <t>Billingsley, Gail; Deveault, Catherine &amp; Hééon, Elise</t>
  </si>
  <si>
    <t>BBS Mutational Analysis A Strategic Approach</t>
  </si>
  <si>
    <t>implementation perspective</t>
  </si>
  <si>
    <t>Hosoda, Waki; Sasaki, Eiichi; Murakami, Yoshiko; Yamao, Kenji; Shimizu, Yasuhiro &amp; Yatabe, Yasushi</t>
  </si>
  <si>
    <t>BCL10 as a useful marker for pancreatic acinar cell carcinoma, especially using endoscopic ultrasound cytology specimens</t>
  </si>
  <si>
    <t>Pathology International</t>
  </si>
  <si>
    <t>Fullerton, Stephanie M.; Trinidad, Susan Brown; Jarvik, Gail P. &amp; Burke, Wylie</t>
  </si>
  <si>
    <t>Beneficence, Clinical Urgency, and the Return of Individual Research Results to Relatives</t>
  </si>
  <si>
    <t>American Journal of Bioethics</t>
  </si>
  <si>
    <t>Sergouniotis, PanagiotisÂ I.; Chakarova, Christina; Murphy, Cian; Becker, Mirjana; Lenassi, Eva; Arno, Gavin; Lek, Monkol; MacArthur, DanielÂ G.; Bhattacharya, ShomiÂ S.; Moore, AnthonyÂ T.; Holder, GrahamÂ E.; Robson, AnthonyÂ G.; Wolfrum, Uwe; Webster, AndrewÂ R. &amp; Plagnol, Vincent</t>
  </si>
  <si>
    <t xml:space="preserve">Biallelic Variants in TTLL5, Encoding a Tubulin Glutamylase, Cause Retinal Dystrophy </t>
  </si>
  <si>
    <t>Costa, Fabricio F.</t>
  </si>
  <si>
    <t xml:space="preserve">Big data in biomedicine </t>
  </si>
  <si>
    <t xml:space="preserve">Drug Discovery Today </t>
  </si>
  <si>
    <t>only mentions exome</t>
  </si>
  <si>
    <t>Meir, Karen; Cohen, Yehudit; Mee, Blanaid &amp; Gaffney, Eoin Fintan</t>
  </si>
  <si>
    <t>Biobank networking for dissemination of data and resources an overview</t>
  </si>
  <si>
    <t>Journal of Biorepository Science for Applied Medicine</t>
  </si>
  <si>
    <t>Ntai, Aikaterini; Baronchelli, Simona; Pellegrino, Tatiana; De Blasio, Pasquale &amp; Biunno, Ida</t>
  </si>
  <si>
    <t>Biobanking shifts to precision medicine</t>
  </si>
  <si>
    <t>Abildgaard, Cecilie; Dahl, Christina; Basse, Astrid L.; Ma, Tao &amp; Guldberg, Per</t>
  </si>
  <si>
    <t>Bioenergetic modulation with dichloroacetate reduces the growth of melanoma cells and potentiates their response to BRAFV600E inhibition</t>
  </si>
  <si>
    <t>Beim, Piraye Yurttas; Elashoff, Michael &amp; Hu-Seliger, Tina T.</t>
  </si>
  <si>
    <t xml:space="preserve">Personalized reproductive medicine on the brink progress, opportunities and challenges ahead </t>
  </si>
  <si>
    <t xml:space="preserve">Reproductive BioMedicine Online </t>
  </si>
  <si>
    <t>many ethical issues</t>
  </si>
  <si>
    <t>Kohli, Manish; Qin, Rui; Jimenez, Rafael &amp; Dehm, Scott M.</t>
  </si>
  <si>
    <t>Biomarker-Based Targeting of the Androgen-Androgen Receptor Axis in Advanced Prostate Cancer</t>
  </si>
  <si>
    <t>Advances in Urology</t>
  </si>
  <si>
    <t>Dienstmann, Rodrigo
Rodon, Jordi
Tabernero, Josep</t>
  </si>
  <si>
    <t>Biomarker-driven patient selection for early clinical trials</t>
  </si>
  <si>
    <t>Current Opinion in Oncology May 2013</t>
  </si>
  <si>
    <t>JIN, ZILIANG; JIANG, WEIHUA &amp; WANG, LIWEI</t>
  </si>
  <si>
    <t>Biomarkers for gastric cancer Progression in early diagnosis and prognosis (Review)</t>
  </si>
  <si>
    <t>Oncology Letters</t>
  </si>
  <si>
    <t>Goldani, Andre A. S.; Downs, Susan R.; Widjaja, Felicia; Lawton, Brittany &amp; Hendren, Robert L.; Goldani, Andre A. S.; Downs, Susan R.; Widjaja, Felicia; Lawton, Brittany; Hendren, Robert L.; Hagerman, Randi &amp; Frye, Richard Eugene</t>
  </si>
  <si>
    <t>Biomarkers in Autism</t>
  </si>
  <si>
    <t>Frontiers in Psychiatry</t>
  </si>
  <si>
    <t>Bradley Hospital collaborative study identifies genetic change in autism-related gene</t>
  </si>
  <si>
    <t>Rhode Island Medical Journal</t>
  </si>
  <si>
    <t>Anderson, D.C. &amp; Kodukula, Krishna</t>
  </si>
  <si>
    <t xml:space="preserve">Biomarkers in pharmacology and drug discovery </t>
  </si>
  <si>
    <t xml:space="preserve">Biochemical Pharmacology </t>
  </si>
  <si>
    <t>Coutinho, Rita &amp; Gribben, John</t>
  </si>
  <si>
    <t>Biomarkers of diffuse large B-cell lymphoma impact on diagnosis, treatment, and prognosis</t>
  </si>
  <si>
    <t>Current Biomarker Findings</t>
  </si>
  <si>
    <t>Vijverberg, S. J. H.; Koenderman, L.; Koster, E. S.; van der Ent, C. K.; Raaijmakers, J. A. M. &amp; Maitland-van der Zee, A.-H.</t>
  </si>
  <si>
    <t>Biomarkers of therapy responsiveness in asthma pitfalls and promises</t>
  </si>
  <si>
    <t>Clinical &amp; Experimental Allergy</t>
  </si>
  <si>
    <t>Poste, George</t>
  </si>
  <si>
    <t xml:space="preserve">Biospecimens, biomarkers, and burgeoning data the imperative for more rigorous research standards </t>
  </si>
  <si>
    <t>Gilling, Mette; Lind-Thomsen, Allan; Mang, Yuan; Bak, Mads; MÃ¸ller, Morten; Ullmann, Reinhard; Kristoffersson, Ulf; Kalscheuer, Vera M.; Henriksen, Karen Friis; Bugge, Merete; TÃ¼mer, Zeynep &amp; Tommerup, Niels</t>
  </si>
  <si>
    <t xml:space="preserve">Biparental inheritance of chromosomal abnormalities in male twins with non-syndromic mental retardation </t>
  </si>
  <si>
    <t>Gilbert, Mileka &amp; Punaro, Marilynn</t>
  </si>
  <si>
    <t>Blood gene expression profiling in pediatric systemic lupus erythematosus and systemic juvenile idiopathic arthritis from bench to bedside</t>
  </si>
  <si>
    <t>Pediatric Rheumatology</t>
  </si>
  <si>
    <t>Nijsingh, Niels</t>
  </si>
  <si>
    <t>Blurring Boundaries</t>
  </si>
  <si>
    <t>Ruggiero, Kenneth J.; Davidson, Tatiana M.; McCauley, Jenna; Gros, Kirstin Stauffacher; Welsh, Kyleen; Price, Matthew; Resnick, Heidi S.; Danielson, Carla Kmett; Soltis, Kathryn; Galea, Sandro; Kilpatrick, Dean G.; Saunders, Benjamin E.; Nissenboim, Josh; Muzzy, Wendy; Fleeman, Anna &amp; Amstadter, Ananda B.</t>
  </si>
  <si>
    <t xml:space="preserve">Bounce Back Now! Protocol of a population-based randomized controlled trial to examine the efficacy of a Web-based intervention with disaster-affected families </t>
  </si>
  <si>
    <t xml:space="preserve">Contemporary Clinical Trials </t>
  </si>
  <si>
    <t>Pereda, Arrate; Garin, Intza; Garcia-Barcina, Maria; Gener, Blanca; Beristain, Elena; IbaÃ±ez, Ane Miren &amp; de Nanclares, Guiomar Perez</t>
  </si>
  <si>
    <t>Brachydactyly E isolated or as a feature of a syndrome</t>
  </si>
  <si>
    <t>Koka, Rima &amp; Ioffe, Olga B.</t>
  </si>
  <si>
    <t xml:space="preserve">Breast carcinoma Is molecular evaluation a necessary part of current pathological analysis? </t>
  </si>
  <si>
    <t xml:space="preserve">Seminars in Diagnostic Pathology </t>
  </si>
  <si>
    <t>du Manoir, Stanislas; Orsetti, Béatrice; Bras-GonÃ§alves, Rui; Nguyen, Tien-Tuan; Lasorsa, Laurence; Boissière, Florence; Massemin, Blandine; Colombo, Pierre-Emmanuel; Bibeau, Frédéric; Jacot, William &amp; Theillet, Charles</t>
  </si>
  <si>
    <t xml:space="preserve">Breast tumor PDXs are genetically plastic and correspond to a subset of aggressive cancers prone to relapse </t>
  </si>
  <si>
    <t xml:space="preserve">Molecular Oncology </t>
  </si>
  <si>
    <t>Cassiman, Jean-Jacques</t>
  </si>
  <si>
    <t>Can the cross-borders directive improve the quality of genetic testing in the future?</t>
  </si>
  <si>
    <t>Adomas, Aleksandra B.; Grimm, Sara A.; Malone, Christine; Takaku, Motoki; Sims, Jennifer K. &amp; Wade, Paul A.</t>
  </si>
  <si>
    <t>Breast tumor specific mutation in GATA3 affects physiological mechanisms regulating transcription factor turnover</t>
  </si>
  <si>
    <t>BMC Cancer</t>
  </si>
  <si>
    <t>Manolio, Teri A.</t>
  </si>
  <si>
    <t>Bringing genome-wide association findings into clinical use</t>
  </si>
  <si>
    <t>Barbieri, Isaia; Cannizzaro, Ester &amp; Dawson, Mark A.</t>
  </si>
  <si>
    <t>Bromodomains as therapeutic targets in cancer</t>
  </si>
  <si>
    <t>Briefings in Functional Genomics</t>
  </si>
  <si>
    <t>Bromberg, Y.; Bromberg Y.</t>
  </si>
  <si>
    <t>Building a Genome Analysis Pipeline to Predict Disease Risk and Prevent Disease</t>
  </si>
  <si>
    <t>Journal of Molecular Biology; Journal of Molecular Biology ; J Mol Biol.  2013</t>
  </si>
  <si>
    <t xml:space="preserve">only one sentence, not really focused on exome sequencing: hese assays will likely proliferate in the short term given the current cost and complexity of whole genome or whole exome sequencing. Many challenges remain, including standardization of analyses, reporting of results, regulatory oversight, and decision support tools for applying results to therapeutic choices. How best to provide adequate tissue for subsequent sequencing analysis also remains an evolving challenge. </t>
  </si>
  <si>
    <t>Dolphin, Annette C.</t>
  </si>
  <si>
    <t>Calcium channel auxiliary α2δ and β subunits: trafficking and one step beyond</t>
  </si>
  <si>
    <t>Nature Reviews Neuroscience</t>
  </si>
  <si>
    <t>Sorensen, Anders B.; SÃ¸ndergaard, Mads T. &amp; Overgaard, Michael T.</t>
  </si>
  <si>
    <t>Calmodulin in a Heartbeat</t>
  </si>
  <si>
    <t>FEBS Journal</t>
  </si>
  <si>
    <t xml:space="preserve">Kaye, Jane Kanellopoulou, Nadja Hawkins, Naomi Gowans, Heather </t>
  </si>
  <si>
    <t xml:space="preserve">Can I Access My Personal Genome; The Current Legal Position in the UK </t>
  </si>
  <si>
    <t>Matloff, Ellen T.</t>
  </si>
  <si>
    <t>Cancer Principles &amp; Practice of Oncology Handbook of Clinical Cancer Genetics</t>
  </si>
  <si>
    <t>Kaye, Jane; Kanellopoulou, Nadja; Hawkins, Naomi; Gowans, Heather; Curren, Liam &amp; Melham, Karen</t>
  </si>
  <si>
    <t>CAN I ACCESS MY PERSONAL GENOME? THE CURRENT LEGAL POSITION IN THE UK</t>
  </si>
  <si>
    <t>Medical Law Review</t>
  </si>
  <si>
    <t>Carcinogenesis and Cancer Genetics</t>
  </si>
  <si>
    <t>Zhao, Yi; Alakhova, Daria Y. &amp; Kabanov, Alexander V.</t>
  </si>
  <si>
    <t xml:space="preserve">Can nanomedicines kill cancer stem cells? </t>
  </si>
  <si>
    <t xml:space="preserve">Advanced Drug Delivery Reviews </t>
  </si>
  <si>
    <t>Lynch, Henry; Wen, Hongxiu; Kim, Yeong C.; Snyder, Carrie; Kinarsky, Yulia; Chen, Pei Xian; Xiao, Fengxia; Goldgar, David; Cowan, Kenneth H. &amp; Wang, San Ming</t>
  </si>
  <si>
    <t>Can Unknown Predisposition in Familial Breast Cancer be Family-Specific?</t>
  </si>
  <si>
    <t>Breast Journal</t>
  </si>
  <si>
    <t>Berg, Jonathan S.</t>
  </si>
  <si>
    <t>Genome-Scale Sequencing in Clinical Care</t>
  </si>
  <si>
    <t>JAMA: Journal of the American Medical Association</t>
  </si>
  <si>
    <t>comments on articles describing implementation of Wes. Comments on utility of having a diagnosis, not only biological.</t>
  </si>
  <si>
    <t>psychosocial, incidental fidings, physian</t>
  </si>
  <si>
    <t>Zayed, Hatem</t>
  </si>
  <si>
    <t xml:space="preserve">Canavan disease An Arab scenario </t>
  </si>
  <si>
    <t xml:space="preserve">Gene </t>
  </si>
  <si>
    <t>Patel, Lalit R.; Nykter, Matti; Chen, Kexin &amp; Zhang, Wei</t>
  </si>
  <si>
    <t xml:space="preserve">Cancer genome sequencing Understanding malignancy as a disease of the genome, its conformation, and its evolution </t>
  </si>
  <si>
    <t>Mwenifumbo, Jill C. &amp; Marra, Marco A.</t>
  </si>
  <si>
    <t>Cancer genome-sequencing study design</t>
  </si>
  <si>
    <t>Horswell, Stuart; Matthews, Nicholas &amp; Swanton, Charles</t>
  </si>
  <si>
    <t xml:space="preserve">Cancer heterogeneity and "The Struggle for Existence" Diagnostic and analytical challenges </t>
  </si>
  <si>
    <t>technical difficulty in personalised medicine: ITH</t>
  </si>
  <si>
    <t>Fisher, R; Pusztai, L &amp; Swanton, C</t>
  </si>
  <si>
    <t>Cancer heterogeneity implications for targeted therapeutics</t>
  </si>
  <si>
    <t>British Journal of Cancer</t>
  </si>
  <si>
    <t>Johar, Angad S.; Maya, Juan-Manuel; Andrews, Dan; Patel, Hardip R.; Field, Matthew; Goodnow, Chris; Arcos-Burgos, Mauricio</t>
  </si>
  <si>
    <t>Candidate gene discovery in autoimmunity by using extreme phenotypes, next generation sequencing and whole exome capture</t>
  </si>
  <si>
    <t>AUTOIMMUNITY REVIEWS</t>
  </si>
  <si>
    <t>Wung, Shu-Fen; Hickey, Kathleen T.; Taylor, Jacquelyn Y. &amp; Gallek, Matthew J.</t>
  </si>
  <si>
    <t>Cardiovascular Genomics</t>
  </si>
  <si>
    <t>Journal of Nursing Scholarship</t>
  </si>
  <si>
    <t>practical no ethical issue</t>
  </si>
  <si>
    <t>Shahabi, Payman &amp; Dubé, Marie-Pierre</t>
  </si>
  <si>
    <t xml:space="preserve">Cardiovascular Pharmacogenomics; State of Current Knowledge and Implementation in Practice </t>
  </si>
  <si>
    <t>Central Society for Clinical and Translational Research and Midwestern Section of American Federation for Medical Research Jointly Present  Abstract</t>
  </si>
  <si>
    <t>Journal of Investigative Medicine April 2015</t>
  </si>
  <si>
    <t>Colver, Allan; Fairhurst, Charles &amp; Pharoah, Peter O D</t>
  </si>
  <si>
    <t xml:space="preserve">Cerebral palsy </t>
  </si>
  <si>
    <t>Wu, Po-Yen MS
Chandramohan, Raghu MS
Phan, John H. PhD
Mahle, William T. MD
Gaynor, J. William MD
Maher, Kevin O. MD
Wang, May D. PhD</t>
  </si>
  <si>
    <t>Cardiovascular Transcriptomics and Epigenomics Using Next-Generation Sequencing Challenges, Progress, and Opportunities</t>
  </si>
  <si>
    <t>Circulation: Cardiovascular Genetics October 2014</t>
  </si>
  <si>
    <t>Hennekam, Raoul CM.</t>
  </si>
  <si>
    <t>Care for patients with ultra-rare disorders</t>
  </si>
  <si>
    <t>European Journal of Medical Genetics</t>
  </si>
  <si>
    <t>Venkatesan, A.; Tunkel, A. R.; Bloch, K. C.; Lauring, A. S.; Sejvar, J.; Bitnun, A.; Stahl, J-P.; Mailles, A.; Drebot, M.; Rupprecht, C. E.; Yoder, J.; Cope, J. R.; Wilson, M. R.; Whitley, R. J.; Sullivan, J.; Granerod, J.; Jones, C.; Eastwood, K.; Ward, K. N. &amp; Durrheim, D. N.</t>
  </si>
  <si>
    <t>Case Definitions, Diagnostic Algorithms, and Priorities in Encephalitis Consensus Statement of the International Encephalitis Consortium</t>
  </si>
  <si>
    <t>Clinical Infectious Diseases</t>
  </si>
  <si>
    <t>Invernizzi, Federica; Ardissone, Anna; Lamantea, Eleonora; Garavaglia, Barbara; Zeviani, Massimo; Farina, Laura; Ghezzi, Daniele &amp; Moroni, Isabella</t>
  </si>
  <si>
    <t>Cavitating leukoencephalopathy with multiple mitochondrial dysfunction syndrome and NFU1 mutations</t>
  </si>
  <si>
    <t>Hjeij, Rim; Onoufriadis, Alexandros; Watson, ChristopherÂ M.; Slagle, ChristopherÂ E.; Klena, NikolaiÂ T.; Dougherty, GerardÂ W.; Kurkowiak, MaÅ‚gorzata; Loges, NikiÂ T.; Diggle, ChristineÂ P.; Morante, NicholasÂ F.C.; Gabriel, GeorgeÂ C.; Lemke, KristiÂ L.; Li, You; Pennekamp, Petra; Menchen, Tabea; Konert, Franziska; Marthin, JuneÂ Kehlet; Mans, DorusÂ A.; Letteboer, StefÂ J.F.; Werner, Claudius; Burgoyne, Thomas; Westermann, Cordula; Rutman, Andrew; Carr, IanÂ M.; O'Callaghan, Christopher; Moya, Eduardo; Chung, EddieÂ M.K.; Sheridan, Eamonn; Nielsen, KimÂ G.; Roepman, Ronald; Bartscherer, Kerstin; Burdine, RebeccaÂ D.; Lo, CeciliaÂ W.; Omran, Heymut &amp; Mitchison, HannahÂ M.</t>
  </si>
  <si>
    <t xml:space="preserve">CCDC151 Mutations Cause Primary Ciliary Dyskinesia by Disruption of the Outer Dynein Arm Docking Complex Formation </t>
  </si>
  <si>
    <t>Richer, J; Nelson, TN; Evans, J; Armstrong, L; Lauzon, J &amp; McGillivray, B</t>
  </si>
  <si>
    <t>CCMG statement on gene patents</t>
  </si>
  <si>
    <t>Yu, Yau-Hua; Morales, Jose; Feng, Lei; Lee, J. Jack; El-Naggar, Adel K. &amp; Vigneswaran, Nadarajah</t>
  </si>
  <si>
    <t xml:space="preserve">CD147 and Ki-67 overexpression confers poor prognosis in squamous cell carcinoma of oral tongue A tissue microarray study </t>
  </si>
  <si>
    <t xml:space="preserve">Oral Surgery, Oral Medicine, Oral Pathology and Oral Radiology </t>
  </si>
  <si>
    <t>Zhang, Xiao-Bing</t>
  </si>
  <si>
    <t xml:space="preserve">Cellular Reprogramming of Human Peripheral Blood Cells </t>
  </si>
  <si>
    <t xml:space="preserve">Genomics, Proteomics &amp; Bioinformatics </t>
  </si>
  <si>
    <t>Nakayama, Shoko; Yokote, Taiji; Iwaki, Kazuki; Hiraoka, Nobuya; Hirata, Yuji; Akioka, Toshikazu; Miyoshi, Takuji; Takayama, Ayami; Nishiwaki, Uta; Masuda, Yuki; Tsuji, Motomu &amp; Hanafusa, Toshiaki</t>
  </si>
  <si>
    <t>Central nervous system infiltration of a multiple cytokine-producing double-hit B-cell lymphoma, unclassifiable, with features intermediate between diffuse large B-cell lymphoma and Burkitt lymphoma with CC chemokine receptor 7 expression</t>
  </si>
  <si>
    <t>Leen, Wilhelmina G.; Wevers, Ron A.; Kamsteeg, Erik-Jan; Scheffer, Hans; Verbeek, Marcel M.; Willemsen, Michel A.; Leen WG, Wevers RA, Kamsteeg EJ, Scheffer H, Verbeek MM, Willemsen MA.; Leen, W.G.a; Wevers, R.A.c; Kamsteeg, E.-J.d; Scheffer, H.d; Verbeek, M.M.a c &amp; Willemsen, M.A.b</t>
  </si>
  <si>
    <t>Cerebrospinal Fluid Analysis in the Workup of GLUT1 Deficiency Syndrome A Systematic Review</t>
  </si>
  <si>
    <t>JAMA NEUROLOGY; JAMA Neurol.  2013</t>
  </si>
  <si>
    <t>Deyati, Avisek; Younesi, Erfan; Hofmann-Apitius, Martin &amp; Novac, Natalia</t>
  </si>
  <si>
    <t xml:space="preserve">Challenges and opportunities for oncology biomarker discovery </t>
  </si>
  <si>
    <t>Helsmoortel C, Vandeweyer G, Ordoukhanian P, Van Nieuwerburgh F, Van der Aa N, Kooy RF.; Helsmoortel, C.a; Vandeweyer, G.a b; Ordoukhanian, P.c; Van Nieuwerburgh, F.d; Van der Aa, N.a e &amp; Kooy, R.F.a</t>
  </si>
  <si>
    <t>Challenges and opportunities in the investigation of unexplained intellectual disability using family-based whole-exome sequencing</t>
  </si>
  <si>
    <t>Clin Genet.  2014; Clinical Genetics</t>
  </si>
  <si>
    <t xml:space="preserve">only one sentence on how for a better interpretation we need sharing of variants </t>
  </si>
  <si>
    <t>Berg, Jonathan S. MD, PhD 1,2
Evans, James P. MD, PhD 1,2
Leigh, Margaret W. MD 3
Omran, Heymut MD 4
Bizon, Chris PhD 5
Mane, Ketan PhD 5
Knowles, Michael R. MD 2
Weck, Karen E. MD 1,6
Zariwala, Maimoona A. PhD 6; Berg J.S., Evans J.P., Leigh M.W., Omran H., Bizon C., Mane K., Knowles M.R., Weck K.E., Zariwala M.A.</t>
  </si>
  <si>
    <t>Next generation massively parallel sequencing of targeted exomes to identify genetic mutations in primary ciliary dyskinesia Implications for application to clinical testing</t>
  </si>
  <si>
    <t xml:space="preserve">Genetics in Medicine March 2011; </t>
  </si>
  <si>
    <t>VUS, errors</t>
  </si>
  <si>
    <t>variants of unknown significance</t>
  </si>
  <si>
    <t>Biesecker, Leslie G. &amp; Green, Robert C.; Biesecker LG, Green RC.; Leslie G. Biesecker, M.D., and Robert C. Green, M.D., M.P.H.; Leslie G. Biesecker, M.D., and Robert C. Green, M.D</t>
  </si>
  <si>
    <t>Diagnostic Clinical Genome and Exome Sequencing</t>
  </si>
  <si>
    <t xml:space="preserve">New England Journal of Medicine; N Engl J Med.  2014; N Engl J Med; </t>
  </si>
  <si>
    <t>looks like a recommendation</t>
  </si>
  <si>
    <t>Le Scouarnec, S &amp; Gribble, S M</t>
  </si>
  <si>
    <t>Characterising chromosome rearrangements recent technical advances in molecular cytogenetics</t>
  </si>
  <si>
    <t>Heredity</t>
  </si>
  <si>
    <t>SOTTAS, VALENTIN; ROUGIER, JEAN-SÃ‰BASTIEN; JOUSSET, FLORIAN; KUCERA, JAN P.; SHESTAK, ANNA; MAKAROV, LEONID M.; ZAKLYAZMINSKAYA, ELENA V. &amp; ABRIEL, HUGUES</t>
  </si>
  <si>
    <t>Characterization of 2 Genetic Variants of Nav15-Arginine 689 Found in Patients with Cardiac Arrhythmias</t>
  </si>
  <si>
    <t>de Kovel, Carolien G.F.; Meisler, Miriam H.; Brilstra, Eva H.; van Berkestijn, Frederique M.C.; Slot, Ruben van "t; van Lieshout, Stef; Nijman, Isaac J.; O'Brien, Janelle E.; Hammer, Michael F.; Estacion, Mark; Waxman, Stephen G.; Dib-Hajj, Sulayman D. &amp; Koeleman, Bobby P.C.; de Kovel CG, Meisler MH, Brilstra EH, van Berkestijn FM, van 't Slot R, van Lieshout S, Nijman IJ, O'Brien JE, Hammer MF, Estacion M, Waxman SG, Dib-Hajj SD, Koeleman BP.</t>
  </si>
  <si>
    <t>Characterization of a de novo SCN8A mutation in a patient with epileptic encephalopathy</t>
  </si>
  <si>
    <t>Epilepsy Research; Epilepsy Res.  2014</t>
  </si>
  <si>
    <t>Gleeson, Ferga C.; Kipp, Benjamin R.; Kerr, Sarah E.; Voss, Jesse S.; Lazaridis, Konstantinos N.; Katzka, David A. &amp; Levy, Michael J.</t>
  </si>
  <si>
    <t xml:space="preserve">Characterization of Endoscopic Ultrasound Fine-Needle Aspiration Cytology by Targeted Next-Generation Sequencing and Theranostic Potential </t>
  </si>
  <si>
    <t xml:space="preserve">Clinical Gastroenterology and Hepatology </t>
  </si>
  <si>
    <t>Kildey, Katrina; Flower, Robert L.; Tran, Thu V.; Tunningley, Robert; Harris, Jonathan &amp; Dean, Melinda M.</t>
  </si>
  <si>
    <t xml:space="preserve">CHARACTERIZATION OF ENU-INDUCED MUTATIONS IN RED BLOOD CELL STRUCTURAL PROTEINS </t>
  </si>
  <si>
    <t>Reilly, Mary M.; Murphy, Sinéad M. &amp; LaurÃ¡, Matilde</t>
  </si>
  <si>
    <t>Charcot-Marie-Tooth disease</t>
  </si>
  <si>
    <t>Dai, Tong &amp; Shah, Manish A.</t>
  </si>
  <si>
    <t xml:space="preserve">Chemoradiation in oesophageal cancer </t>
  </si>
  <si>
    <t xml:space="preserve">Best Practice &amp; Research Clinical Gastroenterology </t>
  </si>
  <si>
    <t>North, K.N.</t>
  </si>
  <si>
    <t>CI1 Gene Wars Episode V The clinician strikes back</t>
  </si>
  <si>
    <t>Neuromuscular Disorders</t>
  </si>
  <si>
    <t>Hurwitz, Benjamin A.; Hurwitz, Kathleen Bretzius &amp; Ashwal, Stephen</t>
  </si>
  <si>
    <t xml:space="preserve">Child Neurology Practice Guidelines Past, Present, and Future </t>
  </si>
  <si>
    <t>Peeters, B.; Benninga, M.A. &amp; Hennekam, R.C.</t>
  </si>
  <si>
    <t xml:space="preserve">Childhood constipation; an overview of genetic studies and associated syndromes </t>
  </si>
  <si>
    <t>Kociol, Robb D. MD</t>
  </si>
  <si>
    <t>Circulation  Heart Failure Editors' Picks Most Important Papers in Pathophysiology and Genetics  Review</t>
  </si>
  <si>
    <t>Circulation: Heart Failure March 2012</t>
  </si>
  <si>
    <t>The Editors</t>
  </si>
  <si>
    <t>Circulation Editors' Picks Most Read Articles in Cardiovascular Genetics  Review</t>
  </si>
  <si>
    <t>Circulation June 4, 2013</t>
  </si>
  <si>
    <t>Circulation Editors' Picks Most Read Articles in Hypertension  Review</t>
  </si>
  <si>
    <t>Circulation July 9, 2013</t>
  </si>
  <si>
    <t>KNOPPERS, BARTHA</t>
  </si>
  <si>
    <t>Children First</t>
  </si>
  <si>
    <t>GeneWatch</t>
  </si>
  <si>
    <t>IF only</t>
  </si>
  <si>
    <t>Marian, A.J.
Bolli, Roberto</t>
  </si>
  <si>
    <t>Circulation Research and Human Genetic Studies  Editorial</t>
  </si>
  <si>
    <t>Circulation Research July 9, 2010</t>
  </si>
  <si>
    <t>Bi, Miao Miao; Hong, Sen; Zhou, Hong Yan; Wang, Hong Wei; Wang, Li Na &amp; Zheng, Ya Juan</t>
  </si>
  <si>
    <t>Chloride Channelopathies of ClC-2</t>
  </si>
  <si>
    <t>Razumilava, Nataliya &amp; Gores, Gregory J</t>
  </si>
  <si>
    <t xml:space="preserve">Cholangiocarcinoma </t>
  </si>
  <si>
    <t xml:space="preserve">Kelly, Girard </t>
  </si>
  <si>
    <t xml:space="preserve">Choosing the Genetics of Our Children Options for Framing Public Policy </t>
  </si>
  <si>
    <t>2013-2014</t>
  </si>
  <si>
    <t>Roberts, Jennifer L.; Hovanes, Karine; Dasouki, Majed; Manzardo, Ann M. &amp; Butler, Merlin G.</t>
  </si>
  <si>
    <t xml:space="preserve">Chromosomal microarray analysis of consecutive individuals with autism spectrum disorders or learning disability presenting for genetic services </t>
  </si>
  <si>
    <t>Baker, Kate; Costain, Gregory; Fung, Wai Lun Alan &amp; Bassett, Anne S</t>
  </si>
  <si>
    <t xml:space="preserve">Chromosomal microarray analysis"a routine clinical genetic test for patients with schizophrenia </t>
  </si>
  <si>
    <t xml:space="preserve">The Lancet Psychiatry </t>
  </si>
  <si>
    <t>GonzÃ¡lez-MasiÃ¡, José A.; GarcÃ­a-Olmo, DamiÃ¡n &amp; GarcÃ­a-Olmo, Dolores C.</t>
  </si>
  <si>
    <t>Circulating nucleic acids in plasma and serum (CNAPS) applications in oncology</t>
  </si>
  <si>
    <t>OncoTargets &amp; Therapy</t>
  </si>
  <si>
    <t>Harouaka, Ramdane; Kang, Zhigang; Zheng, Si-Yang &amp; Cao, Liang</t>
  </si>
  <si>
    <t xml:space="preserve">Circulating tumor cells Advances in isolation and analysis, and challenges for clinical applications </t>
  </si>
  <si>
    <t xml:space="preserve">Pharmacology &amp; Therapeutics </t>
  </si>
  <si>
    <t>Circulation Research and Human Genetic Studies</t>
  </si>
  <si>
    <t>Murali, Rajmohan; Soslow, Robert A &amp; Weigelt, Britta</t>
  </si>
  <si>
    <t xml:space="preserve">Classification of endometrial carcinoma more than two types </t>
  </si>
  <si>
    <t xml:space="preserve">The Lancet Oncology </t>
  </si>
  <si>
    <t>Watkins, Stephanie E.; Meyer, Robert E.; Strauss, Ronald P. &amp; Aylsworth, Arthur S.</t>
  </si>
  <si>
    <t xml:space="preserve">Classification, Epidemiology, and Genetics of Orofacial Clefts </t>
  </si>
  <si>
    <t xml:space="preserve">Clinics in Plastic Surgery </t>
  </si>
  <si>
    <t>counseling</t>
  </si>
  <si>
    <t>StÃ¶lting, Gabriel; Fischer, Martin &amp; Fahlke, Christoph</t>
  </si>
  <si>
    <t>CLC channel function and dysfunction in health and disease</t>
  </si>
  <si>
    <t>Frontiers in Physiology</t>
  </si>
  <si>
    <t>Dixon, Michael J.; Marazita, Mary L.; Beaty, Terri H. &amp; Murray, Jeffrey C.</t>
  </si>
  <si>
    <t>Cleft lip and palate understanding genetic and environmental influences</t>
  </si>
  <si>
    <t>Sethi, Seema; Ali, Shadan; Philip, Philip A. &amp; Sarkar, Fazlul H.</t>
  </si>
  <si>
    <t>Clinical Advances in Molecular Biomarkers for Cancer Diagnosis and Therapy</t>
  </si>
  <si>
    <t>Coonrod E.M., Margraf R.L., Russell A., Voelkerding K.V., Reese M.G.</t>
  </si>
  <si>
    <t>Clinical analysis of genome next-generation sequencing data using the Omicia platform</t>
  </si>
  <si>
    <t>Hershberger, Ray E. MD
Morales, Ana MS, CGC
Siegfried, Jill D. MS, CGC</t>
  </si>
  <si>
    <t>Clinical and genetic issues in dilated cardiomyopathy A review for genetics professionals</t>
  </si>
  <si>
    <t>Genetics in Medicine November 2010</t>
  </si>
  <si>
    <t>Masri, A.a &amp; Hamamy, H.b</t>
  </si>
  <si>
    <t>Clinical and inheritance profile of familial childhood epilepsy in Jordan</t>
  </si>
  <si>
    <t>Seizure</t>
  </si>
  <si>
    <t>Chou, Angela; Waddell, Nicola; Cowley, Mark J.; Gill, Anthony J.; Chang, David K.; Patch, Ann-Marie; Nones, Katia; Wu, Jianmin; Pinese, Mark; Johns, Amber L.; Miller, David K.; Kassahn, Karin S.; Nagrial, Adnan M.; Wasan, Harpreet; Goldstein, David; Toon, Christopher W.; Chin, Venessa; Chantrill, Lorraine; Humphris, Jeremy &amp; Scott Mead, R.</t>
  </si>
  <si>
    <t>Clinical and molecular characterization of HER2 amplified-pancreatic cancer</t>
  </si>
  <si>
    <t>Biesecker, Leslie G. a
Biesecker, Barbara B. b</t>
  </si>
  <si>
    <t>An approach to pediatric exome and genome sequencing</t>
  </si>
  <si>
    <t>Current Opinion in Pediatrics December 2014</t>
  </si>
  <si>
    <t>mentions a lot of challenges</t>
  </si>
  <si>
    <t>Biesecker, Leslie G.; Burke, Wylie; Kohane, Isaac; Plon, Sharon E. &amp; Zimmern, Ron; Biesecker L.G., Burke W., Kohane I., Plon S.E., Zimmern R.</t>
  </si>
  <si>
    <t>Next-generation sequencing in the clinic are we ready?</t>
  </si>
  <si>
    <t xml:space="preserve">Nature Reviews Genetics; </t>
  </si>
  <si>
    <t>Hansen A.R., Bedard P.L.</t>
  </si>
  <si>
    <t>Clinical application of high-throughput genomic technologies for treatment selection in breast cancer</t>
  </si>
  <si>
    <t>Vicentini, Caterina; Fassan, Matteo; D'Angelo, Edoardo; Corbo, Vincenzo; Silvestris, Nicola; Nuovo, Gerard J. &amp; Scarpa, Aldo</t>
  </si>
  <si>
    <t>Clinical Application of MicroRNA Testing in Neuroendocrine Tumors of the Gastrointestinal Tract</t>
  </si>
  <si>
    <t>Molecules</t>
  </si>
  <si>
    <t>Tsuchihara, Katsuya; Tsuchihara K.; Tsuchihara, K.; Tsuchihara K</t>
  </si>
  <si>
    <t>Clinical application of next-generation sequencing technologies to achieve cancer precision medicine</t>
  </si>
  <si>
    <t xml:space="preserve">Gan to kagaku ryoho. Cancer &amp; chemotherapy; Gan To Kagaku Ryoho.  2014; Japanese Journal of Cancer and Chemotherapy; </t>
  </si>
  <si>
    <t>Blue, Gillian M.; Kirk, Edwin P.; Giannoulatou, Eleni; Dunwoodie, Sally L.; Ho, Joshua W.K.; Hilton, Desiree C.K.; White, Susan M.; Sholler, Gary F.; Harvey, Richard P. &amp; Winlaw, David S.; Blue, Gillian M.; Kirk, Edwin P.; Giannoulatou, Eleni; Dunwoodie, Sally L.; Ho, Joshua W. K.; Hilton, Desiree C. K.; White, Susan M.; Sholler, Gary F.; Harvey, Richard P.; Winlaw, David S.; Blue GM, Kirk EP, Giannoulatou E, Dunwoodie SL, Ho JW, Hilton DC, White SM, Sholler GF, Harvey RP, Winlaw DS.</t>
  </si>
  <si>
    <t>Targeted Next-Generation Sequencing Identifies Pathogenic Variants in Familial Congenital Heart Disease</t>
  </si>
  <si>
    <t>Journal of the American College of Cardiology (JACC); Journal of the American College of Cardiology ; JOURNAL OF THE AMERICAN COLLEGE OF CARDIOLOGY; J Am Coll Cardiol.  2014</t>
  </si>
  <si>
    <t>Knierim E.
Seelow D.
Gill E.
von Moers A.
Schuelke M.; Knierim, E.a b; Seelow, D.a b; Gill, E.a; von Moers, A.c &amp; Schuelke, M.a b; Knierim, Ellen; Seelow, Dominik; Gill, Esther; von Moers, Arpad &amp; Schuelke, Markus; Knierim, Ellen; Seelow, Dominik; Gill, Esther; von Moers, Arpad; Schuelke, Markus; Knierim E, Seelow D, Gill E, von Moers A, Schuelke M.</t>
  </si>
  <si>
    <t>Clinical application of whole exome sequencing reveals a novel compound heterozygous TK2-mutation in two brothers with rapidly progressive combined muscle-brain atrophy, axonal neuropathy, and status epilepticus</t>
  </si>
  <si>
    <t>; Mitochondrion; Mitochondrion; Mitochondrion.  2015</t>
  </si>
  <si>
    <t>Worthey, Elizabeth; Bick, David; Dimmock, David; Shimoyama, Mary; Veith, Regan; Kowalski, George; Taylor, Bradley; Wilk, Brandon; Tsaih, Sharon; Harris, Jeremy; Tschannen, Michael; Wendt-Andrae, Jaime; Brodie, Ken &amp; Jacob, Howard</t>
  </si>
  <si>
    <t>Clinical diagnostic whole genome sequencing in a paediatric population experience from our WGS genetics clinic</t>
  </si>
  <si>
    <t>BMC Proceedings</t>
  </si>
  <si>
    <t>Liew, Wendy K. M.; Ben-Omran, Tawfeg; Darras, Basil T.; Prabhu, Sanjay P.; De Vivo, Darryl C.; Vatta, Matteo; Yang, Yaping; Eng, Christine M.; Chung, Wendy K.; Liew WK, Ben-Omran T, Darras BT, Prabhu SP, De Vivo DC, Vatta M, Yang Y, Eng CM, Chung WK.; Liew, W.K.M.a; Ben-Omran, T.c; Darras, B.T.a; Prabhu, S.P.b; De Vivo, D.C.d; Vatta, M.f; Yang, Y.f; Eng, C.M.e &amp; Chung, W.K.e; Liew WK, Ben-Omran T, Darras BT, Prabhu SP, De Vivo DC, Vatta M, Yang Y, Eng CM, Chung WK</t>
  </si>
  <si>
    <t>Clinical Application of Whole-Exome Sequencing A Novel Autosomal Recessive Spastic Ataxia of Charlevoix-Saguenay Sequence Variation in a Child With Ataxia</t>
  </si>
  <si>
    <t xml:space="preserve">JAMA NEUROLOGY; JAMA Neurol.  2013; </t>
  </si>
  <si>
    <t>cost</t>
  </si>
  <si>
    <t>Feero W.G.</t>
  </si>
  <si>
    <t>Clinical application of whole-genome sequencing Proceed with care</t>
  </si>
  <si>
    <t>communicating results but not focusing on exome</t>
  </si>
  <si>
    <t>Kim, T.-M.a; Lee, S.-H.a b c &amp; Chung, Y.-J.a b; Kim TM, Lee SH, Chung YJ</t>
  </si>
  <si>
    <t>Clinical applications of next-generation sequencing in colorectal cancers</t>
  </si>
  <si>
    <t xml:space="preserve">World Journal of Gastroenterology; </t>
  </si>
  <si>
    <t>Ellard S., Patrinos G.P., Oetting W.S.</t>
  </si>
  <si>
    <t>Clinical applications of next-generation sequencing The 2013 human genome variation society scientific meeting</t>
  </si>
  <si>
    <t>Cappola, Thomas P. MD, ScM
Dorn, Gerald W. II MD</t>
  </si>
  <si>
    <t>Clinical Considerations of Heritable Factors in Common Heart Failure</t>
  </si>
  <si>
    <t xml:space="preserve">Circulation: Cardiovascular Genetics December 2011; </t>
  </si>
  <si>
    <t>Curti, Brendan D. &amp; Urba, Walter J.</t>
  </si>
  <si>
    <t xml:space="preserve">Clinical deployment of antibodies for treatment of melanoma </t>
  </si>
  <si>
    <t xml:space="preserve">Molecular Immunology </t>
  </si>
  <si>
    <t>Talkowski M.E., Ordulu Z., Pillalamarri V., Benson C.B., Blumenthal I., Connolly S., Hanscom C., Hussain N., Pereira S., Picker J., Rosenfeld J.A., Shaffer L.G., Wilkins-Haug L.E., Gusella J.F., Morton C.C.</t>
  </si>
  <si>
    <t>Clinical diagnosis by whole-genome sequencing of a prenatal sample</t>
  </si>
  <si>
    <t>Bahcall, Orli</t>
  </si>
  <si>
    <t>Clinical diagnostic sequencing</t>
  </si>
  <si>
    <t>Bockenhauer, Detlef; Medlar, Alan; Ashton, Emma; Kleta, Robert &amp; Lench, Nick</t>
  </si>
  <si>
    <t>Genetic testing in renal disease</t>
  </si>
  <si>
    <t>issues (guilt shame insurance) not directly linked with NGS but genetic testing in general</t>
  </si>
  <si>
    <t>data handling, data storage, interpretation</t>
  </si>
  <si>
    <t>Watt, Stuart; Jiao, Wei; Brown, Andrew M.K.; Petrocelli, Teresa; Tran, Ben; Zhang, Tong; McPherson, John D.; Kamel-Reid, Suzanne; Bedard, Philippe L.; Onetto, Nicole; Hudson, Thomas J.; Dancey, Janet; Siu, Lillian L.; Stein, Lincoln &amp; Ferretti, Vincent</t>
  </si>
  <si>
    <t xml:space="preserve">Clinical genomics information management software linking cancer genome sequence and clinical decisions </t>
  </si>
  <si>
    <t xml:space="preserve">Genomics </t>
  </si>
  <si>
    <t>privacy, management of results</t>
  </si>
  <si>
    <t>O'Donnell, Elizabeth; Mahindra, Anuj; Yee, Andrew J.; Nardi, Valentina; Birrer, Nicole; Horick, Nora; Borger, Darrell; Finkelstein, Dianne; Iafrate, John A. &amp; Raje, Noopur</t>
  </si>
  <si>
    <t xml:space="preserve">Clinical Grade "SNaPshot" Genetic Mutation Profiling in Multiple Myeloma </t>
  </si>
  <si>
    <t xml:space="preserve">\{EBioMedicine\} </t>
  </si>
  <si>
    <t>Clinical Reviews</t>
  </si>
  <si>
    <t>Current Medical Literature: Leukemia &amp; Lymphoma</t>
  </si>
  <si>
    <t>Rossor AM, Polke JM, Houlden H, Reilly MM</t>
  </si>
  <si>
    <t>Clinical implications of genetic advances in Charcot-Marie-Tooth disease</t>
  </si>
  <si>
    <t>ethical considerations section, only mentions the future will be WES</t>
  </si>
  <si>
    <t>Abdel-Wahab, Omar; Patel, Jay &amp; Levine, Ross L.</t>
  </si>
  <si>
    <t xml:space="preserve">Clinical Implications of Novel Mutations in Epigenetic Modifiers in AML </t>
  </si>
  <si>
    <t xml:space="preserve">Hematology/Oncology Clinics of North America </t>
  </si>
  <si>
    <t>Deverka, Patricia A. &amp; Dreyfus, Jennifer C.; Deverka P.A., Dreyfus J.C.</t>
  </si>
  <si>
    <t>Clinical Integration of Next Generation Sequencing Coverage and Reimbursement Challenges</t>
  </si>
  <si>
    <t xml:space="preserve">Journal of Law, Medicine &amp; Ethics; </t>
  </si>
  <si>
    <t>Boycott, Kym M.; Vanstone, Megan R.; Bulman, Dennis E. &amp; MacKenzie, Alex E.</t>
  </si>
  <si>
    <t>Rare-disease genetics in the era of next-generation sequencing discovery to translation</t>
  </si>
  <si>
    <t>IF and others</t>
  </si>
  <si>
    <t>Mehta, Sunil Q. &amp; Golshani, Peyman</t>
  </si>
  <si>
    <t xml:space="preserve">Clinical Neurogenetics Autism Spectrum Disorders </t>
  </si>
  <si>
    <t xml:space="preserve">Neurologic Clinics </t>
  </si>
  <si>
    <t>Boyd, SD</t>
  </si>
  <si>
    <t>Diagnostic Applications of High-Throughput DNA Sequencing</t>
  </si>
  <si>
    <t>Masino, Aaron J.; Dechene, Elizabeth T.; Dulik, Matthew C.; Wilkens, Alisha; Spinner, Nancy B.; Krantz, Ian D.; Pennington, Jeffrey W.; Robinson, Peter N. &amp; White, Peter S.</t>
  </si>
  <si>
    <t>Clinical phenotype-based gene prioritization an initial study using semantic similarity and the human phenotype ontology</t>
  </si>
  <si>
    <t>BMC Bioinformatics</t>
  </si>
  <si>
    <t>results management</t>
  </si>
  <si>
    <t>Yang, Ying-Chao &amp; Li, Xiao-Ping</t>
  </si>
  <si>
    <t xml:space="preserve">Clinical significance of intratumor heterogeneity for gynecological carcinoma </t>
  </si>
  <si>
    <t xml:space="preserve">Chronic Diseases and Translational Medicine </t>
  </si>
  <si>
    <t>Kato, Mitsuhiro; Yamagata, Takanori; Kubota, Masaya; Arai, Hiroshi; Yamashita, Sumimasa; Nakagawa, Taku; FujII, Takanari; Sugai, Kenji; Imai, Kaoru; Uster, Tami; Chitayat, David; Weiss, Shelly; Kashii, Hirofumi; Kusano, Ryosuke; Matsumoto, Ayumi; Nakamura, Kazuyuki; Oyazato, Yoshinobu; Maeno, Mari; Nishiyama, Kiyomi &amp; Kodera, Hirofumi</t>
  </si>
  <si>
    <t>Clinical spectrum of early onset epileptic encephalopathies caused by KCNQ2 mutation</t>
  </si>
  <si>
    <t>Nakamura, Kazuyuki MD
Kato, Mitsuhiro MD, PhD
Osaka, Hitoshi MD, PhD
Yamashita, Sumimasa MD, PhD
Nakagawa, Eiji MD, PhD
Haginoya, Kazuhiro MD, PhD
Tohyama, Jun MD, PhD
Okuda, Mitsuko MD, PhD
Wada, Takahito MD, PhD
Shimakawa, Shuichi MD, PhD
Imai, Katsumi MD
Takeshita, Saoko MD
Ishiwata, Hisako MD
Lev, Dorit MD
Lerman-Sagie, Tally MD
Cervantes-Barragan, David E. MD
Villarroel, Camilo E. MD
Ohfu, Masaharu MD, PhD
Writzl, Karin MD, PhD
Gnidovec Strazisar, Barbara MD, PhD
Hirabayashi, Shinichi MD, PhD
Chitayat, David MD
Myles Reid, Diane MSc
Nishiyama, Kiyomi PhD
Kodera, Hirofumi PhD
Nakashima, Mitsuko MD, PhD
Tsurusaki, Yoshinori PhD
Miyake, Noriko MD, PhD
Hayasaka, Kiyoshi MD, PhD
Matsumoto, Naomichi MD, PhD
Saitsu, Hirotomo MD, PhD</t>
  </si>
  <si>
    <t>Clinical spectrum of SCN2A mutations expanding to Ohtahara syndrome</t>
  </si>
  <si>
    <t>Neurology September 10, 2013</t>
  </si>
  <si>
    <t>Wells D., Kaur K., Grifo J., Glassner M., Taylor J.C., Fragouli E., Munne S.</t>
  </si>
  <si>
    <t>Clinical utilisation of a rapid low-pass whole genome sequencing technique for the diagnosis of aneuploidy in human embryos prior to implantation</t>
  </si>
  <si>
    <t>no exome</t>
  </si>
  <si>
    <t>Brion, M.; Quintela, I.; Sobrino, B.; Torres, M.; Allegue, C. &amp; Carracedo, A.</t>
  </si>
  <si>
    <t xml:space="preserve">New technologies in the genetic approach to sudden cardiac death in the young </t>
  </si>
  <si>
    <t xml:space="preserve">Forensic Science International </t>
  </si>
  <si>
    <t>collaboration</t>
  </si>
  <si>
    <t>Multidisciplinary teams that incorporate forensic pathologists, cardiologists, geneticists, and genetic counsellors are crucial for complete and comprehensive approach to sudden cardiac death cases, to be effective in the forensic, clinical and genetic investigations, to answer potential concerns and to approach the several remaining unknowns</t>
  </si>
  <si>
    <t>clipboard  Miscellaneous</t>
  </si>
  <si>
    <t>Home Healthcare Nurse January 2011</t>
  </si>
  <si>
    <t>Carss KJ, Hillman SC, Parthiban V, McMullan DJ, Maher ER, Kilby MD, Hurles ME</t>
  </si>
  <si>
    <t>Exome sequencing improves genetic diagnosis of structural fetal abnormalities revealed by ultrasound</t>
  </si>
  <si>
    <t>Mentions no communication to patients, health economic assessement</t>
  </si>
  <si>
    <t>Caskey, C.T.a; Gonzalez-Garay, M.L.d; Pereira, S.b c &amp; McGuire, A.L.b c</t>
  </si>
  <si>
    <t>Adult genetic risk screening</t>
  </si>
  <si>
    <t>Annual Review of Medicine</t>
  </si>
  <si>
    <t>Mentions funding ans public acceptance</t>
  </si>
  <si>
    <t>Yaping Yang et al</t>
  </si>
  <si>
    <t>Clinical Whole-Exome Sequencing for the Diagnosis of Mendelian Disorders</t>
  </si>
  <si>
    <t>Reports on implementation of Exome Sequencing in the clinic but does not identify particularily difficult issues. But interesting !</t>
  </si>
  <si>
    <t>Dotta, Laura; Parolini, Silvia; Prandini, Alberto; Tabellini, Giovanna; Antolini, Maddalena; Kingsmore, Stephen F. &amp; Badolato, Raffaele</t>
  </si>
  <si>
    <t>Clinical, laboratory and molecular signs of immunodeficiency in patients with partial oculocutaneous albinism</t>
  </si>
  <si>
    <t>Stanley, Christine M.; Sunyaev, Shamil R.; Greenblatt, Marc S.; Oetting, William S.; Stanley CM, Sunyaev SR, Greenblatt MS, Oetting WS.; Stanley, C.M.a; Sunyaev, S.R.b; Greenblatt, M.S.c &amp; Oetting, W.S.d; Stanley, CM; Sunyaev, SR; Greenblatt, MS; Oetting, WS</t>
  </si>
  <si>
    <t>Clinically Relevant Variants - Identifying, Collecting, Interpreting, and Disseminating The 2013 Annual Scientific Meeting of the Human Genome Variation Society</t>
  </si>
  <si>
    <t xml:space="preserve">HUMAN MUTATION; Hum Mutat.  2014; </t>
  </si>
  <si>
    <t>Johnson, Liza-Marie; Church, Christopher L.; Walsh, Michael F. &amp; Baker, Justin N.</t>
  </si>
  <si>
    <t>Clinically Significant? Depends on Whom You Ask</t>
  </si>
  <si>
    <t>Wawrzyniak, Ewa; Kotkowska, Aleksandra; Blonski, Jerzy Z.; Siemieniuk-Rys, Monika; Ziolkowska, Ewelina; Giannopoulos, Krzysztof; Robak, Tadeusz &amp; Korycka-Wolowiec, Anna</t>
  </si>
  <si>
    <t>Clonal evolution in CLL patients as detected by FISH versus chromosome banding analysis, and its clinical significance</t>
  </si>
  <si>
    <t>European Journal of Haematology</t>
  </si>
  <si>
    <t>Majeti, Ravindra</t>
  </si>
  <si>
    <t xml:space="preserve">Clonal evolution of pre-leukemic hematopoietic stem cells precedes human acute myeloid leukemia </t>
  </si>
  <si>
    <t>Morandi, Luca; Tarsitano, Achille; Gissi, Davide; Leonardi, Elisa; Balbi, Tiziana; Marchetti, Claudio; Montebugnoli, Lucio &amp; Foschini, Maria Pia</t>
  </si>
  <si>
    <t xml:space="preserve">Clonality analysis in primary oral squamous cell carcinoma and related lymph-node metastasis revealed by TP53 and mitochondrial DNA next generation sequencing analysis </t>
  </si>
  <si>
    <t xml:space="preserve">Journal of Cranio-Maxillofacial Surgery </t>
  </si>
  <si>
    <t>Burke, Wylie &amp; Korngiebel, Diane M.</t>
  </si>
  <si>
    <t>Closing the Gap between Knowledge and Clinical Application Challenges for Genomic Translation</t>
  </si>
  <si>
    <t>Extremely general, argues for a wider use of genomics in the clinic, does not address ethical issues.</t>
  </si>
  <si>
    <t>Schaffer, AshleighÂ E.; Eggens, VeerleÂ R.C.; Caglayan, AhmetÂ Okay; Reuter, MiriamÂ S.; Scott, Eric; Coufal, NicoleÂ G.; Silhavy, JenniferÂ L.; Xue, Yuanchao; Kayserili, Hulya; Yasuno, Katsuhito; Rosti, RasimÂ Ozgur; Abdellateef, Mostafa; Caglar, Caner; Kasher, PaulÂ R.; Cazemier, J.Â Leonie; Weterman, MarianÂ A.; Cantagrel, Vincent; Cai, Na; Zweier, Christiane; Altunoglu, Umut; Satkin, N.Â Bilge; Aktar, Fesih; Tuysuz, Beyhan; Yalcinkaya, Cengiz; Caksen, Huseyin; Bilguvar, Kaya; Fu, Xiang-Dong; Trotta, Christopher R.; Gabriel, Stacey; Reis, André; Gunel, Murat; Baas, Frank &amp; Gleeson, JosephÂ G.</t>
  </si>
  <si>
    <t xml:space="preserve">CLP1 Founder Mutation Links tRNA Splicing and Maturation to Cerebellar Development and Neurodegeneration </t>
  </si>
  <si>
    <t>Malhotra, Dheeraj &amp; Sebat, Jonathan</t>
  </si>
  <si>
    <t xml:space="preserve">CNVs Harbingers of a Rare Variant Revolution in Psychiatric Genetics </t>
  </si>
  <si>
    <t>Peters, Brock A.; Liu, Jia; Drmanac, Radoje &amp; Crowley, Michael R.</t>
  </si>
  <si>
    <t>Co-barcoded sequence reads from long DNA fragments a cost-effective solution for perfect genome" sequencing"</t>
  </si>
  <si>
    <t>Willsey, A.Â Jeremy; Sanders, StephanÂ J.; Li, Mingfeng; Dong, Shan; Tebbenkamp, AndrewÂ T.; Muhle, RebeccaÂ A.; Reilly, StevenÂ K.; Lin, Leon; Fertuzinhos, Sofia; Miller, JeremyÂ A.; Murtha, MichaelÂ T.; Bichsel, Candace; Niu, Wei; Cotney, Justin; Ercan-Sencicek, A.Â Gulhan; Gockley, Jake; Gupta, AbhaÂ R.; Han, Wenqi; He, Xin; Hoffman, Ellen J.; Klei, Lambertus; Lei, Jing; Liu, Wenzhong; Liu, Li; Lu, Cong; Xu, Xuming; Zhu, Ying; Mane, ShrikantÂ M.; Lein, EdÂ S.; Wei, Liping; Noonan, JamesÂ P.; Roeder, Kathryn; Devlin, Bernie; Sestan, Nenad &amp; State, MatthewÂ W.</t>
  </si>
  <si>
    <t xml:space="preserve">Coexpression Networks Implicate Human Midfetal Deep Cortical Projection Neurons in the Pathogenesis of Autism </t>
  </si>
  <si>
    <t>Rymen, Daisy; Keldermans, Liesbeth; Race, Valérie; Régal, Luc; Deconinck, Nicolas; Dionisi-Vici, Carlo; Fung, Cheuk-wing; Sturiale, Luisa; Rosnoblet, Claire; Foulquier, FranÃ§ois; Matthijs, Gert &amp; Jaeken, Jaak</t>
  </si>
  <si>
    <t>COG5-CDG expanding the clinical spectrum</t>
  </si>
  <si>
    <t>Hudson, David M. &amp; Eyre, David R.</t>
  </si>
  <si>
    <t>Collagen prolyl 3-hydroxylation a major role for a minor post-translational modification?</t>
  </si>
  <si>
    <t>Connective Tissue Research</t>
  </si>
  <si>
    <t>Wei, Changshuai &amp; Lu, Qing</t>
  </si>
  <si>
    <t>Collapsing ROC approach for risk prediction research on both common and rare variants</t>
  </si>
  <si>
    <t>Haraldsdottir, Sigurdis; Hampel, Heather; Tomsic, Jerneja; Frankel, Wendy L.; Pearlman, Rachel; de la Chapelle, Albert &amp; Pritchard, Colin C.</t>
  </si>
  <si>
    <t xml:space="preserve">Colon and Endometrial Cancers With Mismatch Repair Deficiency Can Arise From Somatic, Rather Than Germline, Mutations </t>
  </si>
  <si>
    <t>no implementation detail</t>
  </si>
  <si>
    <t>Cho, Jeonghee; Bass, Adam J.; Lawrence, Michael S.; Cibulskis, Kristian; Cho, Ahye; Lee, Shi-Nai; Yamauchi, Mai; Wagle, Nikhil; Pochanard, Panisa; Kim, Nayoung; Park, Angela K. J.; Won, Jonghwa; Hur, Hyung-Suk; Greulich, Heidi; Ogino, Shuji; Sougnez, Carrie; Voet, Douglas; Tabernero, Josep; Jimenez, Jose &amp; Baselga, Jose</t>
  </si>
  <si>
    <t>Colon cancer-derived oncogenic EGFR G724S mutant identified by whole genome sequence analysis is dependent on asymmetric dimerization and sensitive to cetuximab</t>
  </si>
  <si>
    <t>Molecular Cancer</t>
  </si>
  <si>
    <t>Pritchard, Colin C.; Smith, Christina; Salipante, Stephen J.; Lee, Ming K.; Thornton, Anne M.; Nord, Alex S.; Gulden, Cassandra; Kupfer, Sonia S.; Swisher, Elizabeth M.; Bennett, Robin L.; Novetsky, Akiva P.; Jarvik, Gail P.; Olopade, Olufunmilayo I.; Goodfellow, Paul J.; King, Mary-Claire; Tait, Jonathan F. &amp; Walsh, Tom</t>
  </si>
  <si>
    <t xml:space="preserve">ColoSeq Provides Comprehensive Lynch and Polyposis Syndrome Mutational Analysis Using Massively Parallel Sequencing </t>
  </si>
  <si>
    <t xml:space="preserve">Communications posters </t>
  </si>
  <si>
    <t xml:space="preserve">Revue du Rhumatisme </t>
  </si>
  <si>
    <t>Wiszniewska, Joanna; Bi, Weimin; Shaw, Chad; Stankiewicz, Pawel; Kang, Sung-Hae L; Pursley, Amber N; Lalani, Seema; Hixson, Patricia; Gambin, Tomasz; Tsai, Chun-hui; Bock, Hans-Georg; Descartes, Maria; Probst, Frank J; Scaglia, Fernando; Beaudet, Arthur L; Lupski, James R; Eng, Christine; Wai Cheung, Sau; Bacino, Carlos &amp; Patel, Ankita</t>
  </si>
  <si>
    <t>Combined array CGH plus SNP genome analyses in a single assay for optimized clinical testing</t>
  </si>
  <si>
    <t>von Bernuth, Horst; Ravindran, Ethiraj; Du, Hang; FrÃ¶hler, Sebastian; Strehl, Karoline; KrÃ¤mer, Nadine; Issa-Jahns, Lina; Amulic, Borko; Ninnemann, Olaf; Xiao, Mei-Sheng; Eirich, Katharina; KÃ¶lsch, Uwe; Hauptmann, Kathrin; John, Rainer; Schindler, Detlev; Wahn, Volker; Chen, Wei &amp; Kaindl, Angela M.</t>
  </si>
  <si>
    <t>Combined immunodeficiency develops with age in Immunodeficiency-centromeric instability-facial anomalies syndrome 2 (ICF2)</t>
  </si>
  <si>
    <t>Ashkinadze, E; Rosen, T; Brooks, SS; Katsanis, N &amp; Davis, EE</t>
  </si>
  <si>
    <t>Combining fetal sonography with genetic and allele pathogenicity studies to secure a neonatal diagnosis of Bardet-Biedl syndrome Combining fetal sonography with genetic and allele pathogenicity studies to secure a neonatal diagnosis of Bardet-Biedl</t>
  </si>
  <si>
    <t>Jabbari, Javad MSc *
Olesen, Morten S. MSc, PhD *
Yuan, Lei MD *
Nielsen, Jonas B. MD
Liang, Bo MD, PhD
Macri, Vincenzo PhD
Christophersen, Ingrid E. MD
Nielsen, Nikolaj MSc
Sajadieh, Ahmad MD, DMSc
Ellinor, Patrick T. MD, PhD
Grunnet, Morten PhD, DMSc
Haunso, Stig MD, DMSc
on behalf of LuCamp
Holst, Anders G. MD, PhD
Svendsen, Jesper H. MD, DMSc
Jespersen, Thomas PhD, DMSc</t>
  </si>
  <si>
    <t>Common and Rare Variants in SCN10A Modulate the Risk of Atrial Fibrillation</t>
  </si>
  <si>
    <t>Salzer, Ulrich; Unger, Susanne &amp; Warnatz, Klaus</t>
  </si>
  <si>
    <t>Common variable immunodeficiency (CVID) exploring the multiple dimensions of a heterogeneous disease</t>
  </si>
  <si>
    <t>Annals of the New York Academy of Sciences</t>
  </si>
  <si>
    <t>Bis, Joshua C; DeCarli, Charles; Smith, Albert Vernon; van der Lijn, Fedde; Crivello, Fabrice; Fornage, Myriam; Debette, Stephanie; Shulman, Joshua M; Schmidt, Helena; Srikanth, Velandai; Schuur, Maaike; Yu, Lei; Choi, Seung-Hoan; Sigurdsson, Sigurdur; Verhaaren, Benjamin F J; DeStefano, Anita L; Lambert, Jean-Charles; Jack, Clifford R; Struchalin, Maksim &amp; Stankovich, Jim</t>
  </si>
  <si>
    <t>Common variants at 12q14 and 12q24 are associated with hippocampal volume</t>
  </si>
  <si>
    <t>Chang, Fengqi &amp; Li, Marilyn M.</t>
  </si>
  <si>
    <t xml:space="preserve">Clinical application of amplicon-based next-generation sequencing in cancer </t>
  </si>
  <si>
    <t xml:space="preserve">Cancer Genetics </t>
  </si>
  <si>
    <t>Exome and others</t>
  </si>
  <si>
    <t>return of results, counseling, …</t>
  </si>
  <si>
    <t>Computer Science</t>
  </si>
  <si>
    <t>Gerard-Gonzalez, Andrea; Gitelman, Stephen E.; Cheng, Peiyao; Dubose, Stephanie N.; Miller, Kellee M.; Olson, Beth A.; Redondo, Maria J.; Steck, Andrea K. &amp; Beck, Roy W.</t>
  </si>
  <si>
    <t>Comparison of autoantibody-positive and autoantibody-negative pediatric participants enrolled in the T1D Exchange clinic registry</t>
  </si>
  <si>
    <t>Journal of Diabetes</t>
  </si>
  <si>
    <t>Conference Schedule</t>
  </si>
  <si>
    <t>Bipolar Disorders</t>
  </si>
  <si>
    <t>Liu, Lin; Li, Yinhu; Li, Siliang; Hu, Ni; He, Yimin; Pong, Ray; Lin, Danni; Lu, Lihua &amp; Law, Maggie</t>
  </si>
  <si>
    <t>Comparison of Next-Generation Sequencing Systems</t>
  </si>
  <si>
    <t>Journal of Biomedicine &amp; Biotechnology</t>
  </si>
  <si>
    <t>Sonpavde, Guru; Pond, Gregory R.; Rosenberg, Jonathan E.; Bajorin, Dean F.; Regazzi, Ashley M.; Choueiri, Toni K.; Qu, Angela Q.; Niegisch, Guenter; Albers, Peter; Necchi, Andrea; Lorenzo, Giuseppe Di; Fougeray, Ronan; Dreicer, Robert; Chen, Yu-Hui; Wong, Yu-Ning; Sridhar, Srikala S.; Ko, Yoo-Joung; Milowsky, Matthew I.; Galsky, Matthew D. &amp; Bellmunt, Joaquim</t>
  </si>
  <si>
    <t xml:space="preserve">Complete Response as an Intermediate End Point in Patients Receiving Salvage Systemic Therapy forÂ Urothelial Carcinoma </t>
  </si>
  <si>
    <t xml:space="preserve">Clinical Genitourinary Cancer </t>
  </si>
  <si>
    <t>Melmer G.</t>
  </si>
  <si>
    <t>Complete sequencing of the human genome and the consequences for clinical diagnostics</t>
  </si>
  <si>
    <t>Congress of Clinical Chemistry and Laboratory Medicine</t>
  </si>
  <si>
    <t>Mandelker, Diana; Amr, Sami S.; Pugh, Trevor; Gowrisankar, Sivakumar; Shakhbatyan, Rimma; Duffy, Elizabeth; Bowser, Mark; Harrison, Bryan; Lafferty, Katherine; Mahanta, Lisa; Rehm, Heidi L. &amp; Funke, Birgit H.</t>
  </si>
  <si>
    <t xml:space="preserve">Comprehensive Diagnostic Testing for Stereocilin An Approach for Analyzing Medically Important Genes with High Homology </t>
  </si>
  <si>
    <t>Nishioka, Masaki; Bundo, Miki; Koike, Shinsuke; Takizawa, Ryu; Kakiuchi, Chihiro; Araki, Tsuyoshi; Kasai, Kiyoto &amp; Iwamoto, Kazuya</t>
  </si>
  <si>
    <t>Comprehensive DNA methylation analysis of peripheral blood cells derived from patients with first-episode schizophrenia</t>
  </si>
  <si>
    <t>Journal of Human Genetics</t>
  </si>
  <si>
    <t>Mosquera, Juan Miguel; Beltran, Himisha; Park, Kyung; MacDonald, Theresa Y.; Robinson, Brian D.; Tagawa, Scott T.; Perner, Sven; Bismar, Tarek A.; Erbersdobler, Andreas; Dhir, Rajiv; Nelson, Joel B.; Nanus, David M. &amp; Rubin, Mark A.</t>
  </si>
  <si>
    <t xml:space="preserve">Concurrent AURKA and MYCN Gene Amplifications Are Harbingers of Lethal TreatmentRelated Neuroendocrine Prostate Cancer </t>
  </si>
  <si>
    <t xml:space="preserve">Neoplasia </t>
  </si>
  <si>
    <t xml:space="preserve">Contents </t>
  </si>
  <si>
    <t xml:space="preserve">European Urology ; Otolaryngologic Clinics of North America ; Sleep Medicine Clinics </t>
  </si>
  <si>
    <t>2015; 2014; 2013; 2012</t>
  </si>
  <si>
    <t>Verhagen, J.M.A.; Schrander-Stumpel, C.T.R.M.; Krapels, I.P.C.; de Die-Smulders, C.E.M.; van Lint, F.H.M.; Willekes, C.; Weber, J.W.; Gavilanes, A.W.D.; Macville, M.V.E.; Stegmann, A.P.A.; Engelen, J.J.M.; Bakker, J.; Vos, Y.J. &amp; Frints, S.G.M.</t>
  </si>
  <si>
    <t xml:space="preserve">Congenital hydrocephalus in clinical practice A genetic diagnostic approach </t>
  </si>
  <si>
    <t>Franz, Elizabeth A.; Chiaroni-Clarke, Rachel; Woodrow, Stephanie; Glendining, Kelly A.; Jasoni, Christine L.; Robertson, Stephen P.; Gardner, R.J. McKinlay &amp; Markie, David</t>
  </si>
  <si>
    <t xml:space="preserve">Congenital mirror movements Phenotypes associated with DCC and RAD51 mutations </t>
  </si>
  <si>
    <t xml:space="preserve">Journal of the Neurological Sciences </t>
  </si>
  <si>
    <t>Zeitz, Christina; Robson, Anthony G. &amp; Audo, Isabelle</t>
  </si>
  <si>
    <t xml:space="preserve">Congenital stationary night blindness An analysis and update of genotype"phenotype correlations and pathogenic mechanisms </t>
  </si>
  <si>
    <t xml:space="preserve">Progress in Retinal and Eye Research </t>
  </si>
  <si>
    <t>Kari, Jameela A.; Bockenhauer, Detlef; Stanescu, Horia; Gari, Mamdooh; Kleta, Robert &amp; Singh, Ajay K.</t>
  </si>
  <si>
    <t xml:space="preserve">Consanguinity in Saudi Arabia A Unique Opportunity for Pediatric Kidney Research </t>
  </si>
  <si>
    <t xml:space="preserve">American Journal of Kidney Diseases </t>
  </si>
  <si>
    <t>counseling, storage</t>
  </si>
  <si>
    <t>Baldwin, A. Lane &amp; Cook-Deegan, Robert</t>
  </si>
  <si>
    <t>Constructing narratives of heroism and villainy case study of Myriad's BRACAnalysisÂ® compared to Genentech's HerceptinÂ®</t>
  </si>
  <si>
    <t xml:space="preserve">Spector-Bagdady, Kayte Pike, Elizabeth </t>
  </si>
  <si>
    <t xml:space="preserve">Consuming Genomics Regulating Direct-to-Consumer Genetic and Genomic Information </t>
  </si>
  <si>
    <t>Talseth-Palmer, Bente A.; Holliday, Elizabeth G.; Evans, Tiffany-Jane; McEvoy, Mark; Attia, John; Grice, Desma M.; Masson, Amy L.; Meldrum, Cliff; Spigelman, Allan &amp; Scott, Rodney J.</t>
  </si>
  <si>
    <t>Continuing difficulties in interpreting CNV data lessons from a genome-wide CNV association study of Australian HNPCC/lynch syndrome patients</t>
  </si>
  <si>
    <t>Tian R, Basu MK, Capriotti E</t>
  </si>
  <si>
    <t>ContrastRank a new method for ranking putative cancer driver genes and classification of tumor samples</t>
  </si>
  <si>
    <t>Miller, R. Tyler</t>
  </si>
  <si>
    <t xml:space="preserve">Control of renal calcium, phosphate, Electrolyte, and water excretion by the calcium-sensing receptor </t>
  </si>
  <si>
    <t xml:space="preserve">Best Practice &amp; Research Clinical Endocrinology &amp; Metabolism </t>
  </si>
  <si>
    <t>Turner, Martin R; Hardiman, Orla; Benatar, Michael; Brooks, Benjamin R; Chio, Adriano; de Carvalho, Mamede; Ince, Paul G; Lin, Cindy; Miller, Robert G; Mitsumoto, Hiroshi; Nicholson, Garth; Ravits, John; Shaw, Pamela J; Swash, Michael; Talbot, Kevin; Traynor, Bryan J; den Berg, Leonard H Van; Veldink, Jan H; Vucic, Steve &amp; Kiernan, Matthew C</t>
  </si>
  <si>
    <t xml:space="preserve">Controversies and priorities in amyotrophic lateral sclerosis </t>
  </si>
  <si>
    <t xml:space="preserve">The Lancet Neurology </t>
  </si>
  <si>
    <t>Conley, Yvette P.; Biesecker, Leslie G.; Gonsalves, Stephen; Merkle, Carrie J.; Kirk, Maggie &amp; Aouizerat, Bradley E.; Conley, YP; Biesecker, LG; Gonsalves, S; Merkle, CJ; Kirk, M; Aouizerat, BE</t>
  </si>
  <si>
    <t>Current and Emerging Technology Approaches in Genomics</t>
  </si>
  <si>
    <t xml:space="preserve">Journal of Nursing Scholarship; </t>
  </si>
  <si>
    <t>ethical and regulatory issues</t>
  </si>
  <si>
    <t>Shearer, A. Eliot; Kolbe, Diana L.; Azaiez, Hela; Sloan, Christina M.; Frees, Kathy L.; Weaver, Amy E.; Clark, Erika T.; Nishimura, Carla J.; Black-Ziegelbein, E. Ann &amp; Smith, Richard J.</t>
  </si>
  <si>
    <t>Copy number variants are a common cause of non-syndromic hearing loss</t>
  </si>
  <si>
    <t>Connolly, John J.; Glessner, Joseph T.; Almoguera, Berta; Crosslin, David R.; Jarvik, Gail P.; Sleiman, Patrick M. &amp; Hakonarson, Hakon</t>
  </si>
  <si>
    <t>Copy number variation analysis in the context of electronic medical records and large-scale genomics consortium efforts</t>
  </si>
  <si>
    <t>Chung, Brian Hon-Yin; Tao, Victoria Qinchen &amp; Tso, Winnie Wan-Yee</t>
  </si>
  <si>
    <t xml:space="preserve">Copy number variation and autism New insights and clinical implications </t>
  </si>
  <si>
    <t xml:space="preserve">Journal of the Formosan Medical Association </t>
  </si>
  <si>
    <t>Liang, Desheng; Peng, Ying; Lv, Weigang; Deng, Linbei; Zhang, Yanghui; Li, Haoxian; Yang, Pu; Zhang, Jianguang; Song, Zhuo; Xu, Genming; Cram, David S. &amp; Wu, Lingqian</t>
  </si>
  <si>
    <t xml:space="preserve">Copy Number Variation Sequencing for Comprehensive Diagnosis of Chromosome Disease Syndromes </t>
  </si>
  <si>
    <t>Grayton, Hannah M.; Fernandes, Cathy; Rujescu, Dan &amp; Collier, David A.</t>
  </si>
  <si>
    <t xml:space="preserve">Copy number variations in neurodevelopmental disorders </t>
  </si>
  <si>
    <t>CTY volume 22 issue S1 Cover and Front matter</t>
  </si>
  <si>
    <t>Cardiology in the Young</t>
  </si>
  <si>
    <t>Jayachandran, Rajesh; Liu, Xiaolong; BoseDasgupta, Somdeb; MÃ¼ller, Philipp; Zhang, Chun-Lei; Moshous, Despina; Studer, Vera; Schneider, Jacques; Genoud, Christel; Fossoud, Catherine; Gambino, Frédéric; Khelfaoui, Malik; MÃ¼ller, Christian; Bartholdi, Deborah; Rossez, Helene; Stiess, Michael; Houbaert, Xander; Jaussi, Rolf; Frey, Daniel &amp; Kammerer, Richard A.</t>
  </si>
  <si>
    <t>Coronin 1 Regulates Cognition and Behavior through Modulation of cAMP/Protein Kinase A Signaling</t>
  </si>
  <si>
    <t>PLoS Biology</t>
  </si>
  <si>
    <t>Fox's, Christopher</t>
  </si>
  <si>
    <t>Correlation between FDG-PET, histology, characteristics, and survival in 332 patients with chronic lymphoid leukemia</t>
  </si>
  <si>
    <t>Lowe, Anson W. &amp; Moseley, Richard H.</t>
  </si>
  <si>
    <t xml:space="preserve">Covering the Cover </t>
  </si>
  <si>
    <t>Al-Rasadi, Khalid; Al-Waili, Khalid; Ali Al-Sabti, Hilal; Al-Hinai, Ali; Al-Hashmi, Khamis; Al-Zakwani, Ibrahim &amp; Banerjee, Yajnavalka</t>
  </si>
  <si>
    <t>Criteria for Diagnosis of Familial Hypercholesterolemia A Comprehensive Analysis of the Different Guidelines, Appraising their Suitability in the Omani Arab Population</t>
  </si>
  <si>
    <t>Oman Medical Journal</t>
  </si>
  <si>
    <t>Wagner, Toni U.; Fischer, Andreas; Thoma, Eva C. &amp; Schartl, Manfred</t>
  </si>
  <si>
    <t>CrossQuery A Web Tool for Easy Associative Querying of Transcriptome Data</t>
  </si>
  <si>
    <t>Brand, Harrison; Pillalamarri, Vamsee; Collins, Ryan L.; Eggert, Stacey; O'Dushlaine, Colm; Braaten, EllenÂ B.; Stone, Matthew R.; Chambert, Kimberly; Doty, NathanÂ D.; Hanscom, Carrie; Rosenfeld, JillÂ A.; Ditmars, Hillary; Blais, Jessica; Mills, Ryan; Lee, Charles; Gusella, JamesÂ F.; McCarroll, Steven; Smoller, JordanÂ W.; Talkowski, MichaelÂ E. &amp; Doyle, AlysaÂ E.</t>
  </si>
  <si>
    <t xml:space="preserve">Cryptic and Complex Chromosomal Aberrations in Early-Onset Neuropsychiatric Disorders </t>
  </si>
  <si>
    <t>Coonrod, Emily M.; Durtschi, Jacob D.; Margraf, Rebecca L. &amp; Voelkerding, Karl V.; Coonrod, Emily M.; Durtschi, Jacob D.; Margraf, Rebecca L.; Voelkerding, Karl V.; Coonrod EM, Durtschi JD, Margraf RL, Voelkerding KV.; Coonrod, E.M.a; Durtschi, J.D.a; Margraf, R.L.a &amp; Voelkerding, K.V.a b</t>
  </si>
  <si>
    <t>Developing Genome and Exome Sequencing for Candidate Gene Identification in Inherited Disorders An Integrated Technical and Bioinformatics Approach</t>
  </si>
  <si>
    <t>Archives of Pathology &amp; Laboratory Medicine; ARCHIVES OF PATHOLOGY &amp; LABORATORY MEDICINE; Arch Pathol Lab Med.  2013; Archives of Pathology and Laboratory Medicine</t>
  </si>
  <si>
    <t xml:space="preserve">yes </t>
  </si>
  <si>
    <t>cost, turnaround time</t>
  </si>
  <si>
    <t>management of results</t>
  </si>
  <si>
    <t>Zamanian, Roham T.
Kudelko, Kristina T.
Sung, Yon K.
de Jesus Perez, Vinicio
Liu, Juliana
Spiekerkoetter, Edda</t>
  </si>
  <si>
    <t>Current Clinical Management of Pulmonary Arterial Hypertension</t>
  </si>
  <si>
    <t>Circulation Research June 20, 2014</t>
  </si>
  <si>
    <t>Current Practice of Clinical Electroencephalography</t>
  </si>
  <si>
    <t>Graham, Caroline E.; Molster, Caron; Baynam, Gareth S.; Bushby, Kate; Hansson, Mats; Kole, Anna; Mora, Marina; Monaco, Lucia; Bellgard, Matthew; Carpentieri, David; Posada, Manuel; Riess, Olaf; Rubinstein, Yaffa R.; Schaefer, Franz; Taruscio, Domenica; Terry, Sharon F.; Zatloukal, Kurt; Knoppers, Bartha; LochmÃ¼ller, Hanns &amp; Dawkins, Hugh J. S.</t>
  </si>
  <si>
    <t>Current trends in biobanking for rare diseases a review</t>
  </si>
  <si>
    <t>Falcone, Guido J; Malik, Rainer; Dichgans, Martin &amp; Rosand, Jonathan</t>
  </si>
  <si>
    <t xml:space="preserve">Current concepts and clinical applications of stroke genetics </t>
  </si>
  <si>
    <t>Cutaneous and Hair Development</t>
  </si>
  <si>
    <t>Jankovic, Joseph</t>
  </si>
  <si>
    <t>Current concepts in Parkinson's disease and other movement disorders</t>
  </si>
  <si>
    <t>Current Opinion in Neurology August 2012</t>
  </si>
  <si>
    <t>Fujimoto, Junya &amp; Wistuba, Ignacio I.</t>
  </si>
  <si>
    <t xml:space="preserve">Current concepts on the molecular pathology of non-small cell lung carcinoma </t>
  </si>
  <si>
    <t>WILLIAMS, MARC</t>
  </si>
  <si>
    <t>Déjà  Vu All Over Again?</t>
  </si>
  <si>
    <t>Coonrod, Emily M.; Margraf, Rebecca L. &amp; Voelkerding, Karl V.; Coonrod, Emily M.; Margraf, Rebecca L.; Voelkerding, Karl V.; Coonrod EM, Margraf RL, Voelkerding KV.; Coonrod, E.M.a; Margraf, R.L.a &amp; Voelkerding, K.V.a b</t>
  </si>
  <si>
    <t>Translating exome sequencing from research to clinical diagnostics</t>
  </si>
  <si>
    <t>Clinical Chemistry &amp; Laboratory Medicine; CLINICAL CHEMISTRY AND LABORATORY MEDICINE; Clin Chem Lab Med.  2011</t>
  </si>
  <si>
    <t>2012; 2011</t>
  </si>
  <si>
    <t>turnaround time, regulation</t>
  </si>
  <si>
    <t>Fouchier SW, Hutten BA, Defesche JC.</t>
  </si>
  <si>
    <t>Current novel-gene-finding strategy for autosomal-dominant hypercholesterolaemia needs refinement</t>
  </si>
  <si>
    <t>Factor-Litvak, Pam; Al-Chalabi, Ammar; Ascherio, Alberto; Bradley, Walter; ChÃ­o, Adriano; Garruto, Ralph; Hardiman, Orla; Kamel, Freya; Kasarskis, Edward; McKee, Ann; Nakano, Imaharu; Nelson, Lorene M. &amp; Eisen, Andrew</t>
  </si>
  <si>
    <t>Current pathways for epidemiological research in amyotrophic lateral sclerosis</t>
  </si>
  <si>
    <t>Amyotrophic Lateral Sclerosis &amp; Frontotemporal Degeneration</t>
  </si>
  <si>
    <t xml:space="preserve">Rothstein, Mark A. </t>
  </si>
  <si>
    <t>Currents in Contemporary Bioethics The Case against Precipitous, Population-Wide, Whole-Genome Sequencing Column</t>
  </si>
  <si>
    <t>Lim, Sing-Hui; Tran-Viet, Khanh-Nhat; Yanovitch, Tammy L.; Freedman, Sharon F.; Klemm, Thomas; Call, Whitney; Powell, Caldwell; Ravichandran, Ajay; Metlapally, Ravikanth; Nading, Erica B.; Rozen, Steve &amp; Young, Terri L.</t>
  </si>
  <si>
    <t xml:space="preserve">CYP1B1, MYOC, and LTBP2 Mutations in Primary Congenital Glaucoma Patients in the United States </t>
  </si>
  <si>
    <t xml:space="preserve">American Journal of Ophthalmology </t>
  </si>
  <si>
    <t>Borowiec, Maciej</t>
  </si>
  <si>
    <t>CZY KLINICZNE WYKORZYSTANIE METOD WSPÃ“Å?CZESNEJ GENETYKI TO TYLKO DIAGNOSTYKA CZY JUÅ» INDYWIDUALIZOWANA TERAPIA? (Polish)</t>
  </si>
  <si>
    <t>Przeglad Pediatryczny</t>
  </si>
  <si>
    <t>article in polish</t>
  </si>
  <si>
    <t>could only find the polish version of the text with the link provided</t>
  </si>
  <si>
    <t>Gomez-Cabrero, David; Abugessaisa, Imad; Maier, Dieter; Teschendorff, Andrew; Merkenschlager, Matthias; Gisel, Andreas; Ballestar, Esteban; Bongcam-Rudloff, Erik; Conesa, Ana &amp; Tegnér, Jesper</t>
  </si>
  <si>
    <t>Data integration in the era of omics current and future challenges</t>
  </si>
  <si>
    <t>BMC Systems Biology</t>
  </si>
  <si>
    <t>Blanchard MG, Willemsen MH, Walker JB, Dib-Hajj SD, Waxman SG, Jongmans MC, Kleefstra T, van de Warrenburg BP, Praamstra P, Nicolai J, Yntema HG, Bindels RJ, Meisler MH, Kamsteeg EJ.</t>
  </si>
  <si>
    <t>De novo gain-of-function and loss-of-function mutations of SCN8A in patients with intellectual disabilities and epilepsy</t>
  </si>
  <si>
    <t>J Med Genet.  2015</t>
  </si>
  <si>
    <t>Grozeva, Detelina; Carss, Keren; Spasic-Boskovic, Olivera; Parker, MichaelÂ J.; Archer, Hayley; Firth, HelenÂ V.; Park, Soo-Mi; Canham, Natalie; Holder, SusanÂ E.; Wilson, Meredith; Hackett, Anna; Field, Michael; Floyd, JamesÂ A.B.; Hurles, Matthew &amp; Raymond, F.Â Lucy</t>
  </si>
  <si>
    <t xml:space="preserve">De Novo Loss-of-Function Mutations in SETD5, Encoding a Methyltransferase in a 3p25 Microdeletion Syndrome Critical Region, Cause Intellectual Disability </t>
  </si>
  <si>
    <t>Allen, Andrew S.; Berkovic, Samuel F.; Cossette, Patrick; Delanty, Norman; Dlugos, Dennis; Eichler, Evan E.; Epstein, Michael P.; Glauser, Tracy; Goldstein, David B.; Han, Yujun; Heinzen, Erin L.; Hitomi, Yuki; Howell, Katherine B.; Johnson, Michael R.; Kuzniecky, Ruben; Lowenstein, Daniel H.; Lu, Yi-Fan; Madou, Maura R. Z.; Marson, Anthony G. &amp; Mefford, Heather C.</t>
  </si>
  <si>
    <t>De novo mutations in epileptic encephalopathies</t>
  </si>
  <si>
    <t>Nakamura, Kazuyuki; Kodera, Hirofumi; Akita, Tenpei; Shiina, Masaaki; Kato, Mitsuhiro; Hoshino, Hideki; Terashima, Hiroshi; Osaka, Hitoshi; Nakamura, Shinichi; Tohyama, Jun; Kumada, Tatsuro; Furukawa, Tomonori; Iwata, Satomi; Shiihara, Takashi; Kubota, Masaya; Miyatake, Satoko; Koshimizu, Eriko; Nishiyama, Kiyomi; Nakashima, Mitsuko; Tsurusaki, Yoshinori; Miyake, Noriko; Hayasaka, Kiyoshi; Ogata, Kazuhiro; Fukuda, Atsuo; Matsumoto, Naomichi &amp; Saitsu, Hirotomo</t>
  </si>
  <si>
    <t xml:space="preserve">De Novo Mutations in GNAO1, Encoding a Gαo Subunit of Heterotrimeric G Proteins, Cause Epileptic Encephalopathy </t>
  </si>
  <si>
    <t>Shearer, A. Eliot; Hildebrand, Michael S.; Sloan, Christina M. &amp; Smith, Richard J.H.; Shearer A.E., Hildebrand M.S., Sloan C.M., Smith R.J.H.</t>
  </si>
  <si>
    <t xml:space="preserve">Deafness in the genomics era </t>
  </si>
  <si>
    <t xml:space="preserve">Hearing Research ; </t>
  </si>
  <si>
    <t>Kloosterman, Wigard P. &amp; Hochstenbach, Ron</t>
  </si>
  <si>
    <t>Deciphering the pathogenic consequences of chromosomal aberrations in human genetic disease</t>
  </si>
  <si>
    <t>Molecular Cytogenetics (17558166)</t>
  </si>
  <si>
    <t>Moran, Christopher J.; Bousvaros, Athos &amp; Snapper, Scott B.</t>
  </si>
  <si>
    <t>Decoding inflammatory bowel disease through the lens of immunodeficiency</t>
  </si>
  <si>
    <t>Mucosal Immunology (1933-0219)</t>
  </si>
  <si>
    <t>Holley, Tara; Lenkiewicz, Elizabeth; Evers, Lisa; Tembe, Waibhav; Ruiz, Christian; Gsponer, Joel R.; Rentsch, Cyrill A.; Bubendorf, Lukas; Stapleton, Mark; Amorese, Doug; Legendre, Christophe; Cunliffe, Heather E.; McCullough, Ann E.; Pockaj, Barbara; Craig, David; Carpten, John; Von Hoff, Daniel; Iacobuzio-Donahue, Christine &amp; Barrett, Michael T.; Holley T, Lenkiewicz E, Evers L, Tembe W, Ruiz C, Gsponer JR, Rentsch CA, Bubendorf L, Stapleton M, Amorese D, Legendre C, Cunliffe HE, McCullough AE, Pockaj B, Craig D, Carpten J, Von Hoff D, Iacobuzio-Donahue C, Barrett MT</t>
  </si>
  <si>
    <t>Deep Clonal Profiling of Formalin Fixed Paraffin Embedded Clinical Samples</t>
  </si>
  <si>
    <t xml:space="preserve">PLoS ONE; </t>
  </si>
  <si>
    <t>Describes technique to use cancer tissue samples</t>
  </si>
  <si>
    <t>Siddiqi, Imran N.; Ailawadhi, Sikander; Huang, Qin; Shibata, Renae K.; Kang, Haeyoun &amp; Shibata, Darryl</t>
  </si>
  <si>
    <t xml:space="preserve">Deep Sequencing Reveals Lack of a Clonal Relationship Between a Metachronous Classical Hodgkin and Diffuse Large B-Cell Lymphoma </t>
  </si>
  <si>
    <t xml:space="preserve">Clinical Lymphoma Myeloma and Leukemia </t>
  </si>
  <si>
    <t>Chen, Jinhuan; Tian, Qianqian; Pang, Tao; Jiang, Libo; Wu, Rongling; Xia, Xinli &amp; Yin, Weilun</t>
  </si>
  <si>
    <t>Deep-sequencing transcriptome analysis of low temperature perception in a desert tree, Populus euphratica</t>
  </si>
  <si>
    <t>Yarham, John W.; Lamichhane, Tek N.; Pyle, Angela; Mattijssen, Sandy; Baruffini, Enrico; Bruni, Francesco; Donnini, Claudia; Vassilev, Alex; He, Langping; Blakely, Emma L.; Griffin, Helen; Santibanez-Koref, Mauro; Bindoff, Laurence A.; Ferrero, Ileana; Chinnery, Patrick F.; McFarland, Robert; Maraia, Richard J. &amp; Taylor, Robert W.</t>
  </si>
  <si>
    <t>Defective i6A37 Modification of Mitochondrial and Cytosolic tRNAs Results from Pathogenic Mutations in TRIT1 and Its Substrate tRNA</t>
  </si>
  <si>
    <t>Stiff, Tom; Alagoz, Meryem; Alcantara, Diana; Outwin, Emily; Brunner, Han G.; Bongers, Ernie M. H. F.; O'Driscoll, Mark &amp; Jeggo, Penny A.</t>
  </si>
  <si>
    <t>Deficiency in Origin Licensing Proteins Impairs Cilia Formation Implications for the Aetiology of Meier-Gorlin Syndrome</t>
  </si>
  <si>
    <t>Sosnay, Patrick R; Siklosi, Karen R; Van Goor, Fredrick; Kaniecki, Kyle; Yu, Haihui; Sharma, Neeraj; Ramalho, Anabela S; Amaral, Margarida D; Dorfman, Ruslan; Zielenski, Julian; Masica, David L; Karchin, Rachel; Millen, Linda; Thomas, Philip J; Patrinos, George P; Corey, Mary; Lewis, Michelle H; Rommens, Johanna M; Castellani, Carlo &amp; Penland, Christopher M</t>
  </si>
  <si>
    <t>Defining the disease liability of variants in the cystic fibrosis transmembrane conductance regulator gene</t>
  </si>
  <si>
    <t>Haga, S.B.</t>
  </si>
  <si>
    <t>Delivering pharmacogenetic testing to the masses An achievable goal?</t>
  </si>
  <si>
    <t>Pharmacogenomics</t>
  </si>
  <si>
    <t>Dacic, Sanja MD, PhD
Nikiforova, Marina N. MD</t>
  </si>
  <si>
    <t>Present and Future Molecular Testing of Lung Carcinoma</t>
  </si>
  <si>
    <t>Advances in Anatomic Pathology March 2014</t>
  </si>
  <si>
    <t>cost, storage</t>
  </si>
  <si>
    <t>Picard, Fabienne MD
Makrythanasis, Periklis MD, PhD
Navarro, Vincent MD, PhD
Ishida, Saeko PhD
de Bellescize, Julitta MD
Ville, Dorothee MD
Weckhuysen, Sarah MD
Fosselle, Erwin MD
Suls, Arvid PhD
De Jonghe, Peter MD, PhD
Vasselon Raina, Maryline MD
Lesca, Gaetan MD, PhD
Depienne, Christel PhD
An-Gourfinkel, Isabelle MD, PhD
Vlaicu, Mihaela MD
Baulac, Michel MD
Mundwiller, Emeline
Couarch, Philippe
Combi, Romina PhD
Ferini-Strambi, Luigi MD
Gambardella, Antonio MD
Antonarakis, Stylianos E. MD, PhD
Leguern, Eric MD, PhD
Steinlein, Ortrud MD, PhD
Baulac, Stephanie PhD</t>
  </si>
  <si>
    <t>DEPDC5 mutations in families presenting as autosomal dominant nocturnal frontal lobe epilepsy</t>
  </si>
  <si>
    <t>Neurology June 10, 2014</t>
  </si>
  <si>
    <t>Dubé, Marie-Pierre; Bigras, Jean-Luc; Thibeault, Maryse; Bureau, Nathalie; Chetaille, Philippe; Richter, Andrea; Mercier, Jocelyne; Bellavance, Marc; Rohlicek, Charles; Rozen, Rima; Nemer, Mona; Khairy, Paul; Gendron, Roxanne &amp; Andelfinger, Gregor</t>
  </si>
  <si>
    <t>Design and rationale of a genetic cohort study on congenital cardiac disease experiences from a multi-institutional platform in Quebec</t>
  </si>
  <si>
    <t>biobank for research</t>
  </si>
  <si>
    <t>Hagemann, Ian S.; Cottrell, Catherine E. &amp; Lockwood, Christina M.</t>
  </si>
  <si>
    <t xml:space="preserve">Design of targeted, capture-based, next generation sequencing tests for precision cancer therapy </t>
  </si>
  <si>
    <t>Cree, Ian A.</t>
  </si>
  <si>
    <t xml:space="preserve">Designing personalised cancer treatments </t>
  </si>
  <si>
    <t xml:space="preserve">Journal of Controlled Release </t>
  </si>
  <si>
    <t>Conte, N; Varela, I; Grove, C; Manes, N; Yusa, K; Moreno, T; Segonds-Pichon, A; Bench, A; Gudgin, E; Herman, B; Bolli, N; Ellis, P; Haddad, D; Costeas, P; Rad, R; Scott, M; Huntly, B; Bradley, A &amp; Vassiliou, G S</t>
  </si>
  <si>
    <t>Detailed molecular characterisation of acute myeloid leukaemia with a normal karyotype using targeted DNA capture</t>
  </si>
  <si>
    <t>Leukemia (08876924)</t>
  </si>
  <si>
    <t>Miyatake S, Koshimizu E, Fujita A, Fukai R, Imagawa E, Ohba C, Kuki I, Nukui M, Araki A, Makita Y, Ogata T, Nakashima M, Tsurusaki Y, Miyake N, Saitsu H, Matsumoto N.</t>
  </si>
  <si>
    <t>Detecting copy-number variations in whole-exome sequencing data using the eXome Hidden Markov Model an 'exome-first' approach</t>
  </si>
  <si>
    <t>J Hum Genet.  2015</t>
  </si>
  <si>
    <t>Wang, Qingguo; Jia, Peilin; Li, Fei; Chen, Haiquan; Ji, Hongbin; Hucks, Donald; Brown Dahlman, Kimberly; Pao, William &amp; Zhao, Zhongming</t>
  </si>
  <si>
    <t>Detecting somatic point mutations in cancer genome sequencing data a comparison of mutation callers</t>
  </si>
  <si>
    <t>Peeters, D J E; van Dam, P-J; Van den Eynden, G G M; Rutten, A; Wuyts, H; Pouillon, L; Peeters, M; Pauwels, P; Van Laere, S J; van Dam, P A; Vermeulen, P B &amp; Dirix, L Y</t>
  </si>
  <si>
    <t>Detection and prognostic significance of circulating tumour cells in patients with metastatic breast cancer according to immunohistochemical subtypes</t>
  </si>
  <si>
    <t>Kunze, Kristin; Gamerdinger, Ulrike; LeÃŸig-Owlanj, Jacqueline; Sorokina, Marina; Brobeil, Alexander; Tur, Mehmet Kemal; Blau, Wolfgang; Burchardt, Alexander; KÃ¤bisch, Andreas; Schliesser, Georg; Kiehl, Michael; Rosenwald, Andreas; Rummel, Mathias; Grimminger, Friedrich; Hain, Torsten; Chakraborty, Trinad; BrÃ¤uninger, Andreas &amp; GattenlÃ¶hner, Stefan</t>
  </si>
  <si>
    <t xml:space="preserve">Detection of an activated JAK3 variant and a Xq263 microdeletion causing loss of PHF6 and miR-424 expression in myelodysplastic syndromes by combined targeted next generation sequencing and SNP array analysis </t>
  </si>
  <si>
    <t xml:space="preserve">Pathology - Research and Practice </t>
  </si>
  <si>
    <t>de Ligt J, Boone PM, Pfundt R, Vissers LE, Richmond T, Geoghegan J, O'Moore K, de Leeuw N, Shaw C, Brunner HG, Lupski JR, Veltman JA, Hehir-Kwa JY</t>
  </si>
  <si>
    <t>Detection of clinically relevant copy number variants with whole-exome sequencing</t>
  </si>
  <si>
    <t>Marcq, Marie MD *
Vallee, Audrey PhD +
Bizieux, Acya MD *
Denis, Marc G. PharmD, PhD +</t>
  </si>
  <si>
    <t>Detection of EGFR Mutations in the Plasma of Patients with Lung Adenocarcinoma for Real-Time Monitoring of Therapeutic Response to Tyrosine Kinase Inhibitors?</t>
  </si>
  <si>
    <t>Journal of Thoracic Oncology July 2014</t>
  </si>
  <si>
    <t>Cheng, Donavan T.; Cheng, Janice; Mitchell, Talia N.; Syed, Aijazuddin; Zehir, Ahmet; Mensah, Nana Yaa T.; Oultache, Alifya; Nafa, Khedoudja; Levine, Ross L.; Arcila, Maria E.; Berger, Michael F. &amp; Hedvat, Cyrus V.</t>
  </si>
  <si>
    <t xml:space="preserve">Detection of Mutations in Myeloid Malignancies through Paired-Sample Analysis of Microdroplet-PCR Deep Sequencing Data </t>
  </si>
  <si>
    <t>Pippucci T., Magi A., Gialluisi A., Romeo G.</t>
  </si>
  <si>
    <t>Detection of runs of homozygosity from whole exome sequencing data State of the art and perspectives for clinical, population and epidemiological studies</t>
  </si>
  <si>
    <t>Abel, HJ; Duncavage, EJ</t>
  </si>
  <si>
    <t>Detection of structural DNA variation from next generation sequencing data a review of informatic approaches</t>
  </si>
  <si>
    <t>Cimino, Patrick J.; Zhao, Guoyan; Wang, David; Sehn, Jennifer K.; Jr., James S. Lewis &amp; Duncavage, Eric J.</t>
  </si>
  <si>
    <t xml:space="preserve">Detection of viral pathogens in high grade gliomas from unmapped next-generation sequencing data </t>
  </si>
  <si>
    <t xml:space="preserve">Experimental and Molecular Pathology </t>
  </si>
  <si>
    <t>non human sequencnig</t>
  </si>
  <si>
    <t>Giudicessi, John R. &amp; Ackerman, Michael J.</t>
  </si>
  <si>
    <t xml:space="preserve">Determinants of incomplete penetrance and variable expressivity in heritable cardiac arrhythmia syndromes </t>
  </si>
  <si>
    <t xml:space="preserve">Translational Research </t>
  </si>
  <si>
    <t>Liu, Angen</t>
  </si>
  <si>
    <t xml:space="preserve">Developing an institutional cancer biorepository for personalized medicine </t>
  </si>
  <si>
    <t>Aboobakar, Inas F. BS, DUMSIII
Allingham, R. Rand MD</t>
  </si>
  <si>
    <t>Developments in Ocular Genetics  2013 Annual Review  Review</t>
  </si>
  <si>
    <t>Asia-Pacific Journal of Ophthalmology May/June 2014</t>
  </si>
  <si>
    <t>Whigham, Benjamin T. BS
Allingham, R. Rand MD</t>
  </si>
  <si>
    <t>Developments in Ocular Genetics  Annual Review  Review</t>
  </si>
  <si>
    <t>Asia-Pacific Journal of Ophthalmology May/June 2013</t>
  </si>
  <si>
    <t>Aboobakar IF, Allingham RR.</t>
  </si>
  <si>
    <t>Developments in Ocular Genetics 2013 Annual Review</t>
  </si>
  <si>
    <t>Asia Pac J Ophthalmol (Phila).  2014</t>
  </si>
  <si>
    <t>2014</t>
  </si>
  <si>
    <t>Debre, Patrice; Le Gall, Jean-Yves; Debré P, Le Gall JY.</t>
  </si>
  <si>
    <t xml:space="preserve">Le contrôle génétique des maladies infectieuses : des lois de Mendel au séquençage de l’exome </t>
  </si>
  <si>
    <t>BULLETIN DE L ACADEMIE NATIONALE DE MEDECINE; Bull Acad Natl Med.  2013; Bulletin de l'Academie Nationale de Medecine</t>
  </si>
  <si>
    <t>Cohn, R.D.C.</t>
  </si>
  <si>
    <t>DI3 Ethical implications of unexpected results from next generation sequencing studies</t>
  </si>
  <si>
    <t xml:space="preserve">Neuromuscular Disorders; Neuromuscular Disorders </t>
  </si>
  <si>
    <t>Delanty, Norman &amp; Goldstein, DavidÂ B.; Delanty, N.a &amp; Goldstein, D.B.b; Delanty N, Goldstein DB</t>
  </si>
  <si>
    <t xml:space="preserve">Diagnostic Exome Sequencing A New Paradigm in Neurology </t>
  </si>
  <si>
    <t xml:space="preserve">Neuron ; Neuron; </t>
  </si>
  <si>
    <t>Education, IF, etc..</t>
  </si>
  <si>
    <t>Voelkerding K.V.</t>
  </si>
  <si>
    <t>Development and clinical implementation of next generation sequencing for multi-gene diagnostic panels</t>
  </si>
  <si>
    <t>Patrick-Miller LJ, Egleston BL, Fetzer D, Forman A, Bealin L, Rybak C, Peterson C, Corbman M, Albarracin J, Stevens E, Daly MB, Bradbury AR</t>
  </si>
  <si>
    <t>Development of a communication protocol for telephone disclosure of genetic test results for cancer predisposition</t>
  </si>
  <si>
    <t>De-Luca, Andres Moreno; Myers, Scott M; Challman, Thomas D; De-Luca, Daniel Moreno; Evans, David W &amp; Ledbetter, David H</t>
  </si>
  <si>
    <t xml:space="preserve">Developmental brain dysfunction revival and expansion of old concepts based on new genetic evidence </t>
  </si>
  <si>
    <t>Desai, AN; Jere, A</t>
  </si>
  <si>
    <t>Next-generation sequencing ready for the clinics?</t>
  </si>
  <si>
    <t>legal and ethical issues</t>
  </si>
  <si>
    <t>Haas, Joel T.; Winter, Harland S.; Lim, Elaine; Kirby, Andrew; Blumenstie, Brendan; DeFelice, Matthew; Gabriel, Stacey; Jalas, Chaim; Branski, David; Grueter, Carrie A.; Toporovski, Mauro S.; Walther, Tobias C.; Daly, Mark J. &amp; Farese Jr., Robert V.</t>
  </si>
  <si>
    <t>DGAT1 mutation is linked to a congenital diarrheal disorder</t>
  </si>
  <si>
    <t>Journal of Clinical Investigation</t>
  </si>
  <si>
    <t>Hodes, Asher</t>
  </si>
  <si>
    <t>DIAGNOSING PATENTABLE SUBJECT MATTER</t>
  </si>
  <si>
    <t>Berkeley Technology Law Journal</t>
  </si>
  <si>
    <t>Elliott, Aaron</t>
  </si>
  <si>
    <t>Diagnosing rare disorders using next generation sequencing</t>
  </si>
  <si>
    <t>MLO: Medical Laboratory Observer</t>
  </si>
  <si>
    <t>Ohtake, A.; Murayama, K.; Mori, M.; Harashima, H.; Yamazaki, T.; Tamaru, S.; Yamashita, Y.; Kishita, Y.; Nakachi, Y.; Kohda, M.; Tokuzawa, Y.; Mizuno, Y.; Moriyama, Y.; Kato, H. &amp; Okazaki, Y.</t>
  </si>
  <si>
    <t xml:space="preserve">Diagnosis and molecular basis of mitochondrial respiratory chain disorders Exome sequencing for disease gene identification </t>
  </si>
  <si>
    <t xml:space="preserve">Biochimica et Biophysica Acta (BBA) - General Subjects </t>
  </si>
  <si>
    <t>Leidenroth, Andreas; Sorte, Hanne SÃ¸rmo; Gilfillan, Gregor; Ehrlich, Melanie; Lyle, Robert &amp; Hewitt, Jane E; Leidenroth, Andreas; Sorte, Hanne Sormo; Gilfillan, Gregor; Ehrlich, Melanie; Lyle, Robert; Hewitt, Jane E.; Leidenroth A, Sorte HS, Gilfillan G, Ehrlich M, Lyle R, Hewitt JE.; Leidenroth, A.a; Sorte, H.S.b; Gilfillan, G.b; Ehrlich, M.c; Lyle, R.b &amp; Hewitt, J.E.a</t>
  </si>
  <si>
    <t>Diagnosis by sequencing correction of misdiagnosis from FSHD2 to LGMD2A by whole-exome analysis</t>
  </si>
  <si>
    <t>European Journal of Human Genetics; Eur J Hum Genet.  2012</t>
  </si>
  <si>
    <t>Dinwiddie, Darrell L.; Smith, Laurie D.; Miller, Neil A.; Atherton, Andrea M.; Farrow, Emily G.; Strenk, Meghan E.; Soden, Sarah E.; Saunders, Carol J. &amp; Kingsmore, Stephen F.</t>
  </si>
  <si>
    <t xml:space="preserve">Diagnosis of mitochondrial disorders by concomitant next-generation sequencing of the exome and mitochondrial genome </t>
  </si>
  <si>
    <t>Ming, Zizhen; Jiang, Dongxian; Hu, Qin; Li, Xiaojing; Huang, Jie; Xu, Yifan; Liu, Yalan; Xu, Chen; Hua, Xiuguo &amp; Hou, Yingyong</t>
  </si>
  <si>
    <t>Diagnostic application of PIK3CA mutation analysis in Chinese esophageal cancer patients</t>
  </si>
  <si>
    <t>Diagnostic Pathology</t>
  </si>
  <si>
    <t>Choi BY, Park G, Gim J, Kim AR, Kim BJ, Kim HS, Park JH, Park T, Oh SH, Han KH, Park WY</t>
  </si>
  <si>
    <t>Diagnostic application of targeted resequencing for familial nonsyndromic hearing loss</t>
  </si>
  <si>
    <t>Duzkale, H; Shen, J; McLaughlin, H; Alfares, A; Kelly, MA; Pugh, TJ; Funke, BH; Rehm, HL &amp; Lebo, MS</t>
  </si>
  <si>
    <t>A systematic approach to assessing the clinical significance of genetic variants</t>
  </si>
  <si>
    <t>variants interpretation</t>
  </si>
  <si>
    <t>Estabrooks, Laurel; Estabrooks L.</t>
  </si>
  <si>
    <t>Gene sequencing in the clinical laboratory - benefits and dilemmas</t>
  </si>
  <si>
    <t xml:space="preserve">MLO: Medical Laboratory Observer; </t>
  </si>
  <si>
    <t>VUS, incidental findings, return of results</t>
  </si>
  <si>
    <t>Euhus, David M. &amp; Robinson, Linda</t>
  </si>
  <si>
    <t xml:space="preserve">Genetic Predisposition Syndromes and Their Management </t>
  </si>
  <si>
    <t xml:space="preserve">Surgical Clinics of North America </t>
  </si>
  <si>
    <t>issues</t>
  </si>
  <si>
    <t>Goyal, Rajen; Gersbach, Elizabeth; Yang, Ximing J. &amp; Rohan, Stephen M.</t>
  </si>
  <si>
    <t>Differential Diagnosis of Renal Tumors With Clear Cytoplasm</t>
  </si>
  <si>
    <t>Ã˜stern, Rune; Fagerheim, Toril; Hjellnes, Helene; NygÃ¥rd, BjÃ¸rn; Mellgren, Svein I &amp; Nilssen, Ã˜ivind</t>
  </si>
  <si>
    <t>Diagnostic laboratory testing for Charcot Marie Tooth disease (CMT) the spectrum of gene defects in Norwegian patients with CMT and its implications for future genetic test strategies</t>
  </si>
  <si>
    <t>Kumar, D.</t>
  </si>
  <si>
    <t>Dilemmas of the genome sequencing in clinical medicine</t>
  </si>
  <si>
    <t>Applied and Translational Genomics</t>
  </si>
  <si>
    <t>article withdrawn</t>
  </si>
  <si>
    <t>the article has been withdrawn</t>
  </si>
  <si>
    <t>Altmuller J., Budde B.</t>
  </si>
  <si>
    <t>Diagnostic procedures Sequencing in the next generation - Research and diagnostics Sequenzierung in der nächsten Generation - Forschung und Diagnostik</t>
  </si>
  <si>
    <t>Hinchcliffe, Marcus 1
Le, Huong 1
Fimmel, Anthony 1
Molloy, Laura 1
Freeman, Lucinda 1
Sullivan, David 2
Trent, Ronald J. 1,3</t>
  </si>
  <si>
    <t>Diagnostic validation of a familial hypercholesterolaemia cohort provides a model for using targeted next generation DNA sequencing in the clinical setting</t>
  </si>
  <si>
    <t>Pathology January 2014</t>
  </si>
  <si>
    <t>standard, cost</t>
  </si>
  <si>
    <t>Rizzo, Kathryn &amp; Nassiri, Mehdi</t>
  </si>
  <si>
    <t>Diagnostic Workup of Small B Cell Lymphomas A Laboratory Perspective</t>
  </si>
  <si>
    <t>Lymphoma (2090309X)</t>
  </si>
  <si>
    <t>Carpenter, Erica L.; Rader, Julie Ann; Ruden, Jacob; Rappaport, Eric F.; Hunter, Kristen N.; Hallberg, Paul L.; Krytska, Kate; O'Dwyer, Peter J. &amp; Mosse, Yael P.</t>
  </si>
  <si>
    <t>Dielectrophoretic capture and genetic analysis of single neuroblastoma tumor cells</t>
  </si>
  <si>
    <t>Frontiers in Oncology</t>
  </si>
  <si>
    <t>Pollitt, Rodney J.</t>
  </si>
  <si>
    <t>Different Viewpoints International Perspectives On Newborn Screening/RazliÄ?ita GlediÅ¡ta MeÄ‘unarodne Perspektive U Vezi Sa Testiranjem NovoroÄ‘enÄ?adi</t>
  </si>
  <si>
    <t>Journal of Medical Biochemistry</t>
  </si>
  <si>
    <t>Lakdawala, Neal K. MD
Winterfield, Jeffery R. MD
Funke, Birgit H. PhD</t>
  </si>
  <si>
    <t>Dilated Cardiomyopathy</t>
  </si>
  <si>
    <t>Circulation: Arrhythmia and Electrophysiology February 2013</t>
  </si>
  <si>
    <t>Christenhusz, Gabrielle M.; Devriendt, Koenraad &amp; Dierickx, Kris</t>
  </si>
  <si>
    <t>not right perspective</t>
  </si>
  <si>
    <t>Bredenoord, Annelien L. &amp; van Delden, Johannes JM</t>
  </si>
  <si>
    <t>Disclosing Individual Genetic Research Results to Deceased Participants' Relatives by Means of a Qualified Disclosure Policy</t>
  </si>
  <si>
    <t>Cassa, Christopher A.; Savage, Sarah K.; Taylor, Patrick L.; Green, Robert C.; McGuire, Amy L. &amp; Mandl, Kenneth D.; Cassa, CA; Savage, SK; Taylor, PL; Green, RC; McGuire, AL; Mandl, KD</t>
  </si>
  <si>
    <t>Disclosing pathogenic genetic variants to research participants Quantifying an emerging ethical responsibility</t>
  </si>
  <si>
    <t xml:space="preserve">Genome Research; </t>
  </si>
  <si>
    <t>Diseases of the Breast</t>
  </si>
  <si>
    <t>Blasimme, Alessandro; Soulier, Alexandra; Julia, Sophie; Leonard, Samantha &amp; Cambon-Thomsen, Anne</t>
  </si>
  <si>
    <t>Disclosing Results to Genomic Research Participants Differences That Matter</t>
  </si>
  <si>
    <t>Abdul-Karim, R.a; Berkman, B.E.a b; Wendler, D.a; Rid, A.c; Khan, J.d; Badgett, T.e &amp; Hull, S.C.a b f</t>
  </si>
  <si>
    <t>Disclosure of incidental findings from next-generation sequencing in pediatric genomic research</t>
  </si>
  <si>
    <t>Pediatrics</t>
  </si>
  <si>
    <t>Galvin, Kathleen &amp; Clayman, Marla L.</t>
  </si>
  <si>
    <t>Disclosure/Disruption Considering Why Not to Disclose Genetic Information After Death</t>
  </si>
  <si>
    <t>GÃœL, HÃ¼samettin; AYDIN SON, YeÅŸim &amp; AÃ‡IKEL, Cengizhan</t>
  </si>
  <si>
    <t>Discovering missing heritability and early risk prediction for type 2 diabetes a new perspective for genome-wide association study analysis with the Nurses' Health Study and the Health Professionals' Follow-Up Study</t>
  </si>
  <si>
    <t>Turkish Journal of Medical Sciences</t>
  </si>
  <si>
    <t>Hochstenbach, Ron; Poot, Martin; Nijman, Isaac J; Renkens, Ivo; Duran, Karen J; van'T Slot, Ruben; van Binsbergen, Ellen; van der Zwaag, Bert; Vogel, Maartje J; Terhal, Paulien A; Ploos van Amstel, Hans Kristian; Kloosterman, Wigard P &amp; Cuppen, Edwin</t>
  </si>
  <si>
    <t>Discovery of variants unmasked by hemizygous deletions</t>
  </si>
  <si>
    <t>Gilissen, Christian; Hoischen, Alexander; Brunner, Han G &amp; Veltman, Joris A</t>
  </si>
  <si>
    <t>Disease gene identification strategies for exome sequencing</t>
  </si>
  <si>
    <t>Fridman, Vera MD
Murphy, Sinead M. MD, FRCPI</t>
  </si>
  <si>
    <t>The spectrum of axonopathies From CMT2 to HSP</t>
  </si>
  <si>
    <t>Neurology August 12, 2014</t>
  </si>
  <si>
    <t>VUS</t>
  </si>
  <si>
    <t>Roukos, D.H.a b</t>
  </si>
  <si>
    <t>Disrupting cancer cells' biocircuits with interactome-based drugs Is 'clinical' innovation realistic?</t>
  </si>
  <si>
    <t>Expert Review of Proteomics</t>
  </si>
  <si>
    <t>Hodge, J C; Mitchell, E; Pillalamarri, V; Toler, T L; Bartel, F; Kearney, H M; Zou, Y S; Tan, W H; Hanscom, C; Kirmani, S; Hanson, R R; Skinner, S A; Rogers, R C; Everman, D B; Boyd, E; Tapp, C; Mullegama, S V; Keelean-Fuller, D; Powell, C M &amp; Elsea, S H</t>
  </si>
  <si>
    <t>Disruption of MBD5 contributes to a spectrum of psychopathology and neurodevelopmental abnormalities</t>
  </si>
  <si>
    <t>Molecular Psychiatry</t>
  </si>
  <si>
    <t>Jones, David T. W.; JÃ¤ger, Natalie; Kool, Marcel; Zichner, Thomas; Hutter, Barbara; Sultan, Marc; Cho, Yoon-Jae; Pugh, Trevor J.; Hovestadt, Volker; StÃ¼tz, Adrian M.; Rausch, Tobias; Warnatz, Hans-JÃ¶rg; Ryzhova, Marina; Bender, Sebastian; Sturm, Dominik; Pleier, Sabrina; Cin, Huriye; Pfaff, Elke; Sieber, Laura &amp; Wittmann, Andrea</t>
  </si>
  <si>
    <t>Dissecting the genomic complexity underlying medulloblastoma</t>
  </si>
  <si>
    <t>Heinzen, Erin L; Arzimanoglou, Alexis; Brashear, Allison; Clapcote, Steven J; Gurrieri, Fiorella; Goldstein, David B; JÃ³hannesson, SigurÃ°ur H; Mikati, Mohamad A; Neville, Brian; Nicole, Sophie; Ozelius, Laurie J; Poulsen, Hanne; Schyns, Tsveta; Sweadner, Kathleen J; van den Maagdenberg, Arn &amp; Vilsen, Bente</t>
  </si>
  <si>
    <t xml:space="preserve">Distinct neurological disorders with ATP1A3 mutations </t>
  </si>
  <si>
    <t>not implementation issue</t>
  </si>
  <si>
    <t>Angrist, Misha &amp; Cook-Deegan, Robert</t>
  </si>
  <si>
    <t xml:space="preserve">Distributing the future The weak justifications for keeping human genomic databases secret and the challenges and opportunities in reverse engineering them </t>
  </si>
  <si>
    <t xml:space="preserve">Applied &amp; Translational Genomics </t>
  </si>
  <si>
    <t>no clinical perspective</t>
  </si>
  <si>
    <t>Schramm, Sarah-Jane; Li, Simone S.; Jayaswal, Vivek; Fung, David C. Y.; Campain, Anna E.; Pang, Chi N. I.; Scolyer, Richard A.; Yang, Yee Hwa; Mann, Graham J. &amp; Wilkins, Marc R.</t>
  </si>
  <si>
    <t>Disturbed protein-protein interaction networks in metastatic melanoma are associated with worse prognosis and increased functional mutation burden</t>
  </si>
  <si>
    <t>Meeus, Bram; Verstraeten, Aline; Crosiers, David; Engelborghs, Sebastiaan; den Broeck, Marleen Van; Mattheijssens, Maria; Peeters, Karin; Corsmit, Ellen; Elinck, Ellen; Pickut, Barbara; Vandenberghe, Rik; Cras, Patrick; Deyn, Peter Paul De; Broeckhoven, Christine Van &amp; Theuns, Jessie</t>
  </si>
  <si>
    <t xml:space="preserve">DLB and PDD a role for mutations in dementia and Parkinson disease genes? </t>
  </si>
  <si>
    <t>Chu, Yen-Lin; Wu, Xiling; Xu, Jing; Watts, Jennifer L. &amp; Her, Chengtao</t>
  </si>
  <si>
    <t>DNA Damage Induced MutS Homologue hMSH4 Acetylation</t>
  </si>
  <si>
    <t>Dewey, Frederick E. MD
Pan, Stephen MD
Wheeler, Matthew T. MD, PhD
Quake, Stephen R. PhD
Ashley, Euan A. MRCP, DPhil; Dewey F.E., Pan S., Wheeler M.T., Quake S.R., Ashley E.A.</t>
  </si>
  <si>
    <t>DNA Sequencing Clinical Applications of New DNA Sequencing Technologies</t>
  </si>
  <si>
    <t xml:space="preserve">Circulation February 21, 2012; </t>
  </si>
  <si>
    <t>Challen, Grant A; Sun, Deqiang; Jeong, Mira; Luo, Min; Jelinek, Jaroslav; Berg, Jonathan S; Bock, Christoph; Vasanthakumar, Aparna; Gu, Hongcang; Xi, Yuanxin; Liang, Shoudan; Lu, Yue; Darlington, Gretchen J; Meissner, Alexander; Issa, Jean-Pierre J; Godley, Lucy A; Li, Wei &amp; Goodell, Margaret A</t>
  </si>
  <si>
    <t>Dnmt3a is essential for hematopoietic stem cell differentiation</t>
  </si>
  <si>
    <t>Emmert, Steffen &amp; Kraemer, Kenneth H</t>
  </si>
  <si>
    <t>Do Not Underestimate Nucleotide Excision Repair It Predicts Not Only Melanoma Risk but Also Survival Outcome</t>
  </si>
  <si>
    <t>Donkervoort, S.; Medne, L.; Schindler, A.; Pappa, M.B. &amp; Bonnemann, C.G.</t>
  </si>
  <si>
    <t>DP3 Ethical, social, legal implications of clinical and research genetic testing in the neuromuscular setting A case study approach</t>
  </si>
  <si>
    <t>Gliwa, Catherine &amp; Berkman, Benjamin E.; Gliwa C., Berkman B.E.</t>
  </si>
  <si>
    <t>Do Researchers Have an Obligation to Actively Look for Genetic Incidental Findings?</t>
  </si>
  <si>
    <t xml:space="preserve">American Journal of Bioethics; </t>
  </si>
  <si>
    <t>Gallego, Carlos J.; Bennette, Caroline S.; Heagerty, Patrick; Comstock, Bryan; Horike-Pyne, Martha; Hisama, Fuki; Amendola, Laura M.; Bennett, Robin L.; Dorschner, Michael O.; Tarczy-Hornoch, Peter; Grady, William M.; Fullerton, S. Malia; Trinidad, Susan B.; Regier, Dean A.; Nickerson, Deborah A.; Burke, Wylie; Patrick, Donald L.; Jarvik, Gail P. &amp; Veenstra, David L.; Tallego, Carlos J.; Bennette, Caroline S.; Heagerty, Patrick; Comstock, Bryan; Horike-Pyne, Martha; Hisama, Fuki; Amendola, Laura M.; Bennett, Robin L.; Dorschner, Michael O.; Tarczy-Hornoch, Peter; Grady, William M.; Fullerton, S. Malia; Trinidad, Susan B.; Regier, Dean A.; Nickerson, Deborah A.; Burke, Wylie; Patrick, Donald L.; Jarvik, Gail P.; Veenstra, David L.; Gallego, Carlos J; Bennette, Caroline S; Heagerty, Patrick; Comstock, Bryan; Horike-Pyne, Martha; Hisama, Fuki; Amendola, Laura M; Bennett, Robin L; Dorschner, Michael O; Tarczy-Hornoch, Peter; Grady, William M; Fullerton, S Malia; Trinidad, Susan B; Regier, Dean A; Nickerson, Deborah A; Burke, Wylie; Patrick, Donald L; Jarvik, Gail P; Veenstra, David L; Gallego CJ, Bennette CS, Heagerty P, Comstock B, Horike-Pyne M, Hisama F, Amendola LM, Bennett RL, Dorschner MO, Tarczy-Hornoch P, Grady WM, Fullerton SM, Trinidad SB, Regier DA, Nickerson DA, Burke W, Patrick DL, Jarvik GP, Veenstra DL.; Gallego, C.J.a b; Bennette, C.S.b; Heagerty, P.c; Comstock, B.c; Horike-Pyne, M.a; Hisama, F.a; Amendola, L.M.a; Bennett, R.L.a; Dorschner, M.O.d; Tarczy-Hornoch, P.e; Grady, W.M.f; Fullerton, S.M.g; Trinidad, S.B.g; Regier, D.A.h; Nickerson, D.A.i; Burke, W.g; Patrick, D.L.j; Jarvik, G.P.a &amp; Veenstra, D.L.b; Tallego, CJ; Bennette, CS; Heagerty, P; Comstock, B; Horike-Pyne, M; Hisama, F; Amendola, LM; Bennett, RL; Dorschner, MO; Tarczy-Hornoch, P; Grady, WM; Fullerton, SM; Trinidad, SB; Regier, DA; Nickerson, DA; Burke, W; Patrick, DL; Jarvik, GP; Veenstra, DL</t>
  </si>
  <si>
    <t>Comparative effectiveness of next generation genomic sequencing for disease diagnosis Design of a randomized controlled trial in patients with colorectal cancer/polyposis syndromes</t>
  </si>
  <si>
    <t xml:space="preserve">Contemporary Clinical Trials; Contemporary Clinical Trials ; Contemp Clin Trials.  2014; </t>
  </si>
  <si>
    <t>whole section on ethical issues</t>
  </si>
  <si>
    <t xml:space="preserve">Donley, Greer </t>
  </si>
  <si>
    <t xml:space="preserve">Does the Constitution Protect Abortions Based on Fetal Anomaly Examining the Potential for Disability-Selective Abortion Bans in the Age of Prenatal Whole Genome Sequencing </t>
  </si>
  <si>
    <t>Peyrard-Janvid, Myriam; Leslie, ElizabethÂ J.; Kousa, YoussefÂ A.; Smith, TiffanyÂ L.; Dunnwald, Martine; Magnusson, MÃ¥ns; Lentz, BrianÂ A.; Unneberg, Per; Fransson, Ingegerd; Koillinen, HanneleÂ K.; Rautio, Jorma; Pegelow, Marie; Karsten, Agneta; Basel-Vanagaite, Lina; Gordon, William; Andersen, Bogi; Svensson, Thomas; Murray, JeffreyÂ C.; Cornell, RobertÂ A.; Kere, Juha &amp; Schutte, BrianÂ C.</t>
  </si>
  <si>
    <t xml:space="preserve">Dominant Mutations in GRHL3 Cause Van der Woude Syndrome and Disrupt Oral Periderm Development </t>
  </si>
  <si>
    <t>Roncarati, Roberta; Viviani Anselmi, Chiara; Krawitz, Peter; Lattanzi, Giovanna; von Kodolitsch, Yskert; Perrot, Andreas; di Pasquale, Elisa; Papa, Laura; Portararo, Paola; Columbaro, Marta; Forni, Alberto; Faggian, Giuseppe; Condorelli, Gianluigi &amp; Robinson, Peter N</t>
  </si>
  <si>
    <t>Doubly heterozygous LMNA and TTN mutations revealed by exome sequencing in a severe form of dilated cardiomyopathy</t>
  </si>
  <si>
    <t>Emmert-Streib, Frank; Zhang, Shu-Dong &amp; Hamilton, Peter</t>
  </si>
  <si>
    <t>Dry computational approaches for wet medical problems</t>
  </si>
  <si>
    <t>Duane's Ophthalmology</t>
  </si>
  <si>
    <t>Dysmorphology at a distance results of a web-based diagnostic service</t>
  </si>
  <si>
    <t>Kim, Nayoung K. D.; Higashi, Tomohito; Lee, Kyoung Yeul; Kim, Ah Reum; Kitajiri, Shin-ichiro; Kim, Min Young; Chang, Mun Young; Kim, Veronica; Oh, Seung-Ha; Kim, Dongsup; Furuse, Mikio; Park, Woong-Yang &amp; Choi, Byung Yoon</t>
  </si>
  <si>
    <t>Downsloping High-Frequency Hearing Loss Due to Inner Ear Tricellular Tight Junction Disruption by a Novel ILDR1 Mutation in the Ig-Like Domain</t>
  </si>
  <si>
    <t>Gaily, Eija; Anttonen, Anna-Kaisa; Valanne, Leena; Liukkonen, Elina; TrÃ¤skelin, Ann-Liz; Polvi, Anne; Lommi, Markus; Muona, Mikko; Eriksson, Kai &amp; Lehesjoki, Anna-Elina</t>
  </si>
  <si>
    <t>Dravet syndrome New potential genetic modifiers, imaging abnormalities, and ictal findings</t>
  </si>
  <si>
    <t>McKernan K.J., Spangler J., Helbert Y., Zhang L., Tadigotla V.</t>
  </si>
  <si>
    <t>DREAMing of a patent-free human genome for clinical sequencing</t>
  </si>
  <si>
    <t>Cheng, Wei-Chung; Chung, I-Fang; Chen, Chen-Yang; Sun, Hsing-Jen; Fen, Jun-Jeng; Tang, Wei-Chun; Chang, Ting-Yu; Wong, Tai-Tong; Wang, Hsei-Wei; Cheng WC, Chung IF, Chen CY, Sun HJ, Fen JJ, Tang WC, Chang TY, Wong TT, Wang HW.; Cheng, W.-C.a b; Chung, I.-F.c; Chen, C.-Y.c; Sun, H.-J.c; Fen, J.-J.c d; Tang, W.-C.c; Chang, T.-Y.e; Wong, T.-T.a b &amp; Wang, H.-W.b c e f; Cheng, WC; Chung, IF; Chen, CY; Sun, HJ; Fen, JJ; Tang, WC; Chang, TY; Wong, TT; Wang, HW</t>
  </si>
  <si>
    <t>DriverDB an exome sequencing database for cancer driver gene identification</t>
  </si>
  <si>
    <t xml:space="preserve">NUCLEIC ACIDS RESEARCH; Nucleic Acids Res.  2014; </t>
  </si>
  <si>
    <t xml:space="preserve">ECCO Congress Abstracts </t>
  </si>
  <si>
    <t xml:space="preserve">Journal of Crohn's and Colitis </t>
  </si>
  <si>
    <t>van der Voet, M.; Nijhof, B.; Oortveld, M.A.W. &amp; Schenck, A.; van der Voet M., Nijhof B., Oortveld M.A.W., Schenck A.</t>
  </si>
  <si>
    <t>Drosophila models of early onset cognitive disorders and their clinical applications</t>
  </si>
  <si>
    <t xml:space="preserve">Neuroscience and Biobehavioral Reviews; </t>
  </si>
  <si>
    <t>Crotti, Lia &amp; Schwartz, Peter J.</t>
  </si>
  <si>
    <t>Drug-Induced Long QT Syndrome and Exome Sequencing Chinese Shadows Link Past and Future.</t>
  </si>
  <si>
    <t xml:space="preserve">Journal of the American College of Cardiology </t>
  </si>
  <si>
    <t>Robin, Nathaniel H.</t>
  </si>
  <si>
    <t>Dysmorphology in the era of whole exome sequencing</t>
  </si>
  <si>
    <t>Current Opinion in Pediatrics December 2011</t>
  </si>
  <si>
    <t>only focuses on still role of clinicians to correctly interpret genomic data</t>
  </si>
  <si>
    <t>Ganos, Christos; Biskup, Saskia; KrÃ¼ger, Stefanie; Meyer-Osores, Aracelli; Hodecker, Sibylle; Hagel, Christian; SchÃ¶ls, Ludger; Bhatia, Kailash P. &amp; MÃ¼nchau, Alexander</t>
  </si>
  <si>
    <t>Dystonia with aphonia, slow horizontal saccades, epilepsy and photic myoclonus A novel syndrome?</t>
  </si>
  <si>
    <t>Parkinsonism &amp; Related Disorders</t>
  </si>
  <si>
    <t>Tarkar, Aarti; Loges, Niki T; Slagle, Christopher E; Francis, Richard; Dougherty, Gerard W; Tamayo, Joel V; Shook, Brett; Cantino, Marie; Schwartz, Daniel; Jahnke, Charlotte; Olbrich, Heike; Werner, Claudius; Raidt, Johanna; Pennekamp, Petra; Abouhamed, Marouan; Hjeij, Rim; KÃ¶hler, Gabriele; Griese, Matthias; Li, You &amp; Lemke, Kristi</t>
  </si>
  <si>
    <t>DYX1C1 is required for axonemal dynein assembly and ciliary motility</t>
  </si>
  <si>
    <t>Nichols, Anthony C; Yoo, John; Alex Hammond, J; Fung, Kevin; Winquist, Eric; Read, Nancy; Venkatesan, Varagur; Danielle MacNeil, S; Scott Ernst, D; Kuruvilla, Sara; Chen, Jeff; Corsten, Martin; Odell, Michael; Eapen, Libni; Theurer, Julie; Doyle, Philip C; Wehrli, Bret; Kwan, Keith &amp; Palma, David A</t>
  </si>
  <si>
    <t>Early-stage squamous cell carcinoma of the oropharynx Radiotherapy vs Trans-Oral Robotic Surgery (ORATOR) - study protocol for a randomized phase II trial</t>
  </si>
  <si>
    <t>Dohrn N, Le VQ, Petersen A, Skovbo P, Pedersen IS, Ernst A, Krarup H, Petersen MB.; Dohrn, N.a; Le, V.Q.b; Petersen, A.c; Skovbo, P.d; Pedersen, I.S.b; Ernst, A.b; Krarup, H.b &amp; Petersen, M.B.a e</t>
  </si>
  <si>
    <t>ECEL1 mutation causes fetal arthrogryposis multiplex congenita</t>
  </si>
  <si>
    <t>Am J Med Genet A.  2015; American Journal of Medical Genetics, Part A</t>
  </si>
  <si>
    <t>Evans, Barbara J.</t>
  </si>
  <si>
    <t>Economic Regulation of Next-Generation Sequencing</t>
  </si>
  <si>
    <t>Journal of Law, Medicine &amp; Ethics</t>
  </si>
  <si>
    <t>not a technology user, analyses gap in regulation of genetic testing</t>
  </si>
  <si>
    <t>Schaefer, Gerald Bradley</t>
  </si>
  <si>
    <t xml:space="preserve">Editorial Comment An Unusual Cause of Peroneal Neuropathy </t>
  </si>
  <si>
    <t xml:space="preserve">Seminars in Pediatric Neurology </t>
  </si>
  <si>
    <t>only comments on a case of use WES in the clinic, and mentions we are not yet at a place where WES is a tier one test, and mentions 'interpretation' challenges but no detail.</t>
  </si>
  <si>
    <t>interpretation</t>
  </si>
  <si>
    <t>Fuster, Valentin</t>
  </si>
  <si>
    <t xml:space="preserve">Editor-in-Chief's Picks From 2014 Part One </t>
  </si>
  <si>
    <t>Johnston, Michael V.</t>
  </si>
  <si>
    <t xml:space="preserve">Education of a Child Neurologist Developmental Neuroscience Relevant to Child Neurology </t>
  </si>
  <si>
    <t>Doimo, Mara; Trevisson, Eva; Airik, Rannar; Bergdoll, Marc; Santos-OcaÃ±a, Carlos; Hildebrandt, Friedhelm; Navas, Placido; Pierrel, Fabien &amp; Salviati, Leonardo</t>
  </si>
  <si>
    <t xml:space="preserve">Effect of vanillic acid on COQ6 mutants identified in patients with coenzyme Q10 deficiency </t>
  </si>
  <si>
    <t>Soden, Sarah E.; Saunders, Carol J.; Willig, Laurel K.; Farrow, Emily G.; Smith, Laurie D.; Petrikin, Josh E.; LePichon, Jean-Baptiste; Miller, Neil A.; Thiffault, Isabelle; Dinwiddie, Darrell L.; Twist, Greyson; Noll, Aaron; Heese, Bryce A.; Zellmer, Lee; Atherton, Andrea M.; Abdelmoity, Ahmed T.; Safina, Nicole; Nyp, Sarah S.; Zuccarelli, Britton; Larson, Ingrid A.; Modrcin, Ann; Herd, Suzanne; Creed, Mitchell; Ye, Zhaohui; Yuan, Xuan; Brodsky, Robert A.; Kingsmore, Stephen F.; Soden SE, Saunders CJ, Willig LK, Farrow EG, Smith LD, Petrikin JE, LePichon JB, Miller NA, Thiffault I, Dinwiddie DL, Twist G, Noll A, Heese BA, Zellmer L, Atherton AM, Abdelmoity AT, Safina N, Nyp SS, Zuccarelli B, Larson IA, Modrcin A, Herd S, et al.; Soden, S.E.a b c; Saunders, C.J.a b c d; Willig, L.K.a b c; Farrow, E.G.a b c d; Smith, L.D.a b c; Petrikin, J.E.a b c; LePichon, J.-B.a b c; Miller, N.A.a b; Thiffault, I.a c d; Dinwiddie, D.L.e f; Twist, G.a; Noll, A.a; Heese, B.A.b c; Zellmer, L.a d; Atherton, A.M.a b c; Abdelmoity, A.T.b c; Safina, N.b c; Nyp, S.S.b; Zuccarelli, B.b; Larson, I.A.a b; Modrcin, A.b c; Herd, S.a b; Creed, M.a; Ye, Z.g; Yuan, X.g; Brodsky, R.A.g &amp; Kingsmore, S.F.a b c d</t>
  </si>
  <si>
    <t>Effectiveness of exome and genome sequencing guided by acuity of illness for diagnosis of neurodevelopmental disorders</t>
  </si>
  <si>
    <t>SCIENCE TRANSLATIONAL MEDICINE; Sci Transl Med.  2014</t>
  </si>
  <si>
    <t>Only mentions positive and cost effectiveness, no issue</t>
  </si>
  <si>
    <t>cost, benefits, counseling</t>
  </si>
  <si>
    <t>Kapur, Payal; PeÃ±a-Llopis, Samuel; Christie, Alana; Zhrebker, Leah; PavÃ­a-Jiménez, Andrea; Rathmell, W Kimryn; Xie, Xian-Jin &amp; Brugarolas, James</t>
  </si>
  <si>
    <t xml:space="preserve">Effects on survival of BAP1 and PBRM1 mutations in sporadic clear-cell renal-cell carcinoma a retrospective analysis with independent validation </t>
  </si>
  <si>
    <t>Madrigal I, Alvarez-Mora MI, Karlberg O, RodrÃ­guez-Revenga L, Elurbe DM, Rabionet R, Mur A, Pie J, Ballesta F, Sauer S, SyvÃ¤nen AC, MilÃ  M</t>
  </si>
  <si>
    <t>Efficient application of next-generation sequencing for the diagnosis of rare genetic syndromes</t>
  </si>
  <si>
    <t xml:space="preserve">Hall, A; </t>
  </si>
  <si>
    <t xml:space="preserve">Phg foundation; </t>
  </si>
  <si>
    <t>Misale, Sandra; Yaeger, Rona; Hobor, Sebastijan; Scala, Elisa; Janakiraman, Manickam; Liska, David; Valtorta, Emanuele; Schiavo, Roberta; Buscarino, Michela; Siravegna, Giulia; Bencardino, Katia; Cercek, Andrea; Chen, Chin-Tung; Veronese, Silvio; Zanon, Carlo; Sartore-Bianchi, Andrea; Gambacorta, Marcello; Gallicchio, Margherita; Vakiani, Efsevia &amp; Boscaro, Valentina</t>
  </si>
  <si>
    <t>Emergence of KRAS mutations and acquired resistance to anti-EGFR therapy in colorectal cancer</t>
  </si>
  <si>
    <t>Tucker, Nathan R.
Ellinor, Patrick T.</t>
  </si>
  <si>
    <t>Emerging Directions in the Genetics of Atrial Fibrillation</t>
  </si>
  <si>
    <t>Circulation Research April 25, 2014</t>
  </si>
  <si>
    <t>Kumar-Sinha, Chandan a
Wei, Iris b
Simeone, Diane M. b,c</t>
  </si>
  <si>
    <t>Emerging frontiers in pancreatic cancer research elaboration of key genes, cells and the extracellular milieu</t>
  </si>
  <si>
    <t>; Current Opinion in Gastroenterology September 2012</t>
  </si>
  <si>
    <t>Endoscopy Lower</t>
  </si>
  <si>
    <t>Endoscopy Upper</t>
  </si>
  <si>
    <t>Maron, Bradley A.</t>
  </si>
  <si>
    <t>Emerging hemodynamic signatures of the right heart (Third International Right Heart Failure Summit, part 2)</t>
  </si>
  <si>
    <t>Gerds, Aaron T.; Walter, Matthew J. &amp; Scott, Bart L.</t>
  </si>
  <si>
    <t xml:space="preserve">Emerging Importance of Mutational Analysis in Myelodysplastic Syndrome and Acute Myelogenous Leukemia </t>
  </si>
  <si>
    <t>Huang Y, Thomas A, Vieland VJ</t>
  </si>
  <si>
    <t>Employing MCMC under the PPL framework to analyze sequence data in large pedigrees</t>
  </si>
  <si>
    <t>Kassahn, Karin S; Scott, Hamish S; Fletcher, Janice M</t>
  </si>
  <si>
    <t>Ensuring clinical validity - modernising genetic testing services</t>
  </si>
  <si>
    <t>Pathology</t>
  </si>
  <si>
    <t xml:space="preserve">Conley, John M. Doerr, Adam K. Vorhaus, Daniel B. </t>
  </si>
  <si>
    <t xml:space="preserve">Enabling Responsible Public Genomics </t>
  </si>
  <si>
    <t>Schaefer, Andrew M.; Walker, Mark; Turnbull, Douglass M. &amp; Taylor, Robert W.</t>
  </si>
  <si>
    <t xml:space="preserve">Endocrine disorders in mitochondrial disease </t>
  </si>
  <si>
    <t xml:space="preserve">Molecular and Cellular Endocrinology </t>
  </si>
  <si>
    <t>Lautenschlaeger, Janin; Prell, Tino &amp; Grosskreutz, Julian</t>
  </si>
  <si>
    <t>Endoplasmic reticulum stress and the ER mitochondrial calcium cycle in amyotrophic lateral sclerosis</t>
  </si>
  <si>
    <t>Tsunekawa, Koji; Kondo, Fumio; Okada, Teruhiko; Feng, Guo-Gang; Huang, Lei; Ishikawa, Naohisa &amp; Okada, Shoshiro</t>
  </si>
  <si>
    <t>Enhanced expression of WD repeat-containing protein 35 (WDR35) stimulated by domoic acid in rat hippocampus involvement of reactive oxygen species generation and p38 mitogen-activated protein kinase activation</t>
  </si>
  <si>
    <t>BMC Neuroscience</t>
  </si>
  <si>
    <t>Pennacchio, Len A.; Bickmore, Wendy; Dean, Ann; Nobrega, Marcelo A. &amp; Bejerano, Gill</t>
  </si>
  <si>
    <t>Enhancers five essential questions</t>
  </si>
  <si>
    <t>Barazzetti, Gaia; Kaufmann, Alain &amp; Benaroyo, Lazare</t>
  </si>
  <si>
    <t>Enjeux éthiques et sociaux de la médecine génomique (French)</t>
  </si>
  <si>
    <t>Praxis (16618157)</t>
  </si>
  <si>
    <t>Wang, Wei-Ming; Zhao, Zhi-Li; Ma, Si-Rui; Yu, Guang-Tao; Liu, Bing; Zhang, Lu; Zhang, Wen-Feng; Kulkarni, Ashok B.; Sun, Zhi-Jun &amp; Zhao, Yi-Fang</t>
  </si>
  <si>
    <t>Epidermal Growth Factor Receptor Inhibition Reduces Angiogenesis via Hypoxia-Inducible Factor-1Î± and Notch1 in Head Neck Squamous Cell Carcinoma</t>
  </si>
  <si>
    <t>Garding, Angela; Bhattacharya, Nupur; Claus, Rainer; Ruppel, Melanie; Tschuch, Cordula; Filarsky, Katharina; Idler, Irina; Zucknick, Manuela; Caudron-Herger, MaÄ«wen; Oakes, Christopher; Fleig, Verena; Keklikoglou, Ioanna; Allegra, Danilo; Serra, Leticia; Thakurela, Sudhir; Tiwari, Vijay; Weichenhan, Dieter; Benner, Axel; Radlwimmer, Bernhard &amp; Zentgraf, Hanswalter</t>
  </si>
  <si>
    <t>Epigenetic Upregulation of lncRNAs at 13q143 in Leukemia Is Linked to the In Cis Downregulation of a Gene Cluster That Targets NF-kB</t>
  </si>
  <si>
    <t>Scholz, Bastian &amp; Marschalek, Rolf</t>
  </si>
  <si>
    <t>Epigenetics and blood disorders</t>
  </si>
  <si>
    <t>Polidoro, S.; Shenker, N.; van Veldhoven, K.; Sacerdote, C.; Ricceri, F.; Critelli, R.; Brown, R.; Vineis, P. &amp; Flanagan, J.M.</t>
  </si>
  <si>
    <t xml:space="preserve">Epigenome-wide Association Study in the European Prospective Investigation Into Cancer and Nutrition (EPIC-Turin) Identifies Novel Genes Associated With Smoking </t>
  </si>
  <si>
    <t>Scheffer, Ingrid E.; Scheffer IE.; Scheffer, I.E.a b</t>
  </si>
  <si>
    <t>Epilepsy Genetics Revolutionizes Clinical Practice</t>
  </si>
  <si>
    <t>Neuropediatrics; Neuropediatrics.  2014</t>
  </si>
  <si>
    <t>Santhosh, Nandanavana Subbareddy; Sinha, Sanjib &amp; Satishchandra, Parthasarathy</t>
  </si>
  <si>
    <t>Epilepsy Indian perspective</t>
  </si>
  <si>
    <t>Annals of Indian Academy of Neurology</t>
  </si>
  <si>
    <t>Moshé, Solomon L; Perucca, Emilio; Ryvlin, Philippe &amp; Tomson, TorbjÃ¶rn</t>
  </si>
  <si>
    <t xml:space="preserve">Epilepsy new advances </t>
  </si>
  <si>
    <t>Tumiené, Biruté &amp; Utkus, Algirdas</t>
  </si>
  <si>
    <t>Epileptogenic malformations of cortical development when evolution goes awry</t>
  </si>
  <si>
    <t>Acta Medica Lituanica</t>
  </si>
  <si>
    <t>Tummala, Hemanth; Kirwan, Michael; Walne, AmandaÂ J.; Hossain, Upal; Jackson, Nicholas; Pondarre, Corinne; Plagnol, Vincent; Vulliamy, Tom &amp; Dokal, Inderjeet</t>
  </si>
  <si>
    <t xml:space="preserve">ERCC6L2 Mutations Link a Distinct Bone-Marrow-Failure Syndrome to DNA Repair and Mitochondrial Function </t>
  </si>
  <si>
    <t>Garassino, Marina Chiara; Martelli, Olga; Broggini, Massimo; Farina, Gabriella; Veronese, Silvio; Rulli, Eliana; Bianchi, Filippo; Bettini, Anna; Longo, Flavia; Moscetti, Luca; Tomirotti, Maurizio; Marabese, Mirko; Ganzinelli, Monica; Lauricella, Calogero; Labianca, Roberto; Floriani, Irene; Giaccone, Giuseppe; Torri, Valter; Scanni, Alberto &amp; Marsoni, Silvia</t>
  </si>
  <si>
    <t xml:space="preserve">Erlotinib versus docetaxel as second-line treatment of patients with advanced non-small-cell lung cancer and wild-type EGFR tumours (TAILOR) a randomised controlled trial </t>
  </si>
  <si>
    <t>Fargo, John H.; Kratz, Christian P.; Giri, Neelam; Savage, Sharon A.; Wong, Carolyn; Backer, Karen; Alter, Blanche P. &amp; Glader, Bertil</t>
  </si>
  <si>
    <t>Erythrocyte adenosine deaminase diagnostic value for Diamond-Blackfan anaemia</t>
  </si>
  <si>
    <t>Kiechle, Frederick L.; Arcenas, Rodney C. &amp; Rogers, Linda C.</t>
  </si>
  <si>
    <t xml:space="preserve">Establishing benchmarks and metrics for disruptive technologies, inappropriate and obsolete tests in the clinical laboratory </t>
  </si>
  <si>
    <t>De Roach, John N; McLaren, Terri L; Paterson, Rachel L; O'Brien, Emily C; Hoffmann, Ling; Mackey, David A; Hewitt, Alex W &amp; Lamey, Tina M</t>
  </si>
  <si>
    <t>Establishment and evolution of the Australian Inherited Retinal Disease Register and DNA Bank</t>
  </si>
  <si>
    <t>Clinical &amp; Experimental Ophthalmology</t>
  </si>
  <si>
    <t>Heinrich, Verena; Kamphans, Tom; Stange, Jens; Parkhomchuk, Dmitri; Hecht, Jochen; Dickhaus, Thorsten; Robinson, Peter N. &amp; Krawitz, Peter M.</t>
  </si>
  <si>
    <t>Estimating exome genotyping accuracy by comparing to data from large scale sequencing projects</t>
  </si>
  <si>
    <t>Wall, Jeffrey D.; Tang, Ling Fung; Zerbe, Brandon; Kvale, Mark N.; Kwok, Pui-Yan; Schaefer, Catherine; Risch, Neil; Wall JD, Tang LF, Zerbe B, Kvale MN, Kwok PY, Schaefer C, Risch N.; Wall JD, Tang LF, Zerbe B, Kvale MN, Kwok PY, Schaefer C, Risch N</t>
  </si>
  <si>
    <t>Estimating genotype error rates from high-coverage next-generation sequence data</t>
  </si>
  <si>
    <t xml:space="preserve">GENOME RESEARCH; Genome Res.  2014; </t>
  </si>
  <si>
    <t>Dickens, Bernard M.</t>
  </si>
  <si>
    <t xml:space="preserve">Ethical and legal aspects of noninvasive prenatal genetic diagnosis </t>
  </si>
  <si>
    <t xml:space="preserve">International Journal of Gynecology &amp; Obstetrics </t>
  </si>
  <si>
    <t>Cordeiro, JoÃ£o V.</t>
  </si>
  <si>
    <t xml:space="preserve">Ethical and legal challenges of personalized medicine Paradigmatic examples of research, prevention, diagnosis and treatment </t>
  </si>
  <si>
    <t xml:space="preserve">Revista Portuguesa de SaÃºde PÃºblica </t>
  </si>
  <si>
    <t>Garofalo, Silvio; Cornacchione, Marisa &amp; Di Costanzo, Alfonso</t>
  </si>
  <si>
    <t>From Genetics to Genomics of Epilepsy</t>
  </si>
  <si>
    <t>Neurology Research International</t>
  </si>
  <si>
    <t>future perspectives and conclusions</t>
  </si>
  <si>
    <t>costs</t>
  </si>
  <si>
    <t>Pinxten, Wim &amp; Howard, Heidi Carmen; Pinxten, Wim; Howard, Heidi Carmen; Pinxten W, Howard HC.; Pinxten, W.a &amp; Howard, H.C.b c</t>
  </si>
  <si>
    <t xml:space="preserve">Ethical issues raised by whole genome sequencing </t>
  </si>
  <si>
    <t>Best Practice &amp; Research Clinical Gastroenterology ; BEST PRACTICE &amp; RESEARCH IN CLINICAL GASTROENTEROLOGY; Best Pract Res Clin Gastroenterol.  2014; Bailliere's Best Practice and Research in Clinical Gastroenterology; Best Practice and Research: Clinical Gastroenterology</t>
  </si>
  <si>
    <t>Ethical, Privacy and Budgetary Considerations of Personalized Medicine Symposium Drugs, DNA and You - Personalized Medicine in the 21st Century Panel II</t>
  </si>
  <si>
    <t>Betancur, Catalina</t>
  </si>
  <si>
    <t xml:space="preserve">Etiological heterogeneity in autism spectrum disorders More than 100 genetic and genomic disorders and still counting </t>
  </si>
  <si>
    <t xml:space="preserve">Brain Research </t>
  </si>
  <si>
    <t>Persu, Alexandre a,b
Giavarini, Alessandra c,d
Touze, Emmanuel e
Januszewicz, Andrzej f
Sapoval, Marc g,h
Azizi, Michel c,h
Barral, Xavier i
Jeunemaitre, Xavier h,j
Morganti, Alberto d
Plouin, Pierre-Francois c,h
de Leeuw, Peter k</t>
  </si>
  <si>
    <t>European consensus on the diagnosis and management of fibromuscular dysplasia</t>
  </si>
  <si>
    <t>Journal of Hypertension July 2014</t>
  </si>
  <si>
    <t>Coutant, S.a b c; Cabot, C.b c; Lefebvre, A.b c; Léonard, M.b c; Prieur-Gaston, E.b c; Campion, D.a c c; Lecroq, T.b c c &amp; Dauchel, H.b c c</t>
  </si>
  <si>
    <t>EVA Exome Variation Analyzer, an efficient and versatile tool for filtering strategies in medical genomics</t>
  </si>
  <si>
    <t>Bernard, Gordon R. MD 1
Francois, Bruno MD 2
Mira, Jean-Paul MD 3
Vincent, Jean-Louis MD, PhD, FCCM 4
Dellinger, R. Phillip MD 5
Russell, James A. MD 6
LaRosa, Steven P. MD 7
Laterre, Pierre-Francois MD 8
Levy, Mitchell M. MD 9
Dankner, Wayne MD 10
Schmitt, Nicola MPhil 11
Lindemann, Justin MBChB 11
Wittebole, Xavier MD 8</t>
  </si>
  <si>
    <t>Evaluating the Efficacy and Safety of Two Doses of the Polyclonal Anti-Tumor Necrosis Factor-alpha Fragment Antibody AZD9773 in Adult Patients With Severe Sepsis and/or Septic Shock Randomized, Double-Blind, Placebo-Controlled Phase IIb Study*</t>
  </si>
  <si>
    <t>Critical Care Medicine March 2014</t>
  </si>
  <si>
    <t>Stoerker, Jay PhD
Goodman, Thomas G. MS
Walline, Heather M. MS
Sugalski, Jeffrey II MS
Holland, Carol A. PhD</t>
  </si>
  <si>
    <t>Evaluation of a BeadXpress Assay for a 151-Mutation and Variant CFTR Screening Panel After 11,000 Samples Implications for Practice</t>
  </si>
  <si>
    <t>Diagnostic Molecular Pathology September 2013</t>
  </si>
  <si>
    <t>Gao, Rui; Liu, Yanxia; Gjesing, Anette Prior; Hollensted, Mette; Wan, Xianzi; He, Shuwen; Pedersen, Oluf; Yi, Xin; Wang, Jun &amp; Hansen, Torben</t>
  </si>
  <si>
    <t>Evaluation of a target region capture sequencing platform using monogenic diabetes as a study-model</t>
  </si>
  <si>
    <t>Gowrisankar, Sivakumar; Lerner-Ellis, Jordan P.; Cox, Stephanie; White, Emily T.; Manion, Megan; LeVan, Kevin; Liu, Jonathan; Farwell, Lisa M.; Iartchouk, Oleg; Rehm, Heidi L. &amp; Funke, Birgit H.</t>
  </si>
  <si>
    <t xml:space="preserve">Evaluation of Second-Generation Sequencing of 19 Dilated Cardiomyopathy Genes for Clinical Applications </t>
  </si>
  <si>
    <t>Chrispijn, M.; Gevers, T.J.G.; Hol, J.C.; Monshouwer, R.; Dekker, H.M. &amp; Drenth, J.P.H.</t>
  </si>
  <si>
    <t xml:space="preserve">EVEROLIMUS DOES NOT FURTHER REDUCE POLYCYSTIC LIVER VOLUME WHEN ADDED TO LONG ACTING OCTREOTIDE RESULTS FROM A RANDOMIZED CONTROLLED TRIAL IN POLYCYSTIC LIVER DISEASE PATIENTS </t>
  </si>
  <si>
    <t>randomised control trial</t>
  </si>
  <si>
    <t>Goldfarb, David S</t>
  </si>
  <si>
    <t>Evidence for inheritance of medullary sponge kidney</t>
  </si>
  <si>
    <t>Kidney International</t>
  </si>
  <si>
    <t>Narayanaswami, Pushpa MBBS, DM, FAAN
Weiss, Michael MD, FAAN
Selcen, Duygu MD
David, William MD, PhD
Raynor, Elizabeth MD
Carter, Gregory MD
Wicklund, Matthew MD, FAAN
Barohn, Richard J. MD, FAAN
Ensrud, Erik MD
Griggs, Robert C. MD, FAAN
Gronseth, Gary MD, FAAN
Amato, Anthony A. MD, FAAN</t>
  </si>
  <si>
    <t>Neurology October 14, 2014</t>
  </si>
  <si>
    <t>Yachida, S &amp; Iacobuzio-Donahue, C A</t>
  </si>
  <si>
    <t>Evolution and dynamics of pancreatic cancer progression</t>
  </si>
  <si>
    <t>Oncogene</t>
  </si>
  <si>
    <t>Landau, DanÂ A.; Carter, ScottÂ L.; Stojanov, Petar; McKenna, Aaron; Stevenson, Kristen; Lawrence, MichaelÂ S.; Sougnez, Carrie; Stewart, Chip; Sivachenko, Andrey; Wang, Lili; Wan, Youzhong; Zhang, Wandi; Shukla, SachetÂ A.; Vartanov, Alexander; Fernandes, StaceyÂ M.; Saksena, Gordon; Cibulskis, Kristian; Tesar, Bethany; Gabriel, Stacey; Hacohen, Nir; Meyerson, Matthew; Lander, EricÂ S.; Neuberg, Donna; Brown, JenniferÂ R.; Getz, Gad &amp; Wu, CatherineÂ J.</t>
  </si>
  <si>
    <t xml:space="preserve">Evolution and Impact of Subclonal Mutations in Chronic Lymphocytic Leukemia </t>
  </si>
  <si>
    <t>Stepanenko, A. A. &amp; Kavsan, V. M.</t>
  </si>
  <si>
    <t>Evolutionary karyotypic theory of cancer versus conventional cancer gene mutation theory</t>
  </si>
  <si>
    <t>Biopolymers &amp; Cell</t>
  </si>
  <si>
    <t>Eckardt, Kai-Uwe; Coresh, Josef; Devuyst, Olivier; Johnson, Richard J; KÃ¶ttgen, Anna; Levey, Andrew S &amp; Levin, Adeera</t>
  </si>
  <si>
    <t xml:space="preserve">Evolving importance of kidney disease from subspecialty to global health burden </t>
  </si>
  <si>
    <t>Mertens, Fredrik &amp; Tayebwa, Johnbosco</t>
  </si>
  <si>
    <t>Evolving techniques for gene fusion detection in soft tissue tumours</t>
  </si>
  <si>
    <t>Histopathology</t>
  </si>
  <si>
    <t>Gruber, Michaela &amp; Wu, Catherine J.</t>
  </si>
  <si>
    <t xml:space="preserve">Evolving Understanding of the CLL Genome </t>
  </si>
  <si>
    <t xml:space="preserve">Seminars in Hematology </t>
  </si>
  <si>
    <t>Doyle, Leona A.; Wong, Kwok-Kin; Bueno, Raphael; Cin, Paola Dal; Fletcher, Jonathan A.; Sholl, Lynette M. &amp; Kuo, Frank</t>
  </si>
  <si>
    <t xml:space="preserve">Ewing sarcoma mimicking atypical carcinoid tumor detection of unexpected genomic alterations demonstrates the use of next generation sequencing as a diagnostic tool </t>
  </si>
  <si>
    <t>Weeke, Peter MD, PhD
Denny, Joshua C. MD
Basterache, Lisa MS
Shaffer, Christian BS
Bowton, Erica PhD
Ingram, Christie BS
Darbar, Dawood MD
Roden, Dan M. MD</t>
  </si>
  <si>
    <t>Examining Rare and Low-Frequency Genetic Variants Previously Associated With Lone or Familial Forms of Atrial Fibrillation in an Electronic Medical Record System A Cautionary Note</t>
  </si>
  <si>
    <t>Weening, Jan J &amp; Remuzzi, Giuseppe</t>
  </si>
  <si>
    <t xml:space="preserve">Exciting times for renal medicine </t>
  </si>
  <si>
    <t>Bagnall, Richard D.; K, Jipin Das; Duflou, Johan &amp; Semsarian, Christopher</t>
  </si>
  <si>
    <t xml:space="preserve">Exome analysis based molecular autopsy in cases of sudden unexplained death in the young </t>
  </si>
  <si>
    <t xml:space="preserve">Heart Rhythm </t>
  </si>
  <si>
    <t>Gripp, K.W.a; Ennis, S.a &amp; Napoli, J.b; Gripp, KW; Ennis, S; Napoli, J</t>
  </si>
  <si>
    <t>Exome Analysis in Clinical Practice Expanding the Phenotype of Bartsocas-Papas Syndrome</t>
  </si>
  <si>
    <t xml:space="preserve">American Journal of Medical Genetics, Part A; </t>
  </si>
  <si>
    <t>Oetting, William S.; Oetting WS.; Oetting, W.S.</t>
  </si>
  <si>
    <t>Exome and genome analysis as a tool for disease identification and treatment The 2011 human genome variation society scientific meeting</t>
  </si>
  <si>
    <t>HUMAN MUTATION; Hum Mutat.  2012</t>
  </si>
  <si>
    <t>report from a meeting, incidental findings are just presented in a specific exple, no extrapolation.</t>
  </si>
  <si>
    <t>Yu Y., Wu B.-L., Wu J., Shen Y.</t>
  </si>
  <si>
    <t>Exome and whole-genome sequencing as clinical tests A transformative practice in molecular diagnostics</t>
  </si>
  <si>
    <t>Kidd, Jeffrey M.; Sharpton, Thomas J.; Bobo, Dean; Norman, Paul J.; Martin, Alicia R.; Carpenter, Meredith L.; Sikora, Martin; Gignoux, Christopher R.; Nemat-Gorgani, Neda; Adams, Alexandra; Guadalupe, Moraima; Guo, Xiaosen; Feng, Qiang; Li, Yingrui; Liu, Xiao; Parham, Peter; Hoal, Eileen G.; Feldman, Marcus W.; Pollard, Katherine S. &amp; Wall, Jeffrey D.</t>
  </si>
  <si>
    <t>Exome capture from saliva produces high quality genomic and metagenomic data</t>
  </si>
  <si>
    <t>Prokisch, H.; Oexle, K.; Meitinger, T.; Prokisch, H.a b; Oexle, K.a &amp; Meitinger, T.a b</t>
  </si>
  <si>
    <t>Exome diagnostics are changing our view of mitochondrial diseases</t>
  </si>
  <si>
    <t>MEDIZINISCHE GENETIK</t>
  </si>
  <si>
    <t>article in german</t>
  </si>
  <si>
    <t>article only available in german</t>
  </si>
  <si>
    <t>Gecz, Jozef &amp; Corbett, Mark</t>
  </si>
  <si>
    <t xml:space="preserve">Developmental disorders deciphering exomes on a grand scale </t>
  </si>
  <si>
    <t>Incidental findings</t>
  </si>
  <si>
    <t>incidental findings</t>
  </si>
  <si>
    <t>Johansson, Stefan; Irgens, Henrik; Chudasama, Kishan K.; Molnes, Janne; Aerts, Jan; Roque, Francisco S.; Jonassen, Inge; Levy, Shawn; Lima, Kari; Knappskog, Per M.; Bell, Graeme I.; Molven, Anders &amp; NjÃ¸lstad, PÃ¥l R.</t>
  </si>
  <si>
    <t>Exome Sequencing and Genetic Testing for MODY</t>
  </si>
  <si>
    <t>technical issues</t>
  </si>
  <si>
    <t>Haraksingh, Rajini R.; Jahanbani, Fereshteh; Rodriguez-Paris, Juan; Gelernter, Joel; Nadeau, Kari C.; Oghalai, John S.; Schrijver, Iris &amp; Snyder, Michael P.; Haraksingh, Rajini R; Jahanbani, Fereshteh; Rodriguez-Paris, Juan; Gelernter, Joel; Nadeau, Kari C; Oghalai, John S; Schrijver, Iris; Snyder, Michael P; Haraksingh RR, Jahanbani F, Rodriguez-Paris J, Gelernter J, Nadeau KC, Oghalai JS, Schrijver I, Snyder MP.</t>
  </si>
  <si>
    <t>Exome sequencing and genome-wide copy number variant mapping reveal novel associations with sensorineural hereditary hearing loss</t>
  </si>
  <si>
    <t>BMC Genomics; BMC Genomics.  2014</t>
  </si>
  <si>
    <t>Zhang X, Li M, Zhang XJ</t>
  </si>
  <si>
    <t>Exome sequencing and its application</t>
  </si>
  <si>
    <t>Boczek, Nicole J. BA
Best, Jabe M. PhD
Tester, David J. BS
Giudicessi, John R. BA
Middha, Sumit MS
Evans, Jared M. MS
Kamp, Timothy J. MD, PhD
Ackerman, Michael J. MD, PhD</t>
  </si>
  <si>
    <t>Exome Sequencing and Systems Biology Converge to Identify Novel Mutations in the L-Type Calcium Channel, CACNA1C, Linked to Autosomal Dominant Long QT Syndrome</t>
  </si>
  <si>
    <t>Circulation: Cardiovascular Genetics June 2013</t>
  </si>
  <si>
    <t>Gerrard, Gareth; ValgaÃ±Ã³n, Mikel; Foong, Hui En; Kasperaviciute, Dalia; Iskander, Deena; Game, Laurence; MÃ¼ller, Michael; Aitman, Timothy J.; Roberts, Irene; Fuente, Josu; Foroni, Letizia &amp; Karadimitris, Anastasios</t>
  </si>
  <si>
    <t>Target enrichment and high-throughput sequencing of 80 ribosomal protein genes to identify mutations associated with Diamond-Blackfan anaemia</t>
  </si>
  <si>
    <t>Ghaoui, R.; Clarke, N.; Hollingworth, P. &amp; Needham, M.</t>
  </si>
  <si>
    <t>Muscle disorders the latest investigations</t>
  </si>
  <si>
    <t>Internal Medicine Journal</t>
  </si>
  <si>
    <t>incidental findings, education, consent, …</t>
  </si>
  <si>
    <t>Yourshaw, Michael *
Solorzano-Vargas, R. Sergio +
Pickett, Lindsay A. ++
Lindberg, Iris ++
Wang, Jiafang +
Cortina, Galen [P]
Pawlikowska-Haddal, Anna #
Baron, Howard **
Venick, Robert S. +
Nelson, Stanley F. ++++
Martin, Martin G. +</t>
  </si>
  <si>
    <t>Exome Sequencing Finds a Novel PCSK1 Mutation in a Child With Generalized Malabsorptive Diarrhea and Diabetes Insipidus</t>
  </si>
  <si>
    <t>Journal of Pediatric Gastroenterology &amp; Nutrition December 2013</t>
  </si>
  <si>
    <t>Sperb-Ludwig, F.; Alegra, T.; Velho, R.V.; Ludwig, N.; Kim, C.A.; Kok, F.; Kitajima, J.P.; van Meel, E.; Kornfeld, S.; Burin, M.G. &amp; Schwartz, I.V.D.</t>
  </si>
  <si>
    <t xml:space="preserve">Exome sequencing for mucolipidosis III Detection of a novel GNPTAB gene mutation in a patient with a very mild phenotype </t>
  </si>
  <si>
    <t xml:space="preserve">Molecular Genetics and Metabolism Reports </t>
  </si>
  <si>
    <t>Okou D.T., Mondal K., Faubion W.A., Kobrynski L.J., Denson L.A., Mulle J.G., Ramachandran D., Xiong Y., Svingen P., Patel V., Bose P., Waters J.P., Prahalad S., Cutler D.J., Zwick M.E., Kugathasan S.</t>
  </si>
  <si>
    <t>Exome sequencing identifies a novel FOXP3 mutation in a 2-generation family with inflammatory bowel disease</t>
  </si>
  <si>
    <t>No ethical issue, but interesting</t>
  </si>
  <si>
    <t>Haack, Tobias B.; Danhauser, Katharina; Haberberger, Birgit; Hoser, Jonathan; Strecker, Valentina; Boehm, Detlef; Uziel, Graziella; Lamantea, Eleonora; Invernizzi, Federica; Poulton, Joanna; Rolinski, Boris; Iuso, Arcangela; Biskup, Saskia; Schmidt, Thorsten; Mewes, Hans-Werner; Wittig, Ilka; Meitinger, Thomas; Zeviani, Massimo &amp; Prokisch, Holger</t>
  </si>
  <si>
    <t>Exome sequencing identifies ACAD9 mutations as a cause of complex I deficiency</t>
  </si>
  <si>
    <t>Sloan, Jennifer L.; Johnston, Jennifer J.; Manoli, Irini; Chandler, Randy J.; Krause, Caitlin; Carrillo-Carrasco, Nuria; Chandrasekaran, Suma D.; Sysol, Justin R.; O'Brien, Kevin; Hauser, Natalie S.; Sapp, Julie C.; Dorward, Heidi M.; Huizing, Marjan; Barshop, Bruce A.; Berry, Susan A.; James, Philip M.; Champaigne, Neena L.; de Lonlay, Pascale; Valayannopoulos, Vassilli &amp; Geschwind, Michael D.</t>
  </si>
  <si>
    <t>Exome sequencing identifies ACSF3 as a cause of combined malonic and methylmalonic aciduria</t>
  </si>
  <si>
    <t>Zhao J.
Wang J.-S.</t>
  </si>
  <si>
    <t>Exome sequencing identifies HSD3B7 mutations in a single proband with unexplained intrahepatic cholestasis</t>
  </si>
  <si>
    <t>De Keersmaecker, Kim; Atak, Zeynep Kalender; Li, Ning; Vicente, Carmen; Patchett, Stephanie; Girardi, Tiziana; Gianfelici, Valentina; Geerdens, Ellen; Clappier, Emmanuelle; Porcu, MichaÃ«l; Lahortiga, Idoya; LucÃ , Rossella; Yan, Jiekun; Hulselmans, Gert; Vranckx, Hilde; Vandepoel, Roel; Sweron, Bram; Jacobs, Kris; Mentens, Nicole &amp; Wlodarska, Iwona</t>
  </si>
  <si>
    <t>Exome sequencing identifies mutation in CNOT3 and ribosomal genes RPL5 and RPL10 in T-cell acute lymphoblastic leukemia</t>
  </si>
  <si>
    <t>Lee, Hane; Jr., JohnÂ M. Graham; Rimoin, DavidÂ L.; Lachman, RalphÂ S.; Krejci, Pavel; Tompson, StuartÂ W.; Nelson, StanleyÂ F.; Krakow, Deborah &amp; Cohn, DanielÂ H.</t>
  </si>
  <si>
    <t xml:space="preserve">Exome Sequencing Identifies PDE4D Mutations in Acrodysostosis </t>
  </si>
  <si>
    <t>Thompson, Ella R.; Doyle, Maria A.; Ryland, Georgina L.; Rowley, Simone M.; Choong, David Y. H.; Tothill, Richard W.; Thorne, Heather; Barnes, Daniel R.; Li, Jason; Ellul, Jason; Philip, Gayle K.; Antill, Yoland C.; James, Paul A.; Trainer, Alison H.; Mitchell, Gillian &amp; Campbell, Ian G.</t>
  </si>
  <si>
    <t>Exome Sequencing Identifies Rare Deleterious Mutations in DNA Repair Genes FANCC and BLM as Potential Breast Cancer Susceptibility Alleles</t>
  </si>
  <si>
    <t>Martin, Marcel; MaÃŸhÃ¶fer, Lars; Temming, Petra; Rahmann, Sven; Metz, Claudia; Bornfeld, Norbert; van de Nes, Johannes; Klein-Hitpass, Ludger; Hinnebusch, Alan G; Horsthemke, Bernhard; Lohmann, Dietmar R &amp; Zeschnigk, Michael</t>
  </si>
  <si>
    <t>Exome sequencing identifies recurrent somatic mutations in EIF1AX and SF3B1 in uveal melanoma with disomy 3</t>
  </si>
  <si>
    <t>Shi Y., Li Y., Zhang D., Zhang H., Li Y., Lu F., Liu X., He F., Gong B., Cai L., Li R., Liao S., Ma S., Lin H., Cheng J., Zheng H., Shan Y., Chen B., Hu J., Jin X., Zhao P., Chen Y., Zhang Y., Lin Y., Li X., Fan Y., Yang H., Wang J., Yang Z.</t>
  </si>
  <si>
    <t>Exome sequencing identifies ZNF644 mutations in high myopia</t>
  </si>
  <si>
    <t>Weeke, Peter; Mosley, Jonathan D.; Hanna, David; Delaney, Jessica T.; Shaffer, Christian; Wells, Quinn S.; Driest, Sara Van; Karnes, Jason H.; Ingram, Christie; Guo, Yan; Shyr, Yu; Norris, Kris; Kannankeril, Prince J.; Ramirez, Andrea H.; Smith, Joshua D.; Mardis, Elaine R.; Nickerson, Deborah; Jr., Alfred L. George &amp; Roden, Dan M.</t>
  </si>
  <si>
    <t xml:space="preserve">Exome Sequencing Implicates an Increased Burden of Rare Potassium Channel Variants in the Risk of Drug-Induced Long QT Interval Syndrome </t>
  </si>
  <si>
    <t>Gibson, Jane; Young, Stephen; Leng, Bing; Zreik, Riyam &amp; Rao, Arundhati</t>
  </si>
  <si>
    <t xml:space="preserve">Molecular diagnostic testing of cytology specimens current applications and future considerations </t>
  </si>
  <si>
    <t xml:space="preserve">Journal of the American Society of Cytopathology </t>
  </si>
  <si>
    <t>Sailer, A.a; Scholz, S.W.b c; Gibbs, J.R.a c; Tucci, A.c; Johnson, J.O.c; Wood, N.W.a; Plagnol, V.a; Hummerich, H.d; Ding, J.c; Hernandez, D.a c; Hardy, J.a; Federoff, H.J.b; Traynor, B.J.c e; Singleton, A.B.c &amp; Houlden, H.a; Sailer, Anna; Scholz, Sonja W.; Gibbs, J. Raphael; Tucci, Arianna; Johnson, Janel O.; Wood, Nicholas W.; Plagnol, Vincent; Hummerich, Holger; Ding, Jinhui; Hernandez, Dena; Hardy, John; Federoff, Howard J.; Traynor, Bryan J.; Singleton, Andrew B.; Houlden, Henry; Sailer A, Scholz SW, Gibbs JR, Tucci A, Johnson JO, Wood NW, Plagnol V, Hummerich H, Ding J, Hernandez D, Hardy J, Federoff HJ, Traynor BJ, Singleton AB, Houlden H.; Sailer, Anna MD
Scholz, Sonja W. MD, PhD
Gibbs, J. Raphael BSc
Tucci, Arianna MD
Johnson, Janel O. MSc
Wood, Nicholas W. MD
Plagnol, Vincent PhD
Hummerich, Holger PhD
Ding, Jinhui PhD
Hernandez, Dena MSc
Hardy, John PhD
Federoff, Howard J. MD, PhD
Traynor, Bryan J. MD, MRCPI
Singleton, Andrew B. PhD
Houlden, Henry MD, PhD</t>
  </si>
  <si>
    <t>Exome sequencing in an SCA14 family demonstrates its utility in diagnosing heterogeneous diseases</t>
  </si>
  <si>
    <t>Neurology; NEUROLOGY; Neurology.  2012; Neurology July 10, 2012</t>
  </si>
  <si>
    <t>cost is mentioned but simply saying that it will go lower.</t>
  </si>
  <si>
    <t>Tanskanen, Tomas; Gylfe, Alexandra E.; Katainen, Riku; Taipale, Minna; Renkonen-Sinisalo, Laura; Mecklin, Jukka-Pekka; JÃ¤rvinen, Heikki; Tuupanen, Sari; Kilpivaara, Outi; Vahteristo, Pia &amp; Aaltonen, Lauri A.; Tanskanen, T.a; Gylfe, A.E.a; Katainen, R.a; Taipale, M.b e; Renkonen-Sinisalo, L.c; Mecklin, J.-P.d; JÃ¤rvinen, H.c; Tuupanen, S.a; Kilpivaara, O.a; Vahteristo, P.a &amp; Aaltonen, L.A.a</t>
  </si>
  <si>
    <t>Exome sequencing in diagnostic evaluation of colorectal cancer predisposition in young patients</t>
  </si>
  <si>
    <t>Scandinavian Journal of Gastroenterology</t>
  </si>
  <si>
    <t>Bras, J. M. &amp; Singleton, A. B.</t>
  </si>
  <si>
    <t>Exome sequencing in Parkinson's disease</t>
  </si>
  <si>
    <t>number of variants, cost is just mentioned but no detail and no mention of this as a real issue.</t>
  </si>
  <si>
    <t>Willemsen, M.H.; Kleefstra, T. &amp; Yntema, H.G.</t>
  </si>
  <si>
    <t>Exome sequencing in the diagnostics of developmental delay</t>
  </si>
  <si>
    <t>Tijdschrift voor Kindergeneeskunde</t>
  </si>
  <si>
    <t>article in dutch</t>
  </si>
  <si>
    <t>Biesecker, Leslie G.</t>
  </si>
  <si>
    <t>Exome sequencing makes medical genomics a reality</t>
  </si>
  <si>
    <t>secondary findings section, just lists issues in research projects, mentions minors.</t>
  </si>
  <si>
    <t>return of results, counseling</t>
  </si>
  <si>
    <t>Craigen, William J.; Graham, Brett H.; Wong, Lee-Jun; Scaglia, Fernando; Lewis, Richard Alan &amp; Bonnen, Penelope E.</t>
  </si>
  <si>
    <t>Exome sequencing of a patient with suspected mitochondrial disease reveals a likely multigenic etiology</t>
  </si>
  <si>
    <t>Nagele, Peter M.D., M.Sc.</t>
  </si>
  <si>
    <t>Exome Sequencing One Small Step for Malignant Hyperthermia, One Giant Step for Our Specialty-Why Exome Sequencing Matters to All of Us, Not Just the Experts</t>
  </si>
  <si>
    <t>Anesthesiology November 2013</t>
  </si>
  <si>
    <t>guidelines only mention test validation and cost will decrease</t>
  </si>
  <si>
    <t>lack of guidelines</t>
  </si>
  <si>
    <t>xiong Zhan, Zi; xin Liao, Xin; Du, Juan; ying Luo, Ying; ting Hu, Zhao; ling Wang, Jun; xiang Yan, Xin; guo Zhang, Jian; zhi Dai, Mei; Zhang, Peng; Xia, Kun; sha Tang, Bei &amp; Shen, Lu</t>
  </si>
  <si>
    <t xml:space="preserve">Exome sequencing released a case of X-linked adrenoleukodystrophy mimicking recessive hereditary spastic paraplegia </t>
  </si>
  <si>
    <t>Prasad, Chitra; MelanÃ§on, Serge B.; Rupar, C. Anthony; Prasad, Asuri N.; Nunez, Laura Dempsey; Rosenblatt, David S. &amp; Majewski, Jacek</t>
  </si>
  <si>
    <t xml:space="preserve">Exome sequencing reveals a homozygous mutation in TWINKLE as the cause of multisystemic failure including renal tubulopathy in three siblings </t>
  </si>
  <si>
    <t>Cotterell, James</t>
  </si>
  <si>
    <t>Exome sequencing reveals a potential mutational trajectory and treatments for a specific pancreatic cancer patient</t>
  </si>
  <si>
    <t>Haack, TobiasÂ B.; Hogarth, Penelope; Kruer, MichaelÂ C.; Gregory, Allison; Wieland, Thomas; Schwarzmayr, Thomas; Graf, Elisabeth; Sanford, Lynn; Meyer, Esther; Kara, Eleanna; Cuno, StephanÂ M.; Harik, SamiÂ I.; Dandu, VasukiÂ H.; Nardocci, Nardo; Zorzi, Giovanna; Dunaway, Todd; Tarnopolsky, Mark; Skinner, Steven; Frucht, Steven; Hanspal, Era; Schrander-Stumpel, Connie; Héron, Delphine; Mignot, Cyril; Garavaglia, Barbara; Bhatia, Kailash; Hardy, John; Strom, TimÂ M.; Boddaert, Nathalie; Houlden, HenryÂ H.; Kurian, ManjuÂ A.; Meitinger, Thomas; Prokisch, Holger &amp; Hayflick, SusanÂ J.</t>
  </si>
  <si>
    <t xml:space="preserve">Exome Sequencing Reveals De Novo WDR45 Mutations Causing a Phenotypically Distinct, X-Linked Dominant Form of NBIA </t>
  </si>
  <si>
    <t>Maher, Brendan; Maher B.</t>
  </si>
  <si>
    <t>Exome sequencing takes centre stage in cancer profiling</t>
  </si>
  <si>
    <t>Gillespie, Rachel L; Hall, Georgina &amp; Black, Graeme C</t>
  </si>
  <si>
    <t>Genetic testing for inherited ocular disease delivering on the promise at last?</t>
  </si>
  <si>
    <t>ethical issues of high throughput testing</t>
  </si>
  <si>
    <t>cost, genetic counseling, data storage, psychosocial, incidental findings</t>
  </si>
  <si>
    <t>Girolami, Francesca BSc
Iascone, Maria BSc
Tomberli, Benedetta MD
Bardi, Sara BSc
Benelli, Matteo PhD
Marseglia, Giuseppina BSc
Pescucci, Chiara BSc
Pezzoli, Laura BSc
Sana, Maria Elena PhD
Basso, Cristina MD
Marziliano, Nicola BSc
Merlini, Piera Angelica MD
Fornaro, Alessandra MD
Cecchi, Franco MD
Torricelli, Francesca BSc
Olivotto, Iacopo MD</t>
  </si>
  <si>
    <t>Novel alpha-Actinin 2 Variant Associated With Familial Hypertrophic Cardiomyopathy and Juvenile Atrial Arrhythmias A Massively Parallel Sequencing Study</t>
  </si>
  <si>
    <t>Circulation: Cardiovascular Genetics December 2014</t>
  </si>
  <si>
    <t>Becerra-Solano, Luis E. a,b
Chacon, Liliana a
Morales-Mata, Dinorah a
Ramirez-Duenas, Maria de Lourdes b
Garcia-Ortiz, Jose E. b</t>
  </si>
  <si>
    <t>Expanding the phenotype of spondylospinal thoracic dysostosis (the Turkel-Chen-Johnson syndrome)</t>
  </si>
  <si>
    <t>Clinical Dysmorphology January 2015</t>
  </si>
  <si>
    <t>Miyatake, Satoko MD, PhD
Osaka, Hitoshi MD, PhD
Shiina, Masaaki MD, PhD
Sasaki, Masayuki MD, PhD
Takanashi, Jun-ichi MD, PhD
Haginoya, Kazuhiro MD, PhD
Wada, Takahito MD, PhD
Morimoto, Masafumi MD, PhD
Ando, Naoki MD, PhD
Ikuta, Yoji MD
Nakashima, Mitsuko MD, PhD
Tsurusaki, Yoshinori PhD
Miyake, Noriko MD, PhD
Ogata, Kazuhiro MD, PhD
Matsumoto, Naomichi MD, PhD
Saitsu, Hirotomo MD, PhD</t>
  </si>
  <si>
    <t>Expanding the phenotypic spectrum of TUBB4A-associated hypomyelinating leukoencephalopathies</t>
  </si>
  <si>
    <t>Neurology June 17, 2014</t>
  </si>
  <si>
    <t>Hinrichs, Christian S. &amp; Rosenberg, Steven A.</t>
  </si>
  <si>
    <t>Exploiting the curative potential of adoptive T-cell therapy for cancer</t>
  </si>
  <si>
    <t>Immunological Reviews</t>
  </si>
  <si>
    <t>Shibata, T.a &amp; Aburatani, H.b; Shibata T.
Aburatani H.</t>
  </si>
  <si>
    <t>Exploration of liver cancer genomes</t>
  </si>
  <si>
    <t xml:space="preserve">Nature Reviews Gastroenterology and Hepatology; </t>
  </si>
  <si>
    <t>Park, Joo Hyun; Kim, Nayoung K. D.; Kim, Ah Reum; Rhee, Jihye; Oh, Seung Ha; Koo, Ja-Won; Nam, Jae-Yong; Park, Woong-Yang &amp; Choi, Byung Yoon</t>
  </si>
  <si>
    <t>Exploration of molecular genetic etiology for Korean cochlear implantees with severe to profound hearing loss and its implication</t>
  </si>
  <si>
    <t>Glade Bender, Julia a
Verma, Anupam b
Schiffman, Joshua D. b</t>
  </si>
  <si>
    <t>Translating genomic discoveries to the clinic in pediatric oncology</t>
  </si>
  <si>
    <t>Current Opinion in Pediatrics February 2015</t>
  </si>
  <si>
    <t>access to drugs, return of results, etc…</t>
  </si>
  <si>
    <t>McClellan, Kelly A; Kleiderman, Erika; Black, Lee; Bouchard, Karine; Dorval, Michel; Simard, Jacques; Knoppers, Bartha M &amp; Avard, Denise</t>
  </si>
  <si>
    <t>Exploring resources for intrafamilial communication of cancer genetic risk we still need to talk</t>
  </si>
  <si>
    <t>Hanchard, NA; Murdock, DR; Magoulas, PL; Bainbridge, M; Muzny, D; Wu, YQ; Wang, M; McGuire, AL; Lupski, JR; Gibbs, RA &amp; Brown, CW; Hanchard, N. A.; Murdock, D. R.; Magoulas, P. L.; Bainbridge, M.; Muzny, D.; Wu, Y. Q.; Wang, M.; McGuire, A. L.; Lupski, J. R.; Gibbs, R. A.; Brown, C. W.; Hanchard NA, Murdock DR, Magoulas PL, Bainbridge M, Muzny D, Wu YQ, Wang M, McGuire AL, Lupski JR, Gibbs RA, Brown CW.; Hanchard, N.A.a b; Murdock, D.R.c; Magoulas, P.L.a b; Bainbridge, M.c; Muzny, D.c; Wu, Y.Q.c; Wang, M.c; Mcguire, A.L.d; Lupski, J.R.a b e; Gibbs, R.A.c &amp; Brown, C.W.a b e</t>
  </si>
  <si>
    <t>Exploring the utility of whole-exome sequencing as a diagnostic tool in a child with atypical episodic muscle weakness</t>
  </si>
  <si>
    <t>Clinical Genetics; Clin Genet.  2013</t>
  </si>
  <si>
    <t xml:space="preserve">no ethical issue only positive </t>
  </si>
  <si>
    <t>Wang, P-Y; Currier, M A; Hansford, L; Kaplan, D; Chiocca, E A; Uchida, H; Goins, W F; Cohen, J B; Glorioso, J C; van Kuppevelt, T H; Mo, X &amp; Cripe, T P</t>
  </si>
  <si>
    <t>Expression of HSV-1 receptors in EBV-associated lymphoproliferative disease determines susceptibility to oncolytic HSV</t>
  </si>
  <si>
    <t>Gene Therapy</t>
  </si>
  <si>
    <t xml:space="preserve">Faculty Bio-Sketches </t>
  </si>
  <si>
    <t>Baetens, Dorien; Mladenov, Wilhelm; Delle Chiaie, Barbara; Menten, BjÃ¶rn; Desloovere, An; Iotova, Violeta; Callewaert, Bert; Van Laecke, Erik; Hoebeke, Piet; De Baere, Elfride &amp; Cools, Martine</t>
  </si>
  <si>
    <t>Extensive clinical, hormonal and genetic screening in a large consecutive series of 46,XY neonates and infants with atypical sexual development</t>
  </si>
  <si>
    <t>Soong, Bing-Wen; Lin, Kon-Ping; Guo, Yuh-Cherng; Lin, Chou-Ching K.; Tsai, Pei-Chien; Liao, Yi-Chu; Lu, Yi-Chun; Wang, Shuu-Jiun; Tsai, Ching-Piao &amp; Lee, Yi-Chung</t>
  </si>
  <si>
    <t xml:space="preserve">Extensive molecular genetic survey of Taiwanese patients with amyotrophic lateral sclerosis </t>
  </si>
  <si>
    <t>Carvalho, Joana; Oliveira, Carla; Kornek, Miroslaw &amp; Shatneva, Olga</t>
  </si>
  <si>
    <t>Extracellular Vesicles - powerful markers of cancer EVolution</t>
  </si>
  <si>
    <t>Frontiers in Immunology</t>
  </si>
  <si>
    <t>Blain, D; Goetz, K E; Ayyagari, R &amp; Tumminia, S J</t>
  </si>
  <si>
    <t>eyeGENE®: a vision community resource facilitating patient care and paving the path for research through molecular diagnostic testing.</t>
  </si>
  <si>
    <t>Ma N, Shan YL, Liao BJ, Kong GY, Wang C, Huang K, Zhang H, Cai XJ, Chen SB, Pei DQ, Chen NS, Pan GJ.</t>
  </si>
  <si>
    <t>Factor Induced Reprogramming and Zinc Finger Nuclease Aided Gene Targeting Cause Different Genome Instability in Î²-thalassemia iPSCs</t>
  </si>
  <si>
    <t>J Biol Chem.  2015</t>
  </si>
  <si>
    <t>Ferrer, Isidre MD, PhD
Legati, Andrea PhD
Garcia-Monco, J. Carlos MD
Gomez-Beldarrain, Marian MD
Carmona, Margarita
Blanco, Rosa
Seeley, William W. MD
Coppola, Giovanni MD</t>
  </si>
  <si>
    <t>Familial Behavioral Variant Frontotemporal Dementia Associated With Astrocyte-Predominant Tauopathy</t>
  </si>
  <si>
    <t>Journal of Neuropathology &amp; Experimental Neurology April 2015</t>
  </si>
  <si>
    <t>Kumar, Saurabh; Peters, Stacey; Thompson, Tina; Morgan, Natalie; Maccicoca, Ivan; Trainer, Alison; Zentner, Dominica; Kalman, Jonathan M.; Winship, Ingrid &amp; Vohra, Jitendra K.</t>
  </si>
  <si>
    <t xml:space="preserve">Familial cardiological and targeted genetic evaluation Low yield in sudden unexplained death and high yield in unexplained cardiac arrest syndromes </t>
  </si>
  <si>
    <t>Rha, S.; Lim, S.; Koh, M.; Jeong, H.; Kim, H.; Lee, S. &amp; Ahn, J.</t>
  </si>
  <si>
    <t xml:space="preserve">FGFR1, a Significant Prognostic Factor in Muscle Invasive Bladder Cancer </t>
  </si>
  <si>
    <t>Requena, T.; Espinosa-Sanchez, J.M.; Cabrera, S.; Trinidad, G.; Soto-Varela, A.; Santos-Perez, S.; Teggi, R.; Perez, P.; Batuecas-Caletrio, A.; Fraile, J.; Aran, I.; Martin, E.; Benitez, J.; Pérez-FernÃ¡ndez, N. &amp; Lopez-Escamez, J.A.</t>
  </si>
  <si>
    <t>Familial clustering and genetic heterogeneity in Meniere's disease</t>
  </si>
  <si>
    <t>Marsh, Rebecca A. &amp; Filipovich, Alexandra H.</t>
  </si>
  <si>
    <t>Familial hemophagocytic lymphohistiocytosis and X-linked lymphoproliferative disease</t>
  </si>
  <si>
    <t>Bamimore, Mary Aderayo; Zaid, Ahmed; Banerjee, Yajnavalka; Al-Sarraf, Ahmad; Abifadel, Marianne; Seidah, Nabil G.; Al-Waili, Khalid; Al-Rasadi, Khalid &amp; Awan, Zuhier</t>
  </si>
  <si>
    <t xml:space="preserve">Familial hypercholesterolemia mutations in the Middle Eastern and North African region A need for a national registry </t>
  </si>
  <si>
    <t xml:space="preserve">Journal of Clinical Lipidology </t>
  </si>
  <si>
    <t>West, Allison H.; Godley, Lucy A. &amp; Churpek, Jane E.</t>
  </si>
  <si>
    <t>Familial myelodysplastic syndrome/acute leukemia syndromes a review and utility for translational investigations</t>
  </si>
  <si>
    <t>Kebir, Oussama; Chaumette, Boris; FatjÃ³-Vilas, Mar; Ambalavanan, Amirthagowri; Ramoz, Nicolas; Xiong, Lan; Mouaffak, FayÃ§al; Millet, Bruno; Jaafari, Nematollah; DeLisi, Lynn E.; Levinson, Douglas; Joober, Ridha; FaÃ±anÃ¡s, Lourdes; Rouleau, Guy; Dubertret, Caroline &amp; Krebs, Marie-Odile; Kebir O, Chaumette B, FatjÃ³-Vilas M, Ambalavanan A, Ramoz N, Xiong L, Mouaffak F, Millet B, Jaafari N, DeLisi LE, Levinson D, Joober R, FaÃ±anÃ¡s L, Rouleau G, Dubertret C, Krebs MO.</t>
  </si>
  <si>
    <t>Family-based association study of common variants, rare mutation study and epistatic interaction detection in HDAC genes in schizophrenia</t>
  </si>
  <si>
    <t>Schizophrenia Research; Schizophr Res.  2014</t>
  </si>
  <si>
    <t>Wen H., Kim Y.C., Snyder C., Xiao F., Fleissner E.A., Becirovic D., Luo J., Downs B., Sherman S., Cowan K.H., Lynch H.T., Wang S.M.</t>
  </si>
  <si>
    <t>Family-specific, novel, deleterious germline variants provide a rich resource to identify genetic predispositions for BRCAx familial breast cancer</t>
  </si>
  <si>
    <t>mentions consent form but no information on return of results to patients</t>
  </si>
  <si>
    <t xml:space="preserve">Pike, Elizabeth R. Rothenberg, Karen H. Berkman, Benjamin E. </t>
  </si>
  <si>
    <t xml:space="preserve">Finding Fault Exploring Legal Duties to Return Incidental Findings in Genomic Research </t>
  </si>
  <si>
    <t>Barroca, H. &amp; Bom-Sucesso, M.</t>
  </si>
  <si>
    <t>Fine needle biopsy with cytology in paediatrics the importance of a multidisciplinary approach and the role of ancillary techniques</t>
  </si>
  <si>
    <t>Cytopathology</t>
  </si>
  <si>
    <t xml:space="preserve">Evans, Barbara J. </t>
  </si>
  <si>
    <t xml:space="preserve">First Amendment Right to Speak about the Human Genome, The </t>
  </si>
  <si>
    <t>Teeuw, Marieke; Waisfisz, Quinten; Zwijnenburg, Petra J.G.; Sistermans, Erik A.; Weiss, Marjan M.; Henneman, Lidewij; ten Kate, Leo P.; Cornel, Martina C. &amp; Meijers-Heijboer, Hanne</t>
  </si>
  <si>
    <t xml:space="preserve">First steps in exploring prospective exome sequencing of consanguineous couples </t>
  </si>
  <si>
    <t>implementation exemple, just argues that yes possible to implement in the clinic but no issues…</t>
  </si>
  <si>
    <t>Following the genes a framework for animal modeling of psychiatric disorders</t>
  </si>
  <si>
    <t>BMC Biology</t>
  </si>
  <si>
    <t>Bai, Renkui; Haverfield, Eden; Higgs, Jaimie; Suchy, Sharon F.; Arjona, Dolores; Retterer, Kyle; Smaoui, Nizar; Richard, Gabriele; Bale, Sherri; Kendall, Fran D.; Parikh, Sumit; Gropman, Andrea L.; Haas, Richard; Goldstein, Amy; Panzer, Jessica A.; Yum, Sabrina W.; Falk, Marni J.; Saneto, R.P.; Enns, Gregory M. &amp; Chung, Wendy K.</t>
  </si>
  <si>
    <t>First-line genetic testing for mitochondrial disorders in the next-generation sequencing era Comprehensive known disease gene panel or exome sequencing?</t>
  </si>
  <si>
    <t xml:space="preserve">Mitochondrion; Mitochondrion </t>
  </si>
  <si>
    <t>Lackner, Karl J.</t>
  </si>
  <si>
    <t>Fit for Future - Help Healing the World IFCC-WorldLab in Berlin 2011</t>
  </si>
  <si>
    <t>Cameron, Sarina; de Long, Lilia Merida; Hazar-Rethinam, Mehlika; Topkas, Eleni; Endo-Munoz, Lilliana; Cumming, Andrew; Gannon, Orla; Guminski, Alexander &amp; Saunders, Nicholas</t>
  </si>
  <si>
    <t>Focal overexpression of CEACAM6 contributes to enhanced tumourigenesis in head and neck cancer via suppression of apoptosis</t>
  </si>
  <si>
    <t>Christenhusz, Gabrielle M.; Devriendt, Koenraad; Esch, Hilde Van &amp; Dierickx, Kris</t>
  </si>
  <si>
    <t xml:space="preserve">Focus group discussions on secondary variants and next-generation sequencing technologies </t>
  </si>
  <si>
    <t>Beaulieu, Chandree?L.; Majewski, Jacek; Schwartzentruber, Jeremy; Samuels, Mark?E.; Fernandez, Bridget?A.; Bernier, Francois?P.; Brudno, Michael; Knoppers, Bartha; Marcadier, Janet; Dyment, David; Adam, Shelin; Bulman, Dennis?E.; Jones, Steve?J.M.; Avard, Denise; Nguyen, Minh?Thu; Rousseau, Francois; Marshall, Christian; Wintle, Richard?F.; Shen, Yaoqing &amp; Scherer, Stephen?W.; Beaulieu, ChandreeÂ L.; Majewski, Jacek; Schwartzentruber, Jeremy; Samuels, MarkÂ E.; Fernandez, BridgetÂ A.; Bernier, FrancoisÂ P.; Brudno, Michael; Knoppers, Bartha; Marcadier, Janet; Dyment, David; Adam, Shelin; Bulman, DennisÂ E.; Jones, SteveÂ J.M.; Avard, Denise; Nguyen, MinhÂ Thu; Rousseau, Francois; Marshall, Christian; Wintle, RichardÂ F.; Shen, Yaoqing; Scherer, StephenÂ W.; Friedman, JanÂ M.; Michaud, JacquesÂ L. &amp; Boycott, KymÂ M.; Beaulieu, C.L.a; Majewski, J.b; Schwartzentruber, J.c; Samuels, M.E.d; Fernandez, B.A.e; Bernier, F.P.f; Brudno, M.g l; Knoppers, B.h; Marcadier, J.a; Dyment, D.a; Adam, S.i; Bulman, D.E.a; Jones, S.J.M.j; Avard, D.h; Nguyen, M.T.h; Rousseau, F.k; Marshall, C.l; Wintle, R.F.l; Shen, Y.j; Scherer, S.W.l m; Friedman, J.M.i; Michaud, J.L.d &amp; Boycott, K.M.a</t>
  </si>
  <si>
    <t>FORGE Canada Consortium Outcomes of a 2-Year National Rare-Disease Gene-Discovery Project</t>
  </si>
  <si>
    <t xml:space="preserve">American Journal of Human Genetics; The American Journal of Human Genetics </t>
  </si>
  <si>
    <t>Lam, Eric W.-F.; Brosens, Jan J.; Gomes, Ana R. &amp; Koo, Chuay-Yeng</t>
  </si>
  <si>
    <t>Forkhead box proteins tuning forks for transcriptional harmony</t>
  </si>
  <si>
    <t xml:space="preserve">Friday Abstracts </t>
  </si>
  <si>
    <t>Salem, Mohammad Saad Zaghloul</t>
  </si>
  <si>
    <t xml:space="preserve">Formal genetic maps </t>
  </si>
  <si>
    <t xml:space="preserve">Egyptian Journal of Medical Human Genetics </t>
  </si>
  <si>
    <t>Ackermann, Sandra; Kocak, Hayriye; Hero, Barbara; Ehemann, Volker; Kahlert, Yvonne; Oberthuer, André; Roels, Frederik; TheiÃŸen, Jessica; Odenthal, Margarete; Berthold, Frank &amp; Fischer, Matthias</t>
  </si>
  <si>
    <t>FOXP1 inhibits cell growth and attenuates tumorigenicity of neuroblastoma</t>
  </si>
  <si>
    <t xml:space="preserve">Eckstein, Lisa Garrett, Jeremy R. Berkman, Benjamin E. </t>
  </si>
  <si>
    <t>Framework for Analyzing the Ethics of Disclosing Genetic Research Findings, A Independent Article</t>
  </si>
  <si>
    <t>Leongamornlert, D; Saunders, E; Dadaev, T; Tymrakiewicz, M; Goh, C; Jugurnauth-Little, S; Kozarewa, I; Fenwick, K; Assiotis, I; Barrowdale, D; Govindasami, K; Guy, M; Sawyer, E; Wilkinson, R; Antoniou, A C; Eeles, R &amp; Kote-Jarai, Z</t>
  </si>
  <si>
    <t>Frequent germline deleterious mutations in DNA repair genes in familial prostate cancer cases are associated with advanced disease</t>
  </si>
  <si>
    <t>Hales, Chadwick M. &amp; Hu, William T.</t>
  </si>
  <si>
    <t>From frontotemporal lobar degeneration pathology to frontotemporal lobar degeneration biomarkers</t>
  </si>
  <si>
    <t>International Review of Psychiatry</t>
  </si>
  <si>
    <t>Palotie, Aarno; Widén, Elisabeth &amp; Ripatti, Samuli</t>
  </si>
  <si>
    <t xml:space="preserve">From genetic discovery to future personalized health research </t>
  </si>
  <si>
    <t xml:space="preserve">New Biotechnology </t>
  </si>
  <si>
    <t>Goldberg, Allon PT, PhD
Curtis, Catherine L. PT, EdD
Kleim, Jeffrey A. PhD; Goldberg, Allon; Curtis, Catherine L.; Kleim, Jeffrey A.; Goldberg A, Curtis CL, Kleim JA.; Goldberg, A.; Curtis, C.L. &amp; Kleim, J.A.</t>
  </si>
  <si>
    <t>Linking Genes to Neurological Clinical Practice The Genomic Basis for Neurorehabilitation</t>
  </si>
  <si>
    <t>Journal of Neurologic Physical Therapy January 2015; JOURNAL OF NEUROLOGIC PHYSICAL THERAPY; J Neurol Phys Ther.  2015</t>
  </si>
  <si>
    <t>2015; 2014</t>
  </si>
  <si>
    <t xml:space="preserve">IF, and a lot of others. 
</t>
  </si>
  <si>
    <t>Touw, C.M.L.; Derks, T.G.J.; Bakker, B.M.; Groen, A.K.; Smit, G.P.A. &amp; Reijngoud, D.J.</t>
  </si>
  <si>
    <t xml:space="preserve">From genome to phenome"Simple inborn errors of metabolism as complex traits </t>
  </si>
  <si>
    <t>Hayes, Sarah A.; Hudson, Amanda L.; Clarke, Stephen J.; Molloy, Mark P. &amp; Howell, Viive M.</t>
  </si>
  <si>
    <t xml:space="preserve">From mice to men GEMMs as trial patients for new NSCLC therapies </t>
  </si>
  <si>
    <t xml:space="preserve">Seminars in Cell &amp; Developmental Biology </t>
  </si>
  <si>
    <t>Tolner, Else A. a
Houben, Thijs a
Terwindt, Gisela M. a
de Vries, Boukje b
Ferrari, Michel D. a
van den Maagdenberg, Arn M.J.M. a,b,*</t>
  </si>
  <si>
    <t>From migraine genes to mechanisms</t>
  </si>
  <si>
    <t>Pain April 2015</t>
  </si>
  <si>
    <t>Gibson, Greg &amp; Visscher, Peter M.</t>
  </si>
  <si>
    <t>From personalized to public health genomics</t>
  </si>
  <si>
    <t>not specific to exome</t>
  </si>
  <si>
    <t>public health, implementation, translation</t>
  </si>
  <si>
    <t>Curigliano, Giuseppe</t>
  </si>
  <si>
    <t>From precision medicine to cancer care through the immunome highlights from the European Society of Medical Oncology Congress, Madrid, 26"30th September 2014</t>
  </si>
  <si>
    <t>Ecancermedicalscience</t>
  </si>
  <si>
    <t>implementations issues, but too old, not really focused on exome, and no specific.</t>
  </si>
  <si>
    <t>Groeneweg, Judith A.; Ummels, Amber; Mulder, Marcel; Bikker, Hennie; van der Smagt, Jasper J.; van Mil, Anneke M.; Homfray, Tessa; Post, Jan G.; Elvan, Arif; van der Heijden, Jeroen F.; Houweling, Arjan C.; Jongbloed, Jan D.H.; Wilde, Arthur A.M.; van Tintelen, J. Peter; Hauer, Richard N. &amp; Dooijes, Dennis</t>
  </si>
  <si>
    <t xml:space="preserve">Functional assessment of potential splice site variants in arrhythmogenic right ventricular dysplasia/cardiomyopathy </t>
  </si>
  <si>
    <t>Gu, Peili &amp; Chang, Sandy</t>
  </si>
  <si>
    <t>Functional characterization of human CTC1 mutations reveals novel mechanisms responsible for the pathogenesis of the telomere disease Coats plus</t>
  </si>
  <si>
    <t>Aging Cell</t>
  </si>
  <si>
    <t>Cappola, Thomas P. MD, ScM
Margulies, Kenneth B. MD</t>
  </si>
  <si>
    <t>Functional Genomics Applied to Cardiovascular Medicine</t>
  </si>
  <si>
    <t xml:space="preserve">Circulation July 5, 2011; </t>
  </si>
  <si>
    <t>Sarwal, Minnie M.; Sigdel, Tara K. &amp; Salomon, Daniel R.; Sarwal M.M., Sigdel T.K., Salomon D.R.</t>
  </si>
  <si>
    <t>Functional proteogenomics-Embracing complexity</t>
  </si>
  <si>
    <t xml:space="preserve">Seminars in Immunology ; </t>
  </si>
  <si>
    <t>FunSeq for cancer genomics</t>
  </si>
  <si>
    <t>Carss, K. J.; Stowasser, M.; Gordon, R. D. &amp; O'Shaughnessy, K. M.</t>
  </si>
  <si>
    <t>Further study of chromosome 7p22 to identify the molecular basis of familial hyperaldosteronism type II</t>
  </si>
  <si>
    <t>Campbell, Ian M.; Rao, Mitchell; Arredondo, Sean D.; Lalani, Seema R.; Xia, Zhilian; Kang, Sung-Hae L.; Bi, Weimin; Breman, Amy M.; Smith, Janice L.; Bacino, Carlos A.; Beaudet, Arthur L.; Patel, Ankita; Cheung, Sau Wai; Lupski, James R.; Stankiewicz, PaweÅ‚; Ramocki, Melissa B. &amp; Shaw, Chad A.</t>
  </si>
  <si>
    <t>Fusion of Large-Scale Genomic Knowledge and Frequency Data Computationally Prioritizes Variants in Epilepsy</t>
  </si>
  <si>
    <t>Hirshey Dirksen, Sharon J. PhD *
Larach, Marilyn Green MD, FAAP +
Rosenberg, Henry MD ++
Brandom, Barbara W. MD [S]
Parness, Jerome MD, PhD [S]
Lang, Robert Scott MD ||
Gangadharan, Meera MD [P]
Pezalski, Tyler MD **</t>
  </si>
  <si>
    <t>Future Directions in Malignant Hyperthermia Research and Patient Care</t>
  </si>
  <si>
    <t>Anesthesia &amp; Analgesia November 2011</t>
  </si>
  <si>
    <t>Zhu, Andrew X.</t>
  </si>
  <si>
    <t xml:space="preserve">Future directions in the treatment of cholangiocarcinoma </t>
  </si>
  <si>
    <t>Ascierto, Paolo A.; Grimaldi, Antonio M.; Acquavella, Nicolas; Borgognoni, Lorenzo; CalabrÃ², Luana; Cascinelli, Natale; Cesano, Alessandra; Del Vecchio, Michele; Eggermont, Alexander M; Faries, Mark; Ferrone, Soldano; Fox, Bernard A.; Gajewski, Thomas F.; Galon, JérÃ´me; Gnjatic, Sacha; Gogas, Helen; Kashani-Sabet, Mohammed; Kaufman, Howard L.; Larkin, James &amp; Lo, Roger S.; Ascierto, Paolo A.; Grimaldi, Antonio M.; Anderson, Ana Carrizosa; Bifulc, Carlo; Cochran, Alistair; Garbe, Claus; Eggermont, Alexander M.; Faries, Mark; Ferrone, Soldano; Gershenwald, Jeffrey E.; Gajewski, Thomas F.; Halaban, Ruth; Hodi, F. Stephen; Kefford, Richard; Kirkwood, John M.; Larkin, James; Leachman, Sancy; Maio, Michele; Marais, Richard &amp; Masucci, Giuseppe</t>
  </si>
  <si>
    <t>Future perspectives in melanoma research Meeting report from the Melanoma Bridge Napoli</t>
  </si>
  <si>
    <t xml:space="preserve">Journal of Translational Medicine; </t>
  </si>
  <si>
    <t>Rudkjobing, Laura; Esserlind, Ann-Louise &amp; Olesen, Jes</t>
  </si>
  <si>
    <t>Future possibilities in migraine genetics</t>
  </si>
  <si>
    <t>Journal of Headache &amp; Pain</t>
  </si>
  <si>
    <t>Coste, Bertrand; Houge, Gunnar; Murray, Michael F.; Stitziel, Nathan; Bandell, Michael; Giovanni, Monica A.; Philippakis, Anthony; Hoischen, Alexander; Riemer, Gunnar; Steen, Unni; Steen, Vidar Martin; Mathur, Jayanti; Cox, James; Lebo, Matthew; Rehm, Heidi; Weiss, Scott T.; Wood, John N.; Maas, Richard L.; Sunyaev, Shamil R. &amp; Patapoutian, Ardem</t>
  </si>
  <si>
    <t>Gain-of-function mutations in the mechanically activated ion channel PIEZO2 cause a subtype of Distal Arthrogryposis</t>
  </si>
  <si>
    <t>Proceedings of the National Academy of Sciences of the United States of America</t>
  </si>
  <si>
    <t>Ankala, Arunkanth &amp; Hegde, Madhuri R.</t>
  </si>
  <si>
    <t xml:space="preserve">Gamut of Genetic Testing for Neonatal Care </t>
  </si>
  <si>
    <t xml:space="preserve">Clinics in Perinatology </t>
  </si>
  <si>
    <t>implementation discussed but no big issue identified all positive!</t>
  </si>
  <si>
    <t>Green, Claire L.; Tawana, Kiran; Hills, Robert K.; BÃ¶dÃ¶r, Csaba; Fitzgibbon, Jude; Inglott, Sarah; Ancliff, Phil; Burnett, Alan K.; Linch, David C. &amp; Gale, Rosemary E.</t>
  </si>
  <si>
    <t>GATA2 mutations in sporadic and familial acute myeloid leukaemia patients with CEBPA mutations</t>
  </si>
  <si>
    <t>Greif, Philipp A.; Dufour, Annlka; Konstandin, Nikola P.; Ksienzyk, Bianka; Zellmeier, Evelyn; Tizazu, Belay; Sturm, Jutta; Benthaus, Tobias; Herold, Tobias; Yaghmaie, Marjan; DÃ¶rge, Petra; Hopfner, Karl-Peter; Hauser, Andreas; Graf, Alexander; Krebs, Stefan; Blum, Helmut; Kakadia, Purvi M.; Schneider, Stephanie; Hoster, Eva &amp; Schneider, Friederike</t>
  </si>
  <si>
    <t>GATA2 zinc finger 1 mutations associated with biallelic CEBPA mutations define a unique genetic entity of acute myeloid leukemia</t>
  </si>
  <si>
    <t>Blood</t>
  </si>
  <si>
    <t>Yang, Yi-Qing; Li, Li; Wang, Juan; Zhang, Xian-Ling; Li, Ruo-Gu; Xu, Ying-Jia; Tan, Hong-Wei; Wang, Xin-Hua; Jiang, Jin-Qi; Fang, Wei-Yi &amp; Liu, Xu</t>
  </si>
  <si>
    <t xml:space="preserve">GATA6 loss-of-function mutation in atrial fibrillation </t>
  </si>
  <si>
    <t xml:space="preserve">Woodage, Trevor </t>
  </si>
  <si>
    <t xml:space="preserve">Gatekeepers and Goalposts The Need for a New Regulatory Paradigm for Whole Genome Sequence Results </t>
  </si>
  <si>
    <t>Ku CS, Cooper DN, Wu M, Roukos DH, Pawitan Y, Soong R, Iacopetta B</t>
  </si>
  <si>
    <t>Gene discovery in familial cancer syndromes by exome sequencing prospects for the elucidation of familial colorectal cancer type X</t>
  </si>
  <si>
    <t>Timal S, Hoischen A, Lehle L, Adamowicz M, Huijben K, Sykut-Cegielska J, Paprocka J, Jamroz E, van Spronsen FJ, KÃ¶rner C, Gilissen C, Rodenburg RJ, Eidhof I, Van den Heuvel L, Thiel C, Wevers RA, Morava E, Veltman J, Lefeber DJ</t>
  </si>
  <si>
    <t>Gene identification in the congenital disorders of glycosylation type I by whole-exome sequencing</t>
  </si>
  <si>
    <t>Hatzimichael, Eleftheria; Georgiou, Georgios; Benetatos, Leonidas &amp; Briasoulis, Evangelos</t>
  </si>
  <si>
    <t>Gene mutations and molecularly targeted therapies in acute myeloid leukemia</t>
  </si>
  <si>
    <t>American Journal of Blood Research</t>
  </si>
  <si>
    <t>Nakagawa, M.</t>
  </si>
  <si>
    <t>Gene mutations; Up date</t>
  </si>
  <si>
    <t>Clinical Neurology</t>
  </si>
  <si>
    <t>article in japanese</t>
  </si>
  <si>
    <t>Gomez-Lobo, Veronica</t>
  </si>
  <si>
    <t>Multidisciplinary care for individuals with disorders of sex development</t>
  </si>
  <si>
    <t>Current Opinion in Obstetrics &amp; Gynecology October 2014</t>
  </si>
  <si>
    <t>roles in the clinic, counseling</t>
  </si>
  <si>
    <t>Kershaw, Michael H.; Westwood, Jennifer A. &amp; Darcy, Phillip K.</t>
  </si>
  <si>
    <t>Gene-engineered T cells for cancer therapy</t>
  </si>
  <si>
    <t>Asiedu, Michael K. PhD *
Thomas, Charles F. Jr. MD +
Tomaszek, Sandra C. MD *
Peikert, Tobias MD +
Sanyal, Bharati PhD +
Sutor, Shari L. MS *
Aubry, Marie-Christine MD ++
Li, Peter PhD [S]
Wigle, Dennis A. *</t>
  </si>
  <si>
    <t>Generation and Sequencing of Pulmonary Carcinoid Tumor Cell Lines</t>
  </si>
  <si>
    <t xml:space="preserve">Journal of Thoracic Oncology December 2014; </t>
  </si>
  <si>
    <t>Réthelyi, JÃ¡nos M.; Benkovits, Judit &amp; Bitter, IstvÃ¡n</t>
  </si>
  <si>
    <t xml:space="preserve">Genes and environments in schizophrenia The different pieces of a manifold puzzle </t>
  </si>
  <si>
    <t xml:space="preserve">Neuroscience &amp; Biobehavioral Reviews </t>
  </si>
  <si>
    <t>Chen L, Yu S, Wu W, Geng Q, Luo F, Xie J.</t>
  </si>
  <si>
    <t>Genetic analysis for a family with Cockayne syndrome</t>
  </si>
  <si>
    <t>Zhonghua Yi Xue Yi Chuan Xue Za Zhi.  2014</t>
  </si>
  <si>
    <t>could not find the article</t>
  </si>
  <si>
    <t>Ho, Edwin BEng *
Bhindi, Ravinay MBBS, PhD, FRACP *
Ashley, Euan A. MRCP, DPhil +
Figtree, Gemma A. MBBS, DPhil, FRACP *</t>
  </si>
  <si>
    <t>Genetic Analysis in Cardiovascular Disease A Clinical Perspective</t>
  </si>
  <si>
    <t>Cardiology in Review March/April 2011</t>
  </si>
  <si>
    <t>education, but not focused on exome sequencing but on research findings</t>
  </si>
  <si>
    <t>Kauferstein, Silke; Kiehne, Nadine; Jenewein, Tina; Biel, Stephanie; Kopp, Marnie; KÃ¶nig, Rainer; Erkapic, Damir; Rothschild, Markus &amp; Neumann, Thomas</t>
  </si>
  <si>
    <t xml:space="preserve">Genetic analysis of sudden unexplained death A multidisciplinary approach </t>
  </si>
  <si>
    <t>Al-Chalabi, Ammar; Kwak, Shin; Mehler, Mark; Rouleau, Guy; Siddique, Teepu; Strong, Michael &amp; Leigh, Peter Nigel</t>
  </si>
  <si>
    <t>Genetic and epigenetic studies of amyotrophic lateral sclerosis</t>
  </si>
  <si>
    <t>Berg, Marianne &amp; SÃ¸reide, Kjetil</t>
  </si>
  <si>
    <t>Genetic and Epigenetic Traits as Biomarkers in Colorectal Cancer</t>
  </si>
  <si>
    <t>Padmanabhan, Sandosh
Caulfield, Mark
Dominiczak, Anna F.</t>
  </si>
  <si>
    <t>Genetic and Molecular Aspects of Hypertension</t>
  </si>
  <si>
    <t>Circulation Research March 13, 2015</t>
  </si>
  <si>
    <t>Ratnapriya R, Swaroop A</t>
  </si>
  <si>
    <t>Genetic architecture of retinal and macular degenerative diseases the promise and challenges of next-generation sequencing</t>
  </si>
  <si>
    <t>Grarup, Niels; Sulem, Patrick; Sandholt, Camilla H.; Thorleifsson, Gudmar; Ahluwalia, Tarunveer S.; Steinthorsdottir, Valgerdur; Bjarnason, Helgi; Gudbjartsson, Daniel F.; Magnusson, Olafur T.; SparsÃ¸, Thomas; Albrechtsen, Anders; Kong, Augustine; Masson, Gisli; Tian, Geng; Cao, Hongzhi; Nie, Chao; Kristiansen, Karsten; Husemoen, Lise Lotte; Thuesen, Betina &amp; Li, Yingrui</t>
  </si>
  <si>
    <t>Genetic Architecture of Vitamin B12 and Folate Levels Uncovered Applying Deeply Sequenced Large Datasets</t>
  </si>
  <si>
    <t>Daly, Ann K. &amp; Day, Christopher P.</t>
  </si>
  <si>
    <t>Genetic association studies in drug-induced liver injury</t>
  </si>
  <si>
    <t>Drug Metabolism Reviews</t>
  </si>
  <si>
    <t>Capalbo, Donatella; Giardino, Giuliana; Martino, Lucia De; Palamaro, Loredana; Romano, Rosa; Gallo, Vera; Cirillo, Emilia; Salerno, Mariacarolina &amp; Pignata, Claudio</t>
  </si>
  <si>
    <t>Genetic Basis of Altered Central Tolerance and Autoimmune Diseases A Lesson from AIRE Mutations</t>
  </si>
  <si>
    <t>International Reviews of Immunology</t>
  </si>
  <si>
    <t>Kochi, Yuta; Suzuki, Akari &amp; Yamamoto, Kazuhiko</t>
  </si>
  <si>
    <t xml:space="preserve">Genetic basis of rheumatoid arthritis A current review </t>
  </si>
  <si>
    <t xml:space="preserve">Biochemical and Biophysical Research Communications </t>
  </si>
  <si>
    <t>Wynn, Julia; Yu, Lan &amp; Chung, Wendy K.</t>
  </si>
  <si>
    <t xml:space="preserve">Genetic causes of congenital diaphragmatic hernia </t>
  </si>
  <si>
    <t>Yao, Yao; Yonker, Lael M.; Kinane, T. Bernard &amp; Xu, Baoping</t>
  </si>
  <si>
    <t>Genetic Causes of Interstitial Lung Disease in Children</t>
  </si>
  <si>
    <t>American Journal of Biomedical Sciences</t>
  </si>
  <si>
    <t>Landau, Ruth</t>
  </si>
  <si>
    <t xml:space="preserve">Genetic Contributions to Labor Pain and Progress </t>
  </si>
  <si>
    <t>van den Berg, Saskia; Shen, Yaoqing; Jones, Steven J. M.; Gibson, William T.</t>
  </si>
  <si>
    <t>Genetic Counseling in Direct-to-Consumer Exome Sequencing A Case Report</t>
  </si>
  <si>
    <t>JOURNAL OF GENETIC COUNSELING</t>
  </si>
  <si>
    <t>Blue, Gillian M.; Kasparian, Nadine A.; Sholler, Gary F.; Kirk, Edwin P. &amp; Winlaw, David S.</t>
  </si>
  <si>
    <t xml:space="preserve">Genetic counselling in parents of children with congenital heart disease significantly improves knowledge about causation and enhances psychosocial functioning </t>
  </si>
  <si>
    <t>Machini K., Douglas J., Braxton A., Tsipis J., Kramer K.</t>
  </si>
  <si>
    <t>Genetic counselors' views and experiences with the clinical integration of genome sequencing</t>
  </si>
  <si>
    <t>Al-Romaih, Khaldoun I.; Genovese, Giulio; Al-Mojalli, Hamad; Al-Othman, Saleh; Al-Manea, Hadeel; Al-Suleiman, Mohammed; Al-Jondubi, Mohammed; Atallah, Nourah; Al-Rodayyan, Maha; Weins, Astrid; Pollak, Martin R. &amp; Adra, Chaker N.</t>
  </si>
  <si>
    <t xml:space="preserve">Genetic Diagnosis in Consanguineous Families With Kidney Disease by Homozygosity Mapping Coupled With Whole-Exome Sequencing </t>
  </si>
  <si>
    <t>Ware, Stephanie M.</t>
  </si>
  <si>
    <t xml:space="preserve">Genetic diagnosis in pediatric cardiomyopathy Clinical application and research perspectives </t>
  </si>
  <si>
    <t xml:space="preserve">Progress in Pediatric Cardiology </t>
  </si>
  <si>
    <t>Gonzalez-Garay, Manuel L.; McGuire, Amy L.; Pereira, Stacey &amp; Caskey, C. Thomas; Gonzalez-Garay, Manuel L.; McGuire, Amy L.; Pereira, Stacey; Caskey, C. Thomas; Gonzalez-Garay ML, McGuire AL, Pereira S, Caskey CT.; Gonzalez-Garay, M.L.a; McGuire, A.L.b; Pereira, S.b &amp; Caskey, C.T.c</t>
  </si>
  <si>
    <t>Personalized genomic disease risk of volunteers</t>
  </si>
  <si>
    <t>Proceedings of the National Academy of Sciences of the United States of America; Proc Natl Acad Sci U S A.  2013</t>
  </si>
  <si>
    <t>Wright, Caroline F; Fitzgerald, Tomas W; Jones, Wendy D; Clayton, Stephen; McRae, Jeremy F; van Kogelenberg, Margriet; King, Daniel A; Ambridge, Kirsty; Barrett, Daniel M; Bayzetinova, Tanya; Bevan, A Paul; Bragin, Eugene; Chatzimichali, Eleni A; Gribble, Susan; Jones, Philip; Krishnappa, Netravathi; Mason, Laura E; Miller, Ray; Morley, Katherine I; Parthiban, Vijaya; Prigmore, Elena; Rajan, Diana; Sifrim, Alejandro; Swaminathan, G Jawahar; Tivey, Adrian R; Middleton, Anna; Parker, Michael; Carter, Nigel P; Barrett, Jeffrey C; Hurles, Matthew E; FitzPatrick, David R &amp; Firth, Helen V; Wright CF, Fitzgerald TW, Jones WD, Clayton S, McRae JF, van Kogelenberg M, King DA, Ambridge K, Barrett DM, Bayzetinova T, Bevan AP, Bragin E, Chatzimichali EA, Gribble S, Jones P, Krishnappa N, Mason LE, Miller R, Morley KI, Parthiban V, Prigmore E, Rajan D, et al.; Wright, C.F.a; Fitzgerald, T.W.a; Jones, W.D.a; Clayton, S.a; McRae, J.F.a; van Kogelenberg, M.a; King, D.A.a; Ambridge, K.a; Barrett, D.M.a; Bayzetinova, T.a; Bevan, A.P.a; Bragin, E.a; Chatzimichali, E.A.a; Gribble, S.a; Jones, P.a; Krishnappa, N.a; Mason, L.E.a; Miller, R.a; Morley, K.I.a b c; Parthiban, V.a; Prigmore, E.a; Rajan, D.a; Sifrim, A.a; Swaminathan, G.J.a; Tivey, A.R.a; Middleton, A.a; Parker, M.d; Carter, N.P.a; Barrett, J.C.a; Hurles, M.E.a; FitzPatrick, D.R.e &amp; Firth, H.V.a f</t>
  </si>
  <si>
    <t xml:space="preserve">Genetic diagnosis of developmental disorders in the DDD study a scalable analysis of genome-wide research data </t>
  </si>
  <si>
    <t>The Lancet ; Lancet.  2014; The Lancet</t>
  </si>
  <si>
    <t>Chubb, Daniel; Broderick, Peter; Frampton, Matthew; Kinnersley, Ben; Sherborne, Amy; Penegar, Steven; Lloyd, Amy; Ma, Yussanne P; Dobbins, Sara E; Houlston, Richard S; Chubb D, Broderick P, Frampton M, Kinnersley B, Sherborne A, Penegar S, Lloyd A, Ma YP, Dobbins SE, Houlston RS.; Chubb, D.; Broderick, P.; Frampton, M.; Kinnersley, B.; Sherborne, A.; Penegar, S.; Lloyd, A.; Ma, Y.P.; Dobbins, S.E. &amp; Houlston, R.S.</t>
  </si>
  <si>
    <t>Genetic Diagnosis of High-Penetrance Susceptibility for Colorectal Cancer (CRC) Is Achievable for a High Proportion of Familial CRC by Exome Sequencing</t>
  </si>
  <si>
    <t>Journal of clinical oncology : official journal of the American Society of Clinical Oncology; J Clin Oncol.  2015; Journal of Clinical Oncology</t>
  </si>
  <si>
    <t>Willemsen, Marjolein H; Kleefstra, Tjitske; Willemsen MH, Kleefstra T.</t>
  </si>
  <si>
    <t>Genetic diagnostics in intellectual disability what is the benefit?</t>
  </si>
  <si>
    <t>Nederlands tijdschrift voor geneeskunde; Ned Tijdschr Geneeskd.  2014</t>
  </si>
  <si>
    <t>article is in german</t>
  </si>
  <si>
    <t>Hochberg, Marc C. a,b
Yerges-Armstrong, Laura a
Yau, Michelle b
Mitchell, Braxton D. a,b</t>
  </si>
  <si>
    <t>Genetic epidemiology of osteoarthritis recent developments and future directions</t>
  </si>
  <si>
    <t>Current Opinion in Rheumatology March 2013</t>
  </si>
  <si>
    <t>Ward, Renée M.; Edwards, Digna R. Velez; Edwards, Todd; Giri, Ayush; Jerome, Rebecca N. &amp; Wu, Jennifer M.</t>
  </si>
  <si>
    <t xml:space="preserve">Genetic epidemiology of pelvic organ prolapse a systematic review </t>
  </si>
  <si>
    <t xml:space="preserve">American Journal of Obstetrics and Gynecology </t>
  </si>
  <si>
    <t>Graubert, Timothy &amp; Stone, Richard</t>
  </si>
  <si>
    <t xml:space="preserve">AML Genomics for the Clinician </t>
  </si>
  <si>
    <t>regulatory agencies standards, incidental findings, education, privacy, legal consequences.</t>
  </si>
  <si>
    <t>return of results, decision</t>
  </si>
  <si>
    <t>McClellan, Jon &amp; King, Mary-Claire</t>
  </si>
  <si>
    <t xml:space="preserve">Genetic Heterogeneity in Human Disease </t>
  </si>
  <si>
    <t>Bettens, Karolien; Sleegers, Kristel &amp; Broeckhoven, Christine Van</t>
  </si>
  <si>
    <t xml:space="preserve">Genetic insights in Alzheimer's disease </t>
  </si>
  <si>
    <t>De-Luca, Andres Moreno; Ledbetter, David H &amp; Martin, Christa L</t>
  </si>
  <si>
    <t xml:space="preserve">Genetic insights into the causes and classification of the cerebral palsies </t>
  </si>
  <si>
    <t>Petrucci, Simona &amp; Valente, Enza Maria</t>
  </si>
  <si>
    <t>Genetic issues in the diagnosis of dystonias</t>
  </si>
  <si>
    <t>Frontiers in Neurology</t>
  </si>
  <si>
    <t>Puffenberger, Erik G.; Jinks, Robert N.; Sougnez, Carrie; Cibulskis, Kristian; Willert, Rebecca A.; Achilly, Nathan P.; Cassidy, Ryan P.; Fiorentini, Christopher J.; Heiken, Kory F.; Lawrence, Johnny J.; Mahoney, Molly H.; Miller, Christopher J.; Nair, Devika T.; Politi, Kristin A.; Worcester, Kimberly N.; Setton, Roni A.; DiPiazza, Rosa; Sherman, Eric A.; Eastman, James T. &amp; Francklyn, Christopher</t>
  </si>
  <si>
    <t>Genetic Mapping and Exome Sequencing Identify Variants Associated with Five Novel Diseases</t>
  </si>
  <si>
    <t>Chung, Stephen S. a,b</t>
  </si>
  <si>
    <t>Genetic mutations in acute myeloid leukemia that influence clinical decisions</t>
  </si>
  <si>
    <t>Current Opinion in Hematology March 2014</t>
  </si>
  <si>
    <t>Audenet, FranÃ§ois; Yates, David R.; Cancel-Tassin, Géraldine; Cussenot, Olivier &amp; RouprÃªt, Morgan</t>
  </si>
  <si>
    <t>Genetic pathways involved in carcinogenesis of clear cell renal cell carcinoma genomics towards personalized medicine</t>
  </si>
  <si>
    <t>BJU International</t>
  </si>
  <si>
    <t>Kesavan, R.; Kukreti, Ritushree &amp; Adithan, C.</t>
  </si>
  <si>
    <t>Genetic polymorphism of drug refractory epilepsy</t>
  </si>
  <si>
    <t>Chand, Sourabh a,b
McKnight, Amy Jayne c
Borrows, Richard a,b</t>
  </si>
  <si>
    <t>Genetic polymorphisms and kidney transplant outcomes</t>
  </si>
  <si>
    <t>Current Opinion in Nephrology &amp; Hypertension November 2014</t>
  </si>
  <si>
    <t>Grody, W.W.a; Thompson, B.H.b &amp; Hudgins, L.c; Grody W.W., Thompson B.H., Hudgins L.</t>
  </si>
  <si>
    <t>Whole-Exome/genome sequencing and genomics</t>
  </si>
  <si>
    <t xml:space="preserve">Pediatrics; </t>
  </si>
  <si>
    <t>DTC, IF, VUS, many issues</t>
  </si>
  <si>
    <t>Dixon-Salazar, Tracy J. &amp; Gleeson, Joseph G.</t>
  </si>
  <si>
    <t>Genetic regulation of human brain development lessons from Mendelian diseases</t>
  </si>
  <si>
    <t>Burke, W.a; Tarini, B.b; Press, N.A.c d &amp; Evans, J.P.e f</t>
  </si>
  <si>
    <t>Genetic screening</t>
  </si>
  <si>
    <t>Epidemiologic Reviews</t>
  </si>
  <si>
    <t>Gullapalli, R.R.; Lyons-Weiler, M.; Petrosko, P.; Dhir, R.; Becich, M.J. &amp; LaFramboise, W.A.</t>
  </si>
  <si>
    <t xml:space="preserve">Clinical Integration of Next-Generation Sequencing Technology </t>
  </si>
  <si>
    <t>Azoicai, A.N.; Bozomitu, L.; Stana, B.A.; Popovici, P.; Pohaci-Antonesei, L. &amp; Moraru, E.</t>
  </si>
  <si>
    <t xml:space="preserve">EXTRAHEPATIC MANIFESTATIONS OF CHRONIC HEPATITIS IN CHILDREN </t>
  </si>
  <si>
    <t>Lipska, Beata S; Iatropoulos, Paraskevas; Maranta, Ramona; Caridi, Gianluca; Ozaltin, Fatih; Anarat, Ali; Balat, Ayse; Gellermann, Jutta; Trautmann, Agnes; Erdogan, Ozlem; Saeed, Bassam; Emre, Sevinc; Bogdanovic, Radovan; Azocar, Marta; Balasz-Chmielewska, Irena; Benetti, Elisa; Caliskan, Salim; Mir, Sevgi; Melk, Anette &amp; Ertan, Pelin</t>
  </si>
  <si>
    <t>Genetic screening in adolescents with steroid-resistant nephrotic syndrome</t>
  </si>
  <si>
    <t>Bonatti, Francesco; Reina, Michele; Neri, Tauro Maria &amp; Martorana, Davide</t>
  </si>
  <si>
    <t>Genetic susceptibility to ANCA-associated vasculitis state of the art</t>
  </si>
  <si>
    <t>Goldman, Jill S.</t>
  </si>
  <si>
    <t xml:space="preserve">Genetic Testing and Counseling in the Diagnosis and Management of Young-Onset Dementias </t>
  </si>
  <si>
    <t xml:space="preserve">Psychiatric Clinics of North America </t>
  </si>
  <si>
    <t>in dementia WES is not necessary</t>
  </si>
  <si>
    <t>VUS, secondary findings</t>
  </si>
  <si>
    <t>Oosterwijk, Jan C.; de Vries, Jakob; Mourits, Marian J. &amp; de Bock, Geertruida H.</t>
  </si>
  <si>
    <t xml:space="preserve">Genetic testing and familial implications in breast-ovarian cancer families </t>
  </si>
  <si>
    <t xml:space="preserve">Maturitas </t>
  </si>
  <si>
    <t>unclassified variants are only briefly mentioned and not specific to WES but also in gene sequencing !</t>
  </si>
  <si>
    <t>Weissman, Scott M. MS, CGC
Weiss, Shelly M. MS, CGC
Newlin, Anna C. MS, CGC</t>
  </si>
  <si>
    <t>Genetic Testing by Cancer Site Ovary</t>
  </si>
  <si>
    <t>Cancer Journal July/August 2012</t>
  </si>
  <si>
    <t>Chun, Nicki MS, CGC
Ford, James M. MD</t>
  </si>
  <si>
    <t>Genetic Testing by Cancer Site Stomach</t>
  </si>
  <si>
    <t>Hershberger, Ray E. &amp; Siegfried, Jill D.</t>
  </si>
  <si>
    <t xml:space="preserve">Update 2011 Clinical and Genetic Issues in Familial Dilated Cardiomyopathy </t>
  </si>
  <si>
    <t>storage interpretation cost</t>
  </si>
  <si>
    <t>data storage, discrimination</t>
  </si>
  <si>
    <t>Brown EJ, Pollak MR, Barua M</t>
  </si>
  <si>
    <t>Genetic testing for nephrotic syndrome and FSGS in the era of next-generation sequencing</t>
  </si>
  <si>
    <t>Arndt, Anne-Karin a,b
MacRae, Calum A. b</t>
  </si>
  <si>
    <t>Genetic testing in cardiovascular diseases</t>
  </si>
  <si>
    <t xml:space="preserve">Current Opinion in Cardiology May 2014 </t>
  </si>
  <si>
    <t>Sturm, Amy C. a,b
Hershberger, Ray E. a,b,c</t>
  </si>
  <si>
    <t>Genetic testing in cardiovascular medicine current landscape and future horizons</t>
  </si>
  <si>
    <t>; Current Opinion in Cardiology May 2013</t>
  </si>
  <si>
    <t>Hilbers, FSM; Vreeswijk, MPG; van Asperen, CJ &amp; Devilee, P</t>
  </si>
  <si>
    <t>The impact of next generation sequencing on the analysis of breast cancer susceptibility a role for extremely rare genetic variation?</t>
  </si>
  <si>
    <t>counseling, VUS</t>
  </si>
  <si>
    <t>Nance, Martha A. MD</t>
  </si>
  <si>
    <t>Genetic Testing in Clinical Practice</t>
  </si>
  <si>
    <t>CONTINUUM: Lifelong Learning in Neurology April 2011</t>
  </si>
  <si>
    <t>Scheffer, Ingrid E.</t>
  </si>
  <si>
    <t>Genetic Testing in Epilepsy What Should You Be Doing?</t>
  </si>
  <si>
    <t>just showing that in 2011 not valid for epilepsy</t>
  </si>
  <si>
    <t>Harrison, Victoria &amp; Nemeth, Andrea H.</t>
  </si>
  <si>
    <t xml:space="preserve">Genetic testing in neurology </t>
  </si>
  <si>
    <t xml:space="preserve">Medicine </t>
  </si>
  <si>
    <t>elsi about genetics, solutions provided</t>
  </si>
  <si>
    <t>Phan-Hug, F.; Beckmann, J.S. &amp; Jacquemont, S.</t>
  </si>
  <si>
    <t xml:space="preserve">Genetic testing in patients with obesity </t>
  </si>
  <si>
    <t>Shi, Min; Xiao, Ruobing; Woda, Bruce A. &amp; Yu, Hongbo</t>
  </si>
  <si>
    <t>Five Important Advances in Hematopathology</t>
  </si>
  <si>
    <t>Genetics  Abstract</t>
  </si>
  <si>
    <t>Pathology 2012</t>
  </si>
  <si>
    <t>Genetics /Epigenetics and Pharmacogenetics</t>
  </si>
  <si>
    <t>Hucthagowder, Vishwanathan; Meyer, Rekha; Mullins, Chelsea; Nagarajan, Rakesh; DiPersio, John F.; Vij, Ravi; Tomasson, Michael H. &amp; Kulkarni, Shashikant</t>
  </si>
  <si>
    <t xml:space="preserve">Resequencing analysis of the candidate tyrosine kinase and RAS pathway gene families in multiple myeloma </t>
  </si>
  <si>
    <t>Kotzer, Katrina E.; Riley, Jacquelyn D.; Conta, Jessie H.; Anderson, Claire M.; Schahl, Kimberly A. &amp; Goodenberger, McKinsey L.</t>
  </si>
  <si>
    <t xml:space="preserve">Genetic testing utilization and the role of the laboratory genetic counselor </t>
  </si>
  <si>
    <t>focused on role of one specialist in the smart implementation of genetic technologies</t>
  </si>
  <si>
    <t>Okser, Sebastian; Pahikkala, Tapio &amp; Aittokallio, Tero</t>
  </si>
  <si>
    <t>Genetic variants and their interactions in disease risk prediction - machine learning and network perspectives</t>
  </si>
  <si>
    <t>BioData Mining</t>
  </si>
  <si>
    <t>data analysis</t>
  </si>
  <si>
    <t>Lewis, Joshua P. PhD
Ryan, Kathleen MPH
O'Connell, Jeffrey R. DPhil
Horenstein, Richard B. MD
Damcott, Coleen M. PhD
Gibson, Quince MBA
Pollin, Toni I. PhD
Mitchell, Braxton D. PhD
Beitelshees, Amber L. PharmD, MPH
Pakzy, Ruth BS
Tanner, Keith BS
Parsa, Afshin MD
Tantry, Udaya S. PhD
Bliden, Kevin P. MBA
Post, Wendy S. MD
Faraday, Nauder MD
Herzog, William MD
Gong, Yan PhD
Pepine, Carl J. MD
Johnson, Julie A. PharmD
Gurbel, Paul A. MD
Shuldiner, Alan R. MD</t>
  </si>
  <si>
    <t>Genetic Variation in PEAR1 Is Associated With Platelet Aggregation and Cardiovascular Outcomes</t>
  </si>
  <si>
    <t>Circulation: Cardiovascular Genetics April 2013</t>
  </si>
  <si>
    <t>Dubé, Joseph B. &amp; Hegele, Robert A.</t>
  </si>
  <si>
    <t xml:space="preserve">Genetics 100 for Cardiologists Basics of Genome-Wide Association Studies </t>
  </si>
  <si>
    <t xml:space="preserve">Canadian Journal of Cardiology </t>
  </si>
  <si>
    <t>Farhan, Sali M.K. &amp; Hegele, Robert A.</t>
  </si>
  <si>
    <t xml:space="preserve">Genetics 101 for Cardiologists Rare Genetic Variants and Monogenic Cardiovascular Disease </t>
  </si>
  <si>
    <t>Shearer, A. Eliot a,b
Smith, Richard J.H. a,b,c</t>
  </si>
  <si>
    <t>Genetics advances in genetic testing for deafness</t>
  </si>
  <si>
    <t>Current Opinion in Pediatrics December 2012</t>
  </si>
  <si>
    <t>no exome implementation issue</t>
  </si>
  <si>
    <t>Rosell, Rafael; Bivona, Trever G &amp; Karachaliou, Niki</t>
  </si>
  <si>
    <t xml:space="preserve">Genetics and biomarkers in personalisation of lung cancer treatment </t>
  </si>
  <si>
    <t>Narayanan, Vinodh</t>
  </si>
  <si>
    <t xml:space="preserve">Genetics and Child Neurology What Every Trainee/Resident Should Know </t>
  </si>
  <si>
    <t>just one sentence, more focused on research</t>
  </si>
  <si>
    <t>Bain, Chris R. a
Shaw, Andrew D. b</t>
  </si>
  <si>
    <t>Genetics and epigenetics in perioperative medicine</t>
  </si>
  <si>
    <t>Current Opinion in Critical Care October 2012</t>
  </si>
  <si>
    <t>Bittles, A H; Bittles AH.; Bittles, A.H.a b</t>
  </si>
  <si>
    <t>Genetics and global healthcare</t>
  </si>
  <si>
    <t>The journal of the Royal College of Physicians of Edinburgh; J R Coll Physicians Edinb.  2013; Journal of the Royal College of Physicians of Edinburgh</t>
  </si>
  <si>
    <t>Delles, Christian &amp; Padmanabhan, Sandosh</t>
  </si>
  <si>
    <t xml:space="preserve">Genetics and Hypertension Is It Time to Change My Practice? </t>
  </si>
  <si>
    <t>its not time to change the practice yet !, only briefly mentions ethical issues</t>
  </si>
  <si>
    <t>Rahimzadeh, Vasiliki &amp; Bartlett, Gillian</t>
  </si>
  <si>
    <t>Genetics and primary care where are we headed?</t>
  </si>
  <si>
    <t>Ethical perspective only recommendation</t>
  </si>
  <si>
    <t>Timmerman V., Strickland A.V., Zuchner S.</t>
  </si>
  <si>
    <t>Genetics of Charcot-Marie-Tooth (CMT) disease within the frame of the human genome project success</t>
  </si>
  <si>
    <t>Roberts, Robert</t>
  </si>
  <si>
    <t>Genetics of Coronary Artery Disease</t>
  </si>
  <si>
    <t xml:space="preserve">Circulation Research June 6, 2014 </t>
  </si>
  <si>
    <t>Loy, Clement T; Schofield, Peter R; Turner, Anne M &amp; Kwok, John BJ</t>
  </si>
  <si>
    <t xml:space="preserve">Genetics of dementia </t>
  </si>
  <si>
    <t>Jasinska-Myga, B. &amp; Wider, C.; Jasinska-Myga, Barbara &amp; Wider, Christian</t>
  </si>
  <si>
    <t xml:space="preserve">GENETICS OF ESSENTIAL TREMOR </t>
  </si>
  <si>
    <t>Schmouth, Jean-FranÃ§ois; Dion, Patrick A. &amp; Rouleau, Guy A.</t>
  </si>
  <si>
    <t xml:space="preserve">Genetics of essential tremor From phenotype to genes, insights from both human and mouse studies </t>
  </si>
  <si>
    <t>Lopes, LuÃ­s R. &amp; Elliott, Perry M.</t>
  </si>
  <si>
    <t xml:space="preserve">Genetics of heart failure </t>
  </si>
  <si>
    <t>clinical implementation issues for genetic testing in general, not only WES</t>
  </si>
  <si>
    <t>Maron, Barry J.; Maron, Martin S. &amp; Semsarian, Christopher</t>
  </si>
  <si>
    <t xml:space="preserve">Genetics of Hypertrophic Cardiomyopathy After 20 Years Clinical Perspectives </t>
  </si>
  <si>
    <t>only mentions that WES increases VUS, but its not an issue unique to Wes… not focused enough</t>
  </si>
  <si>
    <t>Vogan, Kyle</t>
  </si>
  <si>
    <t>Genetics of immune cell levels</t>
  </si>
  <si>
    <t>Tester, David J. &amp; Ackerman, Michael J.</t>
  </si>
  <si>
    <t>GENETICS OF LONG QT SYNDROME</t>
  </si>
  <si>
    <t>Methodist DeBakey Cardiovascular Journal</t>
  </si>
  <si>
    <t>Laing, Nigel G.</t>
  </si>
  <si>
    <t>Genetics of neuromuscular disorders</t>
  </si>
  <si>
    <t>Critical Reviews in Clinical Laboratory Sciences</t>
  </si>
  <si>
    <t>Lee, Yung Seng a,b,c</t>
  </si>
  <si>
    <t>Genetics of nonsyndromic obesity</t>
  </si>
  <si>
    <t xml:space="preserve">Current Opinion in Pediatrics December 2013; </t>
  </si>
  <si>
    <t>Kumar, Kishore R. a,b
Lohmann, Katja a
Klein, Christine a</t>
  </si>
  <si>
    <t>Genetics of Parkinson disease and other movement disorders</t>
  </si>
  <si>
    <t>Sakolsky, Dara J.; McCracken, James T. &amp; Nurmi, Erika L.</t>
  </si>
  <si>
    <t xml:space="preserve">Genetics of Pediatric Anxiety Disorders </t>
  </si>
  <si>
    <t xml:space="preserve">Child and Adolescent Psychiatric Clinics of North America </t>
  </si>
  <si>
    <t>Piscione, Tino D. &amp; Licht, Christoph</t>
  </si>
  <si>
    <t xml:space="preserve">Genetics of Proteinuria An Overview of Gene Mutations Associated with Nonsyndromic Proteinuric Glomerulopathies </t>
  </si>
  <si>
    <t xml:space="preserve">Advances in Chronic Kidney Disease </t>
  </si>
  <si>
    <t>Best, D. Hunter a,b
Austin, Eric D. c
Chung, Wendy K. d
Elliott, C. Gregory e,f</t>
  </si>
  <si>
    <t>Genetics of pulmonary hypertension</t>
  </si>
  <si>
    <t>Current Opinion in Cardiology November 2014</t>
  </si>
  <si>
    <t>Zollo, Massimo</t>
  </si>
  <si>
    <t xml:space="preserve">Genetics of recurrent medulloblastoma </t>
  </si>
  <si>
    <t>Schormair, Barbara &amp; Winkelmann, Juliane</t>
  </si>
  <si>
    <t xml:space="preserve">Genetics of Restless Legs Syndrome Mendelian, Complex, and Everything in Between </t>
  </si>
  <si>
    <t xml:space="preserve">Sleep Medicine Clinics </t>
  </si>
  <si>
    <t>Kukshal, Prachi; Thelma, B. K.; Nimgaonkar, Vishwajit L. &amp; Deshpande, Smita N.</t>
  </si>
  <si>
    <t>Genetics of schizophrenia from a clinicial perspective</t>
  </si>
  <si>
    <t>Sehgal, Amita &amp; Mignot, Emmanuel</t>
  </si>
  <si>
    <t xml:space="preserve">Genetics of Sleep and Sleep Disorders </t>
  </si>
  <si>
    <t>Joshi, S; Andersen, R; Jespersen, B &amp; Rittig, S</t>
  </si>
  <si>
    <t>Genetics of steroid-resistant nephrotic syndrome a review of mutation spectrum and suggested approach for genetic testing</t>
  </si>
  <si>
    <t>Acta Paediatrica</t>
  </si>
  <si>
    <t>Downing, Nancy R.; Williams, Janet K.; Daack-Hirsch, Sandra; Driessnack, Martha &amp; Simon, Christian M.</t>
  </si>
  <si>
    <t xml:space="preserve">Genetics specialists' perspectives on disclosure of genomic incidental findings in the clinical setting </t>
  </si>
  <si>
    <t xml:space="preserve">Patient Education and Counseling </t>
  </si>
  <si>
    <t>interviews of people about Incidental findings only</t>
  </si>
  <si>
    <t>Ombrello, Michael J.; Sikora, Keith A. &amp; Kastner, Daniel L.</t>
  </si>
  <si>
    <t xml:space="preserve">Genetics, genomics, and their relevance to pathology and therapy </t>
  </si>
  <si>
    <t xml:space="preserve">Best Practice &amp; Research Clinical Rheumatology </t>
  </si>
  <si>
    <t>Cazenave, H.; Maubec, E.; Mohamdi, H.; Grange, F.; Bressac-de Paillerets, B.; Demenais, F. &amp; Avril, M.F.</t>
  </si>
  <si>
    <t>Genital and anorectal mucosal melanoma is associated with cutaneous melanoma in patients and in families</t>
  </si>
  <si>
    <t>British Journal of Dermatology</t>
  </si>
  <si>
    <t>McGrath, J.A.</t>
  </si>
  <si>
    <t>Genodermatoses and 125 years of the BJD</t>
  </si>
  <si>
    <t>Hochstenbach, R.; Buizer-Voskamp, J.E.; Vorstman, J.A.S. &amp; Ophoff, R.A.; Hochstenbach, R.; Buizer-Voskamp, J. E.; Vorstman, J. A. S.; Ophoff, R. A.; Hochstenbach R, Buizer-Voskamp JE, Vorstman JA, Ophoff RA.; Hochstenbach, R.a; Buizer-Voskamp, J.E.b; Vorstman, J.A.S.c &amp; Ophoff, R.A.b d</t>
  </si>
  <si>
    <t>Genome Arrays for the Detection of Copy Number Variations in Idiopathic Mental Retardation, Idiopathic Generalized Epilepsy and Neuropsychiatric Disorders Lessons for Diagnostic Workflow and Research</t>
  </si>
  <si>
    <t>Cytogenetic &amp; Genome Research; CYTOGENETIC AND GENOME RESEARCH; Cytogenet Genome Res.  2011</t>
  </si>
  <si>
    <t>Alkan, Can; Coe, Bradley P. &amp; Eichler, Evan E.</t>
  </si>
  <si>
    <t>Genome structural variation discovery and genotyping</t>
  </si>
  <si>
    <t>Haus, Tanja; Ferguson, Betsy; Rogers, Jeffrey; Doxiadis, Gaby; Certa, Ulrich; Rose, Nicola J.; Teepe, Robert; Weinbauer, Gerhard F. &amp; Roos, Christian</t>
  </si>
  <si>
    <t xml:space="preserve">Genome typing of nonhuman primate models implications for biomedical research </t>
  </si>
  <si>
    <t xml:space="preserve">Trends in Genetics </t>
  </si>
  <si>
    <t>Hudson, T. J.</t>
  </si>
  <si>
    <t>Genome variation and personalized cancer medicine</t>
  </si>
  <si>
    <t>Journal of Internal Medicine</t>
  </si>
  <si>
    <t>Huser, Vojtech; Sincan, Murat &amp; Cimino, James J.</t>
  </si>
  <si>
    <t>Developing genomic knowledge bases and databases to support clinical management current perspectives</t>
  </si>
  <si>
    <t>Pharmacogenomics &amp; Personalized Medicine</t>
  </si>
  <si>
    <t>implementation discussion</t>
  </si>
  <si>
    <t>Gonzalez MA, Lebrigio RF, Van Booven D, Ulloa RH, Powell E, Speziani F, Tekin M, SchÃ¼le R, ZÃ¼chner S</t>
  </si>
  <si>
    <t>GEnomes Management Application (GEMapp) a new software tool for large-scale collaborative genome analysis</t>
  </si>
  <si>
    <t>Iacobazzi, Vito; Infantino, Vittoria; Castegna, Alessandra &amp; Andria, Generoso</t>
  </si>
  <si>
    <t>Hyperhomocysteinemia Related genetic diseases and congenital defects, abnormal DNA methylation and newborn screening issues</t>
  </si>
  <si>
    <t xml:space="preserve">Molecular Genetics &amp; Metabolism; Molecular Genetics and Metabolism </t>
  </si>
  <si>
    <t>turnaround time, interpretation, education, return of results</t>
  </si>
  <si>
    <t>Markello T.C., Adams D.R.</t>
  </si>
  <si>
    <t>Genome-scale sequencing to identify genes involved in Mendelian disorders</t>
  </si>
  <si>
    <t>Hudson T.</t>
  </si>
  <si>
    <t>Genome-sequencing anniversary Genomics and clinical relevance</t>
  </si>
  <si>
    <t>Safra, Noa; Bassuk, Alexander G.; Ferguson, Polly J.; Aguilar, Miriam; Coulson, Rochelle L.; Thomas, Nicholas; Hitchens, Peta L.; Dickinson, Peter J.; Vernau, Karen M.; Wolf, Zena T. &amp; Bannasch, Danika L.</t>
  </si>
  <si>
    <t>Genome-Wide Association Mapping in Dogs Enables Identification of the Homeobox Gene, NKX2-8, as a Genetic Component of Neural Tube Defects in Humans</t>
  </si>
  <si>
    <t>Daly, Ann K.</t>
  </si>
  <si>
    <t>Genome-wide association studies in pharmacogenomics</t>
  </si>
  <si>
    <t>Hussain, Ibrahim MD
Duffis, Ennis Jesus MD
Gandhi, Chirag D. MD
Prestigiacomo, Charles J. MD</t>
  </si>
  <si>
    <t>Genome-Wide Association Studies of Intracranial Aneurysms An Update</t>
  </si>
  <si>
    <t xml:space="preserve">Stroke September 2013; </t>
  </si>
  <si>
    <t>Fall, Tove &amp; Ingelsson, Erik</t>
  </si>
  <si>
    <t xml:space="preserve">Genome-wide association studies of obesity and metabolic syndrome </t>
  </si>
  <si>
    <t>Kurtz, Theodore W.</t>
  </si>
  <si>
    <t>Genome-Wide Association Studies Will Unlock the Genetic Basis of Hypertension Con Side of the Argument</t>
  </si>
  <si>
    <t>Hypertension December 2010</t>
  </si>
  <si>
    <t>Fox, Ervin R. MD
Musani, Solomon K. PhD
Barbalic, Maja PhD
Lin, Honghuang PhD
Yu, Bing MS
Ogunyankin, Kofo O. MD
Smith, Nicholas L. PhD
Kutlar, Abdullah MD
Glazer, Nicole L. MD
Post, Wendy S. MD, MS
Paltoo, Dina N. PhD, MPH
Dries, Daniel L. MD, MPH
Farlow, Deborah N. PhD
Duarte, Christine W. PhD
Kardia, Sharon L. PhD
Meyers, Kristin J. PhD
Sun, Yan V. PhD
Arnett, Donna K. PhD
Patki, Amit A. MS
Sha, Jin MS
Cui, Xiangqui PhD
Samdarshi, Tandaw E. MD, MPH
Penman, Alan D. PhD
Bibbins-Domingo, Kirsten MD, PhD
Buzkova, Petra PhD
Benjamin, Emelia J. MD
Bluemke, David A. MD, PhD
Morrison, Alanna C. PhD
Heiss, Gerardo MD
Carr, J. Jeffrey MD, MSc
Tracy, Russell P. PhD
Mosley, Thomas H. PhD
Taylor, Herman A. MD
Psaty, Bruce M. MD, PhD
Heckbert, Susan R. MD, PhD
Cappola, Thomas P. MD, ScM
Vasan, Ramachandran S. MD</t>
  </si>
  <si>
    <t>Genome-Wide Association Study of Cardiac Structure and Systolic Function in African Americans The Candidate Gene Association Resource (CARe) Study</t>
  </si>
  <si>
    <t>Circulation: Cardiovascular Genetics February 2013</t>
  </si>
  <si>
    <t>Caburet, Sandrine; Zavadakova, Petra; Ben-Neriah, Ziva; Bouhali, Kamal; Dipietromaria, Auré lie; Charon, Cé line; Besse, Cé line; Laissue, Paul; Chalifa-Caspi, Vered; Christin-Maitre, Sophie; Vaiman, Daniel; Levi, Giovanni; Veitia, Reiner A. &amp; Fellous, Marc</t>
  </si>
  <si>
    <t>Genome-Wide Linkage in a Highly Consanguineous Pedigree Reveals Two Novel Loci on Chromosome 7 for Non-Syndromic Familial Premature Ovarian Failure</t>
  </si>
  <si>
    <t>Alakus, Hakan; Babicky, Michele L.; Ghosh, Pradipta; Yost, Shawn; Jepsen, Kristen; Dai, Yang; Arias, Angelo; Samuels, Michael L.; Mose, Evangeline S.; Schwab, Richard B.; Peterson, Michael R.; Lowy, Andrew M.; Frazer, Kelly A. &amp; Harismendy, Olivier</t>
  </si>
  <si>
    <t>Genome-wide mutational landscape of mucinous carcinomatosis peritonei of appendiceal origin</t>
  </si>
  <si>
    <t>Gao, Linda; Smit, Marjon A.; den Oord, Joost J.; Goeman, Jelle J.; Verdegaal, Els M. E.; Burg, Sjoerd H.; Stas, Marguerite; Beck, Samuel; Gruis, Nelleke A.; Tensen, Cornelis P.; Willemze, Rein; Peeper, Daniel S. &amp; Doorn, Remco</t>
  </si>
  <si>
    <t>Genome-wide promoter methylation analysis identifies epigenetic silencing of MAPK 13 in primary cutaneous melanoma</t>
  </si>
  <si>
    <t>Uddin, Mohammed; Sturge, Mitch; Peddle, Lynette; O'Rielly, Darren D. &amp; Rahman, Proton</t>
  </si>
  <si>
    <t>Genome-Wide Signatures of 'Rearrangement Hotspots' within Segmental Duplications in Humans</t>
  </si>
  <si>
    <t>Bielecka, Zofia Felicja; Czarnecka, Anna Malgorzata &amp; Szczylik, Cezary</t>
  </si>
  <si>
    <t>Genomic analysis as the first step toward personalized treatment in renal cell carcinoma</t>
  </si>
  <si>
    <t>Feng, Yong; Shen, Jacson K.; Hornicek, Francis J. &amp; Duan, Zhenfeng</t>
  </si>
  <si>
    <t>Genomic and epigenetic instability in chordoma current insights</t>
  </si>
  <si>
    <t>Advances in Genomics &amp; Genetics</t>
  </si>
  <si>
    <t>Improgo, Ma. Reina &amp; Brown, Jennifer R.</t>
  </si>
  <si>
    <t xml:space="preserve">Genomic Approaches to Chronic Lymphocytic Leukemia </t>
  </si>
  <si>
    <t>Qadir, Zara</t>
  </si>
  <si>
    <t xml:space="preserve">Genomic future beckons for cancer management </t>
  </si>
  <si>
    <t>only one sentence, not focused on exome but wgs</t>
  </si>
  <si>
    <t>Doherty, Joanne L.; Owen, Michael J.; Doherty JL, Owen MJ.; Doherty, J.L. &amp; Owen, M.J.</t>
  </si>
  <si>
    <t>Genomic insights into the overlap between psychiatric disorders implications for research and clinical practice</t>
  </si>
  <si>
    <t>GENOME MEDICINE; Genome Med.  2014</t>
  </si>
  <si>
    <t>Vance, Jeffery M. MD, PhD
Tekin, Demet MD, PhD</t>
  </si>
  <si>
    <t>Genomic Medicine and Neurology</t>
  </si>
  <si>
    <t>Lamoril J., Bogard M.</t>
  </si>
  <si>
    <t>Genomic medicine The new way of thinking medicine Present and future - Part two La médecine génomique, une réalité en pleine evolution Deuxième partie</t>
  </si>
  <si>
    <t>Haspel R.L., Saffitz J.E.</t>
  </si>
  <si>
    <t>Genomic oncology education An urgent need, a new approach</t>
  </si>
  <si>
    <t>Pilati, Camilla; Letouzé, Eric; Nault, Jean-Charles; Imbeaud, Sandrine; Boulai, Anaïs; Calderaro, Julien; Poussin, Karine; Franconi, Andrea; Couchy, Gabrielle; Morcrette, Guillaume; Mallet, Maxime; Taouji, Saïd; Balabaud, Charles; Terris, Benoit; Canal, Frédéric; Paradis, Valérie; Scoazec, Jean-Yves; deÂ Muret, Anne; Guettier, Catherine; Bioulac-Sage, Paulette; Chevet, Eric; Calvo, Fabien &amp; Zucman-Rossi, Jessica</t>
  </si>
  <si>
    <t xml:space="preserve">Genomic Profiling of Hepatocellular Adenomas Reveals Recurrent FRK-Activating Mutations and the Mechanisms of Malignant Transformation </t>
  </si>
  <si>
    <t xml:space="preserve">Cancer Cell </t>
  </si>
  <si>
    <t>Biesecker, Barbara Bowles; Peay, Holly Landrum; Biesecker BB, Peay HL.; Biesecker, B.B. &amp; Peay, H.L.</t>
  </si>
  <si>
    <t>Genomic sequencing for psychiatric disorders promise and challenge</t>
  </si>
  <si>
    <t>INTERNATIONAL JOURNAL OF NEUROPSYCHOPHARMACOLOGY; Int J Neuropsychopharmacol.  2013</t>
  </si>
  <si>
    <t>focuses on research !! genetic discrimination</t>
  </si>
  <si>
    <t>Ingles, Jodie &amp; Semsarian, Christopher</t>
  </si>
  <si>
    <t xml:space="preserve">Conveying a probabilistic genetic test result to families with an inherited heart disease </t>
  </si>
  <si>
    <t>IF, collaboration</t>
  </si>
  <si>
    <t>Ankala, Arunkanth &amp; Hegde, Madhuri</t>
  </si>
  <si>
    <t xml:space="preserve">Genomic Technologies and the New Era of Genomic Medicine </t>
  </si>
  <si>
    <t>Faruki H.</t>
  </si>
  <si>
    <t>Genomic testing The clinical laboratory perspective</t>
  </si>
  <si>
    <t>RIORDAN, SARA; SHATHER, BEDIR; LEVIN, ELISSA &amp; BILLINGS, PAUL R.</t>
  </si>
  <si>
    <t>Genomic Tools for Clinicians</t>
  </si>
  <si>
    <t>issues listed, but not journal article</t>
  </si>
  <si>
    <t>Johnson, Norah L.; Giarelli, Ellen; Lewis, Celine &amp; Rice, Catherine E.</t>
  </si>
  <si>
    <t>Genomics and Autism Spectrum Disorder</t>
  </si>
  <si>
    <t>Yadav, Shalini S.; Batra, Jaspreet S. &amp; Tewari, Ashutosh K.</t>
  </si>
  <si>
    <t>Genomics at the Forefront of Biomarker Development for Prostate Cancer Detection and Therapeutics (Cover story)</t>
  </si>
  <si>
    <t>AUANews</t>
  </si>
  <si>
    <t>Bustamante, Carlos D.; De La Vega, Francisco M. &amp; Burchard, Esteban G.</t>
  </si>
  <si>
    <t>Genomics for the world</t>
  </si>
  <si>
    <t>this is needed in research before we can interpret individual genomic data world representation of genomics</t>
  </si>
  <si>
    <t>Jacob, Howard J.; Abrams, Kelly; Bick, David P.; Brodie, Kent; Dimmock, David P.; Farrell, Michael; Geurts, Jennifer; Harris, Jeremy; Helbling, Daniel; Joers, Barbara J.; Kliegman, Robert; Kowalski, George; Lazar, Jozef; Margolis, David A.; North, Paula; Northup, Jill; Roquemore-Goins, Altheia; Scharer, Gunter; Shimoyama, Mary; Strong, Kimberly; Taylor, Bradley; Tsaih, Shirng-Wern; Tschannen, Michael R.; Veith, Regan L.; Wendt-Andrae, Jaime; Wilk, Brandon; Worthey, Elizabeth A.; Jacob HJ, Abrams K, Bick DP, Brodie K, Dimmock DP, Farrell M, Geurts J, Harris J, Helbling D, Joers BJ, Kliegman R, Kowalski G, Lazar J, Margolis DA, North P, Northup J, Roquemore-Goins A, Scharer G, Shimoyama M, Strong K, Taylor B, Tsaih SW, et al.; Jacob, H.J.a e f; Abrams, K.l; Bick, D.P.a e j; Brodie, K.a; Dimmock, D.P.a e j; Farrell, M.c; Geurts, J.a g; Harris, J.a e; Helbling, D.a e; Joers, B.J.l; Kliegman, R.e; Kowalski, G.a; Lazar, J.a b; Margolis, D.A.e; North, P.d i k; Northup, J.a; Roquemore-Goins, A.k; Scharer, G.a e j; Shimoyama, M.a g; Strong, K.a h; Taylor, B.a; Tsaih, S.-W.a; Tschannen, M.R.a; Veith, R.L.a j; Wendt-Andrae, J.a; Wilk, B.a e &amp; Worthey, E.A.a e i</t>
  </si>
  <si>
    <t>Genomics in Clinical Practice Lessons from the Front Lines</t>
  </si>
  <si>
    <t>SCIENCE TRANSLATIONAL MEDICINE; Sci Transl Med.  2013</t>
  </si>
  <si>
    <t>focused on implementation</t>
  </si>
  <si>
    <t>Teng, Kathryn &amp; Acheson, Louise S.</t>
  </si>
  <si>
    <t xml:space="preserve">Genomics in Primary Care Practice </t>
  </si>
  <si>
    <t xml:space="preserve">Primary Care: Clinics in Office Practice </t>
  </si>
  <si>
    <t>Riva, Laura; Luzi, Lucilla &amp; GiuseppePelicci, Pier</t>
  </si>
  <si>
    <t>Genomics of acute myeloid leukemia the next generation</t>
  </si>
  <si>
    <t>Pilarsky, Christian &amp; GrÃ¼tzmann, Robert</t>
  </si>
  <si>
    <t xml:space="preserve">Genomics of pancreatic ductal adenocarcinoma </t>
  </si>
  <si>
    <t xml:space="preserve">Hepatobiliary &amp; Pancreatic Diseases International </t>
  </si>
  <si>
    <t>[No author name available]</t>
  </si>
  <si>
    <t>Genomics venture sets sights on clinical trials</t>
  </si>
  <si>
    <t>Feero, William Gregory &amp; Guttmacher, Alan E.</t>
  </si>
  <si>
    <t xml:space="preserve">Genomics, Personalized Medicine, and Pediatrics </t>
  </si>
  <si>
    <t xml:space="preserve">Academic Pediatrics </t>
  </si>
  <si>
    <t>only briefly mentions ethical issues, need for regulation, not specific enough.</t>
  </si>
  <si>
    <t>Allain, Ginny</t>
  </si>
  <si>
    <t>Genomics, proteomics, cytomics, and genetic</t>
  </si>
  <si>
    <t xml:space="preserve">Genotype- and Phenotype-Guided Management of Congenital Long QT Syndrome </t>
  </si>
  <si>
    <t xml:space="preserve">Current Problems in Cardiology </t>
  </si>
  <si>
    <t>Duyzend, Michael H. &amp; Eichler, Evan E.</t>
  </si>
  <si>
    <t xml:space="preserve">Genotype-first analysis of the 16p112 deletion defines a new type of "autism" </t>
  </si>
  <si>
    <t>Lu, James T.
Campeau, Philippe M.
Lee, Brendan H.; Lu, James T.; Campeau, Philippe M.; Lee, Brendan H.</t>
  </si>
  <si>
    <t>Genotype-Phenotype Correlation Promiscuity in the Era of Next-Generation Sequencing</t>
  </si>
  <si>
    <t>Obstetrical &amp; Gynecological Survey December 2014; OBSTETRICAL &amp; GYNECOLOGICAL SURVEY</t>
  </si>
  <si>
    <t>Sasaki, Masayuki MD
Ishii, Atsushi MD
Saito, Yoshiaki MD
Morisada, Naoya MD
Iijima, Kazumoto MD
Takada, Satoshi MD
Araki, Atsushi MD
Tanabe, Yuko MD
Arai, Hidee MD
Yamashita, Sumimasa MD
Ohashi, Tsukasa MD
Oda, Yoichiro MD
Ichiseki, Hiroshi MD
Hirabayashi, Shininchi MD
Yasuhara, Akihiro MD
Kawawaki, Hisashi MD
Kimura, Sadami MD
Shimono, Masayuki MD
Narumiya, Seiro MD
Suzuki, Motomasa MD
Yoshida, Takeshi MD
Oyazato, Yoshinobu MD
Tsuneishi, Shuichi MD
Ozasa, Shiro MD
Yokochi, Kenji MD
Dejima, Sunao MD
Akiyama, Tomoyuki MD
Kishi, Nobuyuki MD
Kira, Ryutaro MD
Ikeda, Toshio MD
Oguni, Hirokazu MD
Zhang, Bo MS, PhD
Tsuji, Shoji MD
Hirose, Shinichi MD</t>
  </si>
  <si>
    <t>Genotype-phenotype correlations in alternating hemiplegia of childhood</t>
  </si>
  <si>
    <t>Neurology February 11, 2014</t>
  </si>
  <si>
    <t>Balasubramanian, Meena a
Parker, Michael J. a
Dalton, Ann b
Giunta, Cecilia f
Lindert, Uschi f
Peres, Luiz C. c
Wagner, Bart E. d
Arundel, Paul e
Offiah, Amaka e
Bishop, Nicholas J. e</t>
  </si>
  <si>
    <t>Genotype-phenotype study in type V osteogenesis imperfecta</t>
  </si>
  <si>
    <t>Clinical Dysmorphology July 2013</t>
  </si>
  <si>
    <t>Gala, Manish K.; Mizukami, Yusuke; Le, Long P.; Moriichi, Kentaro; Austin, Thomas; Yamamoto, Masayoshi; Lauwers, Gregory Y.; Bardeesy, Nabeel &amp; Chung, Daniel C.</t>
  </si>
  <si>
    <t xml:space="preserve">Germline Mutations in Oncogene-Induced Senescence Pathways Are Associated With Multiple Sessile Serrated Adenomas </t>
  </si>
  <si>
    <t>Valencia A., Hidalgo M.</t>
  </si>
  <si>
    <t>Getting personalized cancer genome analysis into the clinic the challenges in bioinformatics</t>
  </si>
  <si>
    <t>Moreno-Acosta, P.; Carrillo, S. Schyrly; Gamboa, O. Oscar; Acosta, J. Jineth; Serra, J. Joseph Balart; Magne, N. Nicolas &amp; Romero-Rojas, A. Alfredo</t>
  </si>
  <si>
    <t xml:space="preserve">GLUT-1, CAIX and HKII Expression in Localized Cervical Carcinoma Patients Treated by Exclusive Radiotherapy and Concomitant Chemoradiotherapy </t>
  </si>
  <si>
    <t>van Lith, Sanne A.M.; Navis, Anna C.; Verrijp, Kiek; Niclou, Simone P.; Bjerkvig, Rolf; Wesseling, Pieter; Tops, Bastiaan; Molenaar, Remco; van Noorden, Cornelis J.F. &amp; Leenders, William P.J.</t>
  </si>
  <si>
    <t xml:space="preserve">Glutamate as chemotactic fuel for diffuse glioma cells Are they glutamate suckers? </t>
  </si>
  <si>
    <t xml:space="preserve">Biochimica et Biophysica Acta (BBA) - Reviews on Cancer </t>
  </si>
  <si>
    <t>Abath Neto, O.; Martins, C.A.; Reed, U.C.; Biancalana, V.; BÃ¶nnemann, C.; Laporte, J. &amp; Zanoteli, E.</t>
  </si>
  <si>
    <t>GP33 Molecular analysis of a Brazilian cohort of myotubular and centronuclear myopathy patients</t>
  </si>
  <si>
    <t>Grants and Contracts  Miscellaneous</t>
  </si>
  <si>
    <t>Journal of Investigative Medicine February 2012</t>
  </si>
  <si>
    <t>Risgaard, Bjarke 1
Jabbari, Reza 1
Refsgaard, Lena 1
Holst, Anders 1
Haunso, Stig 1
Sadjadieh, Ahmad 2
Winkel, Bo 1
Olesen, Morten 1
Tfelt-Hansen, Jacob 1</t>
  </si>
  <si>
    <t>Genetic Variants Previously Associated with Brugada Syndrome in Newly Exome Data Abstract 13280</t>
  </si>
  <si>
    <t>Circulation November 20, 2012</t>
  </si>
  <si>
    <t>Lesca, Gaetan; Rudolf, Gabrielle; Bruneau, Nadine; Lozovaya, Natalia; Labalme, Audrey; Boutry-Kryza, Nadia; Salmi, Manal; Tsintsadze, Timur; Addis, Laura; Motte, Jacques; Wright, Sukhvir; Tsintsadze, Vera; Michel, Anne; Doummar, Diane; Lascelles, Karine; Strug, Lisa; Waters, Patrick; de Bellescize, Julitta; Vrielynck, Pascal &amp; de Saint Martin, Anne</t>
  </si>
  <si>
    <t>GRIN2A mutations in acquired epileptic aphasia and related childhood focal epilepsies and encephalopathies with speech and language dysfunction</t>
  </si>
  <si>
    <t>Humphries, Steve E</t>
  </si>
  <si>
    <t xml:space="preserve">Guidelines for the identification and management of patients with familial hypercholesterolaemia (FH) Are we coming to a consensus? </t>
  </si>
  <si>
    <t xml:space="preserve">Atherosclerosis Supplements </t>
  </si>
  <si>
    <t>Haematology  Abstract</t>
  </si>
  <si>
    <t>Liu, Jian-Jun &amp; Zhang, Xue-Jun</t>
  </si>
  <si>
    <t xml:space="preserve">GWAS 2011 Opportunities and challenges </t>
  </si>
  <si>
    <t xml:space="preserve">Journal of Genetics and Genomics </t>
  </si>
  <si>
    <t>Chen, Shengpei; Ge, Huijuan; Wang, Xuebin; Pan, Xiaoyu; Yao, Xiaotian; Li, Xuchao; Zhang, Chunlei; Chen, Fang; Jiang, Fuman; Li, Peipei; Jiang, Hui; Zheng, Hancheng; Zhang, Lei; Zhao, Lijian; Wang, Wei; Li, Songgang; Wang, Jun; Wang, Jian; Yang, Huanming &amp; Li, Yingrui</t>
  </si>
  <si>
    <t>Haplotype-assisted accurate non-invasive fetal whole genome recovery through maternal plasma sequencing</t>
  </si>
  <si>
    <t>Ma, Dingyuan; Ge, Huijuan; Li, Xuchao; Jiang, Tao; Chen, Fang; Zhang, Yanyan; Hu, Ping; Chen, Shengpei; Zhang, Jingjing; Ji, Xiuqing; Xu, Xun; Jiang, Hui; Chen, Minfeng; Wang, Wei &amp; Xu, Zhengfeng</t>
  </si>
  <si>
    <t xml:space="preserve">Haplotype-based approach for noninvasive prenatal diagnosis of congenital adrenal hyperplasia by maternal plasma DNA sequencing </t>
  </si>
  <si>
    <t>Head and Neck Cancer A Multidisciplinary Approach</t>
  </si>
  <si>
    <t>Barash, Carol Isaacson; Elliston, Keith O.; Faucett, W. Andrew; Hirsch, Jonathan; Naik, Gauri; Rathjen, Alice &amp; Wood, Grant</t>
  </si>
  <si>
    <t xml:space="preserve">Harnessing big data for precision medicine A panel of experts elucidates the data challenges and proposes key strategic decisions points </t>
  </si>
  <si>
    <t>Heart Failure Genetic Epidemiology, Cardiomyopathies, and Biomarkers</t>
  </si>
  <si>
    <t xml:space="preserve">Circulation: Cardiovascular Genetics June 2012; </t>
  </si>
  <si>
    <t>Hemostasis and Thrombosis Basic Principles and Clinical Practice</t>
  </si>
  <si>
    <t>Hepatology Clinical</t>
  </si>
  <si>
    <t>Selukar, Mangesh S.; Anandwadikar, Suvarna V.; Dope, Santoshkumar A. &amp; Baig, M. M.</t>
  </si>
  <si>
    <t>Hemihypertorphy and Cardiomegaly as Uncommon Findings Associated with Proteus Syndrome</t>
  </si>
  <si>
    <t>Bogdanova, Natalia; Helbig, Sonja &amp; DÃ¶rk, Thilo</t>
  </si>
  <si>
    <t>Hereditary breast cancer ever more pieces to the polygenic puzzle</t>
  </si>
  <si>
    <t>Hereditary Cancer in Clinical Practice</t>
  </si>
  <si>
    <t>McDonald, Jamie; Wooderchak-Donahue, Whitney; Webb, Chad VanSant; Whitehead, Kevin; Stevenson, David A.; Bayrak-Toydemir, Pinar &amp; Marchuk, Douglas A.</t>
  </si>
  <si>
    <t>Hereditary hemorrhagic telangiectasia genetics and molecular diagnostics in a new era</t>
  </si>
  <si>
    <t>Haas, Naomi B. &amp; Nathanson, Katherine L.</t>
  </si>
  <si>
    <t xml:space="preserve">Hereditary Kidney Cancer Syndromes </t>
  </si>
  <si>
    <t>Alrifai, Muhammad Talal; AlShaya, Mohammed Abdullah; Abulaban, Ahmad &amp; Alfadhel, Majid</t>
  </si>
  <si>
    <t xml:space="preserve">Hereditary Neurometabolic Causes of Infantile Spasms in 80 Children Presenting to a Tertiary Care Center </t>
  </si>
  <si>
    <t>Pennington, Kathryn P. &amp; Swisher, Elizabeth M.</t>
  </si>
  <si>
    <t xml:space="preserve">Hereditary ovarian cancer Beyond the usual suspects </t>
  </si>
  <si>
    <t xml:space="preserve">Gynecologic Oncology </t>
  </si>
  <si>
    <t>Nentwich, Martin M. &amp; Rudolph, Guenther</t>
  </si>
  <si>
    <t>Hereditary retinal eye diseases in childhood and youth affecting the central retina</t>
  </si>
  <si>
    <t>Oman Journal of Ophthalmology</t>
  </si>
  <si>
    <t>Costa, Lydie Da; Galimand, Julie; Fenneteau, Odile &amp; Mohandas, Narla</t>
  </si>
  <si>
    <t xml:space="preserve">Hereditary spherocytosis, elliptocytosis, and other red cell membrane disorders </t>
  </si>
  <si>
    <t xml:space="preserve">Blood Reviews </t>
  </si>
  <si>
    <t>Hogan, Kirk J.</t>
  </si>
  <si>
    <t xml:space="preserve">Hereditary vulnerabilities to post-operative cognitive dysfunction and dementia </t>
  </si>
  <si>
    <t xml:space="preserve">Progress in Neuro-Psychopharmacology and Biological Psychiatry </t>
  </si>
  <si>
    <t>Perez, K.; Walsh, R.; Brilliant, K.; Noble, L.; Yakirevich, E.; Breese, V.; Jackson, C.; Chatterjee, D.; Pricolo, V.; Roth, L.; Shah, N.; Cataldo, T.; Safran, H.; Hixson, D. &amp; Quesenberry, P.</t>
  </si>
  <si>
    <t xml:space="preserve">Heterogeneity of colorectal cancer (CRC) in reference to KRAS proto-oncogene utilizing WAVE technology </t>
  </si>
  <si>
    <t>Bolli N, Avet-Loiseau H, Wedge DC, Van Loo P, Alexandrov LB, Martincorena I, Dawson KJ, Iorio F, Nik-Zainal S, Bignell GR, Hinton JW, Li Y, Tubio JM, McLaren S, O' Meara S, Butler AP, Teague JW, Mudie L, Anderson E, Rashid N, Tai YT, Shammas MA, et al.</t>
  </si>
  <si>
    <t>Heterogeneity of genomic evolution and mutational profiles in multiple myeloma</t>
  </si>
  <si>
    <t>Nat Commun.  2014</t>
  </si>
  <si>
    <t>Wangler, Michael F.; Gonzaga-Jauregui, Claudia; Gambin, Tomasz; Penney, Samantha; Moss, Timothy; Chopra, Atul; Probst, Frank J.; Xia, Fan; Yang, Yaping; Werlin, Steven; Eglite, Ieva; Kornejeva, Liene; Bacino, Carlos A.; Baldridge, Dustin; Neul, Jeff; Lehman, Efrat Lev; Larson, Austin; Beuten, Joke; Muzny, Donna M. &amp; Jhangiani, Shalini</t>
  </si>
  <si>
    <t>Heterozygous De Novo and Inherited Mutations in the Smooth Muscle Actin (ACTG2) Gene Underlie Megacystis-Microcolon-Intestinal Hypoperistalsis Syndrome</t>
  </si>
  <si>
    <t>Teh, C E; Horikawa, K; Arnold, C N; Beutler, B; Kucharska, E M; Vinuesa, C G; Bertram, E M; Goodnow, C C &amp; Enders, A</t>
  </si>
  <si>
    <t>Heterozygous mis-sense mutations in Prkcb as a critical determinant of anti-polysaccharide antibody formation</t>
  </si>
  <si>
    <t>Genes &amp; Immunity</t>
  </si>
  <si>
    <t>Ellis, Nathan A. &amp; Offit, Kenneth</t>
  </si>
  <si>
    <t>Heterozygous Mutations in DNA Repair Genes and Hereditary Breast Cancer A Question of Power</t>
  </si>
  <si>
    <t>Bredrup, Cecilie; Johansson, Stefan; Bindoff, Laurence A.; Sztromwasser, Pawel; KrÃ¥kenes, Jostein; Mellgren, Anne E.C.; BrurÃ¥s, Kari R.; Lind, Ola; Boman, Helge; Knappskog, Per M. &amp; RÃ¸dahl, Eyvind</t>
  </si>
  <si>
    <t xml:space="preserve">High Myopia"Excavated Optic Disc Anomaly Associated With a Frameshift Mutation in the MYC-Binding Protein 2 Gene (MYCBP2) </t>
  </si>
  <si>
    <t>Risgaard, B; Jabbari, R; Refsgaard, L; Holst, AG; HaunsÃ¸, S; Sadjadieh, A; Winkel, BG; Olesen, MS &amp; Tfelt-Hansen, J</t>
  </si>
  <si>
    <t>High prevalence of genetic variants previously associated with Brugada syndrome in new exome data</t>
  </si>
  <si>
    <t>Lewis, Ian</t>
  </si>
  <si>
    <t>Highlights from the 2013 National Cancer Research Institute Conference</t>
  </si>
  <si>
    <t>DeMaria, Anthony N.; Bax, Jeroen J.; Ben-Yehuda, Ori; Feld, Gregory K.; Greenberg, Barry H.; Hall, Jennifer; Hlatky, Mark; Lew, Wilbur Y.W.; Lima, JoÃ£o A.C.; Maisel, Alan S.; Narayan, Sanjiv M.; Nissen, Steven; Sahn, David J. &amp; Tsimikas, Sotirios</t>
  </si>
  <si>
    <t xml:space="preserve">Highlights of the Year in JACC 2010 </t>
  </si>
  <si>
    <t>Olesen, Morten S. MSc, PhD
Yuan, Lei MD
Liang, Bo MD, PhD
Holst, Anders G. MD
Nielsen, Nikolaj MSc
Nielsen, Jonas B. MD
Hedley, Paula L. MSc
Christiansen, Michael MD
Olesen, Soren-Peter MD, DMSci
Haunso, Stig MD, DMSc
Schmitt, Nicole MSc, PhD
Jespersen, Thomas MSc, PhD, DMSci
Svendsen, Jesper H. MD, DMSci, FESC</t>
  </si>
  <si>
    <t>High Prevalence of Long QT Syndrome-Associated SCN5A Variants in Patients With Early-Onset Lone Atrial Fibrillation</t>
  </si>
  <si>
    <t>Circulation: Cardiovascular Genetics August 2012</t>
  </si>
  <si>
    <t>Manase, Dorin; D'Alessandro, Lisa C. A.; Kumar Manickaraj, Ashok; Al Turki, Saeed; Hurles, Matthew E. &amp; Mital, Seema; Manase, Dorin; D'Alessandro, Lisa C. A.; Manickaraj, Ashok Kumar; Al Turki, Saeed; Hurles, Matthew E.; Mital, Seema; Manase D, D Alessandro L, Manickaraj A, Al Turki S, Hurles ME, Mital S.</t>
  </si>
  <si>
    <t>High throughput exome coverage of clinically relevant cardiac genes</t>
  </si>
  <si>
    <t>BMC Medical Genomics; BMC Med Genomics.  2014</t>
  </si>
  <si>
    <t>Kaka, Azeem S.; Kumar, Bhavna; Kumar, Pawan; Jr., Paul E. Wakely; Kirsch, Claudia M.; Old, Matthew O.; Ozer, Enver; Agrawal, Amit; Carrau, Ricardo E.; Schuller, David E.; Siddiqui, Farzan &amp; Teknos, Theodoros N.</t>
  </si>
  <si>
    <t xml:space="preserve">Highly aggressive human papillomavirus-related oropharyngeal cancer clinical, radiologic, and pathologic characteristics </t>
  </si>
  <si>
    <t>Chadwick, Dianne &amp; Roehrl, Michael H.A.</t>
  </si>
  <si>
    <t xml:space="preserve">High-quality biobanking for personalized precision medicine BioSpecimen Sciences at the helm </t>
  </si>
  <si>
    <t xml:space="preserve">Diagnostic Histopathology </t>
  </si>
  <si>
    <t>Klassen, Tara L.; Bomben, Valerie C.; Patel, Ankita; Drabek, Janice; Chen, Tim T.; Gu, Wenli; Zhang, Feng; Chapman, Kevin; Lupski, James R.; Noebels, Jeffrey L. &amp; Goldman, A.M.</t>
  </si>
  <si>
    <t>High-resolution molecular genomic autopsy reveals complex sudden unexpected death in epilepsy risk profile</t>
  </si>
  <si>
    <t>Siggberg, Linda; Sirpa, Ala-Mello; Tarja, Linnankivi; Kristiina, Avela; Ilari, Scheinin; Kati, Kristiansson; P"ivi, Lahermo; Marja, Hietala; Liisa, Mets"honkala; Esa, Kuusinen; Maarit, Laaksonen; Janna, Saarela &amp; Sakari, Knuutila</t>
  </si>
  <si>
    <t>High-resolution SNP array analysis of patients with developmental disorder and normal array CGH results</t>
  </si>
  <si>
    <t>Karn T</t>
  </si>
  <si>
    <t>High-throughput gene expression and mutation profiling current methods and future perspectives</t>
  </si>
  <si>
    <t>Lee, Jeeyun; Van Hummelen, Paul; Go, Christina; Palescandolo, Emanuele; Jang, Jiryeon; Park, Ha Young; Kang, So Young; Oh Park, Joon; Ki Kang, Won; MacConaill, Laura &amp; Kim, Kyoung-Mee</t>
  </si>
  <si>
    <t>High-Throughput Mutation Profiling Identifies Frequent Somatic Mutations in Advanced Gastric Adenocarcinoma</t>
  </si>
  <si>
    <t>Haery, Leila; Lugo-PicÃ³1, JuliÃ¡n G.; Henry, Ryan A.; Andrews, Andrew J. &amp; Gilmore, Thomas D.</t>
  </si>
  <si>
    <t>Histone acetyltransferase-deficient p300 mutants in diffuse large B cell lymphoma have altered transcriptional regulatory activities and are required for optimal cell growth</t>
  </si>
  <si>
    <t>Theis, Jeanne L. PhD
Sharpe, Katharine M. MS
Matsumoto, Martha E. BA
Chai, High Seng PhD
Nair, Asha A. BA
Theis, Jason D. BA
de Andrade, Mariza PhD
Wieben, Eric D. PhD
Michels, Virginia V. MD
Olson, Timothy M. MD</t>
  </si>
  <si>
    <t>Homozygosity Mapping and Exome Sequencing Reveal GATAD1 Mutation in Autosomal Recessive Dilated Cardiomyopathy</t>
  </si>
  <si>
    <t>Circulation: Cardiovascular Genetics December 2011</t>
  </si>
  <si>
    <t>Khorshidi, Azam; Russell, Laurie; Bamforth, Steven; Drummond, Garry; Johnson, Royce &amp; Lehmann, Ordan J.</t>
  </si>
  <si>
    <t>Homozygosity mapping in an anophthalmic pedigree provides evidence of additional genetic heterogeneity</t>
  </si>
  <si>
    <t>Ehmke, Nadja; Caliebe, Almuth; Koenig, Rainer; Kant, SarinaÂ G.; Stark, Zornitza; Cormier-Daire, Valérie; Wieczorek, Dagmar; Gillessen-Kaesbach, Gabriele; Hoff, Kirstin; Kawalia, Amit; Thiele, Holger; AltmÃ¼ller, Janine; Fischer-Zirnsak, BjÃ¶rn; Knaus, Alexej; Zhu, Na; Heinrich, Verena; Huber, Celine; Harabula, Izabela; Spielmann, Malte; Horn, Denise; Kornak, Uwe; Hecht, Jochen; Krawitz, PeterÂ M.; NÃ¼rnberg, Peter; Siebert, Reiner; Manzke, Hermann &amp; Mundlos, Stefan</t>
  </si>
  <si>
    <t xml:space="preserve">Homozygous and Compound-Heterozygous Mutations in TGDS Cause Catel-Manzke Syndrome </t>
  </si>
  <si>
    <t>Brunklaus, Andreas; Ellis, Rachael; Stewart, Helen; Aylett, Sarah; Reavey, Eleanor; Jefferson, Ros; Jain, Rakesh; Chakraborty, Supratik; Jayawant, Sandeep &amp; Zuberi, Sameer M.</t>
  </si>
  <si>
    <t xml:space="preserve">Homozygous mutations in the SCN1A gene associated with genetic epilepsy with febrile seizures plus and Dravet syndrome in 2 families </t>
  </si>
  <si>
    <t xml:space="preserve">European Journal of Paediatric Neurology </t>
  </si>
  <si>
    <t>Mouden, Charlotte; de Tayrac, Marie; Dubourg, Christèle; Rose, Sophie; Carré, Wilfrid; Hamdi-Rozé, Houda; Babron, Marie-Claude; Akloul, Linda; Héron-Longe, Bénédicte; Odent, Sylvie; Dupé, Valérie; Giet, Régis &amp; David, Véronique</t>
  </si>
  <si>
    <t>Homozygous STIL Mutation Causes Holoprosencephaly and Microcephaly in Two Siblings</t>
  </si>
  <si>
    <t>Khan, Cynthia M; Rini, Christine; Bernhardt, Barbara A; Roberts, J Scott; Christensen, Kurt D; Evans, James P; Brothers, Kyle B; Roche, Myra I; Berg, Jonathan S; Henderson, Gail E; Khan CM, Rini C, Bernhardt BA, Roberts JS, Christensen KD, Evans JP, Brothers KB, Roche MI, Berg JS, Henderson GE.; Khan, C.M.a; Rini, C.b; Bernhardt, B.A.c; Roberts, J.S.d; Christensen, K.D.e; Evans, J.P.f; Brothers, K.B.g; Roche, M.I.f h; Berg, J.S.f &amp; Henderson, G.E.i</t>
  </si>
  <si>
    <t>How can psychological science inform research about genetic counseling for clinical genomic sequencing?</t>
  </si>
  <si>
    <t>Journal of genetic counseling; J Genet Couns.  2015</t>
  </si>
  <si>
    <t>physchological issues</t>
  </si>
  <si>
    <t>Baird, Paul N &amp; Chakrabarti, Subhabrata</t>
  </si>
  <si>
    <t>How genetic studies have advanced our understanding of age-related macular degeneration and their impact on patient care a review</t>
  </si>
  <si>
    <t>Banka, Siddharth; Veeramachaneni, Ratna; Reardon, William; Howard, Emma; Bunstone, Sancha; Ragge, Nicola; Parker, Michael J; Crow, Yanick J; Kerr, Bronwyn; Kingston, Helen; Metcalfe, Kay; Chandler, Kate; Magee, Alex; Stewart, Fiona; McConnell, Vivienne P M; Donnelly, Deirdre E; Berland, Siren; Houge, Gunnar; Morton, Jenny E &amp; Oley, Christine</t>
  </si>
  <si>
    <t>How genetically heterogeneous is Kabuki syndrome? MLL2 testing in 116 patients, review and analyses of mutation and phenotypic spectrum</t>
  </si>
  <si>
    <t>Brunner, Han G</t>
  </si>
  <si>
    <t xml:space="preserve">How next generation sequencing changes the practice of medicine </t>
  </si>
  <si>
    <t xml:space="preserve">Current Opinion in Biotechnology </t>
  </si>
  <si>
    <t>Kilpinen, Helena &amp; Barrett, Jeffrey C.</t>
  </si>
  <si>
    <t xml:space="preserve">How next-generation sequencing is transforming complex disease genetics </t>
  </si>
  <si>
    <t>Jayadev, Suman MD
Smith, Corrine O. MS
Bird, Thomas D. MD</t>
  </si>
  <si>
    <t>Neurogenetics Five new things</t>
  </si>
  <si>
    <t xml:space="preserve">Neurology Clinical Practice December 2011; </t>
  </si>
  <si>
    <t>VUS, interpretation</t>
  </si>
  <si>
    <t>Brandsma M., Baas F., de Bakker P.I.W., Beem E.P., Boomsma D.I., Bovenberg J., Bueno-de-Mesquita B., van Duijn C., Kiemeney L.A., Klungel O., de Leeuw P.W., van Leeuwen F.E., Ridder-Numan J., Stolk R.P., Slagboom P.E., Swertz M., Wijmenga C., van Ommen G.J.B.; Brandsma, M.; Baas, F.; De Bakker, P. I. W.; Beem, E. P.; Boomsma, D. I.; Bovenberg, J.; Bueno-de-Mesquita, B.; Van Duijn, C.; Kiemeney, L. A.; Klungel, O.; De Leeuw, P. W.; Van Leeuwen, F. E.; Ridder-Numan, J.; Stolk, R. P.; Slagboom, P. E.; Swertz, M.; Wijmenga, C. &amp; Van Ommen, G. J. B.</t>
  </si>
  <si>
    <t>How to kickstart a national biobanking infrastructure - experiences and prospects of BBMRI-NL</t>
  </si>
  <si>
    <t>; Norsk Epidemiologi</t>
  </si>
  <si>
    <t>Keogh, Michael J. &amp; Chinnery, Patrick F.</t>
  </si>
  <si>
    <t>How to spot mitochondrial disease in adults</t>
  </si>
  <si>
    <t>Clinical Medicine</t>
  </si>
  <si>
    <t>Lim BC, Yoo SK, Lee S, Shin JY, Hwang H, Chae JH, Hwang YS, Seo JS, Kim JI, Kim KJ</t>
  </si>
  <si>
    <t>Hoyeraal-Hreidarsson syndrome with a DKC1 mutation identified by whole-exome sequencing</t>
  </si>
  <si>
    <t>Jordan, Daniel M; Ramensky, Vasily E &amp; Sunyaev, Shamil R</t>
  </si>
  <si>
    <t xml:space="preserve">Human allelic variation perspective from protein function, structure, and evolution </t>
  </si>
  <si>
    <t xml:space="preserve">Current Opinion in Structural Biology </t>
  </si>
  <si>
    <t>Collin, Matthew; Bigley, Venetia; Haniffa, Muzlifah &amp; Hambleton, Sophie</t>
  </si>
  <si>
    <t>Human dendritic cell deficiency the missing ID?</t>
  </si>
  <si>
    <t>Nature Reviews Immunology</t>
  </si>
  <si>
    <t>Wieczorek, D</t>
  </si>
  <si>
    <t>Human facial dysostoses</t>
  </si>
  <si>
    <t>Chapman, Stephen J. &amp; Hill, Adrian V. S.</t>
  </si>
  <si>
    <t>Human genetic susceptibility to infectious disease</t>
  </si>
  <si>
    <t>Rader, Daniel J.</t>
  </si>
  <si>
    <t>Human Genetics of Atherothrombotic Disease and its Risk Factors</t>
  </si>
  <si>
    <t>Arteriosclerosis, Thrombosis &amp; Vascular Biology April 2015</t>
  </si>
  <si>
    <t>Brunham, Liam R. &amp; Hayden, Michael R.</t>
  </si>
  <si>
    <t xml:space="preserve">Human genetics of HDL Insight into particle metabolism and function </t>
  </si>
  <si>
    <t xml:space="preserve">Progress in Lipid Research </t>
  </si>
  <si>
    <t>Gonzaga-Jauregui, Claudia; Lupski, James R. &amp; Gibbs, Richard A.; Gonzaga-Jauregui, Claudia; Lupski, James R.; Gibbs, Richard A.; Gonzaga-Jauregui C, Lupski JR, Gibbs RA.; Gonzaga-Jauregui, C.a; Lupski, J.R.a b c d &amp; Gibbs, R.A.a d; Gonzaga-Jauregui C, Lupski JR, Gibbs RA</t>
  </si>
  <si>
    <t>Human Genome Sequencing in Health and Disease</t>
  </si>
  <si>
    <t xml:space="preserve">Annual Review of Medicine; ANNUAL REVIEW OF MEDICINE, VOL 63; Annu Rev Med.  2012; </t>
  </si>
  <si>
    <t>only mentions ethical issues</t>
  </si>
  <si>
    <t>Gillison, Maura L.; Alemany, Laia; Snijders, Peter J.F.; Chaturvedi, Anil; Steinberg, Bettie M.; Schwartz, Steve &amp; Castellsagué, Xavier</t>
  </si>
  <si>
    <t xml:space="preserve">Human Papillomavirus and Diseases of the Upper Airway Head and Neck Cancer and Respiratory Papillomatosis </t>
  </si>
  <si>
    <t xml:space="preserve">Vaccine </t>
  </si>
  <si>
    <t>Hibaoui, Youssef &amp; Feki, Anis</t>
  </si>
  <si>
    <t>Human pluripotent stem cells applications and challenges in neurological diseases</t>
  </si>
  <si>
    <t>Wong, Tiffany
Yeung, Joanne
Hildebrand, Kyla J.
Junker, Anne K.
Turvey, Stuart E.</t>
  </si>
  <si>
    <t>Human primary immunodeficiencies causing defects in innate immunity</t>
  </si>
  <si>
    <t>Current Opinion in Allergy &amp; Clinical Immunology December 2013</t>
  </si>
  <si>
    <t>Mattei, Jean-FranÃ§ois</t>
  </si>
  <si>
    <t xml:space="preserve">Humanity and human DNA </t>
  </si>
  <si>
    <t>Trachtman, Howard</t>
  </si>
  <si>
    <t xml:space="preserve">HUS and TTP in Children </t>
  </si>
  <si>
    <t xml:space="preserve">Pediatric Clinics of North America </t>
  </si>
  <si>
    <t>Duncavage, Eric J.; Magrini, Vincent; Becker, Nils; Armstrong, Jon R.; Demeter, Ryan T.; Wylie, Todd; Abel, Haley J. &amp; Pfeifer, John D.</t>
  </si>
  <si>
    <t xml:space="preserve">Hybrid Capture and Next-Generation Sequencing Identify Viral Integration Sites from Formalin-Fixed, Paraffin-Embedded Tissue </t>
  </si>
  <si>
    <t>Ogawa, S.</t>
  </si>
  <si>
    <t xml:space="preserve">I-003 Splicing factor mutations in myelodysplastic syndrome and other myeloid neoplasms </t>
  </si>
  <si>
    <t>Ebert, B.</t>
  </si>
  <si>
    <t xml:space="preserve">I-004 Impact of alterations of OMEs for classification IWG-PM/molecular </t>
  </si>
  <si>
    <t>Germing, U. &amp; Strupp, C.</t>
  </si>
  <si>
    <t xml:space="preserve">I-005 WHO 2013 </t>
  </si>
  <si>
    <t>Haase, D.</t>
  </si>
  <si>
    <t xml:space="preserve">I-006 Cytogenetic advances </t>
  </si>
  <si>
    <t>Bliddal, H. &amp; Henriksen, M.</t>
  </si>
  <si>
    <t xml:space="preserve">I-10 REHABILITATION FROM BASIC SCIENCE AND BIOMECHANICS TO CLINICAL PRACTICE </t>
  </si>
  <si>
    <t xml:space="preserve">Osteoarthritis and Cartilage </t>
  </si>
  <si>
    <t>Jiang, Y.-H.a b; Wang, Y.b; Xiu, X.c; Choy, K.W.d; Pursley, A.N.e &amp; Cheung, S.W.e</t>
  </si>
  <si>
    <t>Genetic diagnosis of autism spectrum disorders The opportunity and challenge in the genomics era</t>
  </si>
  <si>
    <t>incidential findings, genetic counselling</t>
  </si>
  <si>
    <t>incidental findings, counseling</t>
  </si>
  <si>
    <t>IBD Clinical</t>
  </si>
  <si>
    <t>Thomas ER, Atanur SS, Norsworthy PJ, Encheva V, Snijders AP, Game L, Vandrovcova J, Siddiq A, Seed M, Soutar AK, Aitman TJ.</t>
  </si>
  <si>
    <t>Identification and biochemical analysis of a novel APOB mutation that causes autosomal dominant hypercholesterolemia</t>
  </si>
  <si>
    <t>Mol Genet Genomic Med.  2013</t>
  </si>
  <si>
    <t>no clinical implementation</t>
  </si>
  <si>
    <t>Shi, Lei &amp; Su, Bing</t>
  </si>
  <si>
    <t>Identification and functional characterization of a primate-specific E2F1 binding motif regulating MCPH1 expression</t>
  </si>
  <si>
    <t>Mahajan, Anubha; Sim, Xueling; Ng, Hui Jin; Manning, Alisa; Rivas, Manuel A.; Highland, Heather M.; Locke, Adam E.; Grarup, Niels; Im, Hae Kyung; Cingolani, Pablo; Flannick, Jason; Fontanillas, Pierre; Fuchsberger, Christian; Gaulton, Kyle J.; Teslovich, Tanya M.; Rayner, N. William; Robertson, Neil R.; Beer, Nicola L.; Rundle, Jana K. &amp; Bork-Jensen, Jette</t>
  </si>
  <si>
    <t>Identification and Functional Characterization of G6PC2 Coding Variants Influencing Glycemic Traits Define an Effector Transcript at the G6PC2-ABCB11 Locus</t>
  </si>
  <si>
    <t>Bang, Peter; Ahmed, S. Faisal; Argente, JesÃºs; Backeljauw, Philippe; Bettendorf, Markus; Bona, Gianni; Coutant, Régis; Rosenfeld, Ron G.; Walenkamp, Marie-José &amp; Savage, Martin O.</t>
  </si>
  <si>
    <t>Identification and management of poor response to growth-promoting therapy in children with short stature</t>
  </si>
  <si>
    <t>Cnossen, W.R.; te Morsche, R.H.M.; Hoischen, A.; Gilissen, C.; Chrispijn, M.; Venselaar, H.; Mehdi, S.; Bergmann, C.; Veltman, J.A. &amp; Drenth, J.P.H.</t>
  </si>
  <si>
    <t xml:space="preserve">IDENTIFICATION OF A NOVEL GENE ASSOCIATED WITH POLYCYSTIC LIVER AND KIDNEY DISEASES </t>
  </si>
  <si>
    <t>de Souza Timoteo, Ana Rafaela; Menezes Albuquerque, Betina; Pascoto Moura, Patricia Cristina; de Oliveira Ramos, Carlos Cesar; Fassarela Agnez-Lima, Lucymara; Walsh, Tom; King, Mary-Claire &amp; Petta Lajus, Tirzah Braz</t>
  </si>
  <si>
    <t>Identification of a new BRCA2 large genomic deletion associated with high risk male breast cancer</t>
  </si>
  <si>
    <t>Mathelier, Anthony; Shi, Wenqiang &amp; Wasserman, Wyeth W.</t>
  </si>
  <si>
    <t xml:space="preserve">Identification of altered cis-regulatory elements in human disease </t>
  </si>
  <si>
    <t>research only</t>
  </si>
  <si>
    <t>Pemovska, Tea [Author]
Kontro, Mika [Author]
Yadav, Bhagwan [Author]
Edgren, Henrik [Author]
Eldfors, Samuli [Author]
Szwajda, Agnieszka [Author]
Almusa, Henrikki [Author]
Bespalov, Maxim [Author]
Ellonen, Pekka [Author]
Elonen, Erkki [Author]
Gjertsen, Bjorn T. [Author]
Karjalainen, Riikka [Author]
Kulesskiy, Evgeny [Author]
Lagstroem, Sonja [Author]
Lehto, Anna [Author]
Lepistoe, Maija [Author]
Lundan, Tuija [Author]
Majumder, Muntasir Mamun [Author]
Marti, Jesus Maria Lopez [Author]
Mattila, Pirkko [Author]
Murumaegi, Astrid [Author]
Mustjoki, Satu [Author]
Palva, Aino [Author]
Parsons, Alun [Author]
Pirttinen, Tero [Author]
Raemet, Maria E. [Author]
Suvela, Minna [Author]
Turunen, Laura [Author]
Vaestrik, Imre [Author]
Wolf, Maija [Author]
Knowles, Jonathan [Author]
Aittokallio, Tero [Author]
Heckman, Caroline A. [Author]
Porkka, Kimmo [Author]
Kallioniemi, Olli [Author]
Wennerberg, Krister [Author]</t>
  </si>
  <si>
    <t>Identification Of AML Subtype-Selective Drugs By Functional Ex Vivo Drug Sensitivity and Resistance Testing and Genomic Profiling</t>
  </si>
  <si>
    <t>This result suggests that the application of WES will be valuable for diagnosis of congenital disorders with clinical and genetics heterogeneities.</t>
  </si>
  <si>
    <t>Woo, Hae-Mi; Park, Hong-Joon; Park, Mi-Hyun; Kim, Bo-Young; Shin, Joong-Wook; Yoo, Won Gi &amp; Koo, Soo Kyung</t>
  </si>
  <si>
    <t>Identification of CDH23 mutations in Korean families with hearing loss by whole-exome sequencing</t>
  </si>
  <si>
    <t>MartÃ­nez, Francisco Puerta &amp; Tang, Qiyi</t>
  </si>
  <si>
    <t>Identification of Cellular Proteins that Interact with Human Cytomegalovirus Immediate-Early Protein 1 by Protein Array Assay</t>
  </si>
  <si>
    <t>Viruses (1999-4915)</t>
  </si>
  <si>
    <t>Rouwette, Myrthe; Noben, Jean-Paul; Van Horssen, Jack; Van Wijmeersch, Bart; Hupperts, Raymond; Jongen, Peter J.; Verbeek, Marcel M.; De Deyn, Peter P.; Stinissen, Piet &amp; Somers, Veerle</t>
  </si>
  <si>
    <t>Identification of coronin-1a as a novel antibody target for clinically isolated syndrome and multiple sclerosis</t>
  </si>
  <si>
    <t>Journal of Neurochemistry</t>
  </si>
  <si>
    <t>Takai, Atsushi; Dang, Hien T. &amp; Wang, Xin W.</t>
  </si>
  <si>
    <t>Identification of Drivers from Cancer Genome Diversity in Hepatocellular Carcinoma</t>
  </si>
  <si>
    <t>Poultney C.S., Goldberg A.P., Drapeau E., Kou Y., Harony-Nicolas H., Kajiwara Y., De Rubeis S., Durand S., Stevens C., Rehnstrom K., Palotie A., Daly M.J., Ma'Ayan A., Fromer M., Buxbaum J.D.</t>
  </si>
  <si>
    <t>Identification of small exonic CNV from whole-exome sequence data and application to autism spectrum disorder</t>
  </si>
  <si>
    <t>Li, Rong; Du, Juan &amp; Hou, Jian</t>
  </si>
  <si>
    <t>Identification of the potential risk factors for monoclonal gammopathy of undetermined significance of progression</t>
  </si>
  <si>
    <t>Utz, Virginia Miraldi; Chappelow, Aimee V.; Marino, Meghan J.; Beight, Craig D.; Sturgill-Short, Gwen M.; Pauer, Gayle J.T.; Crowe, Susan; Hagstrom, Stephanie A. &amp; Traboulsi, Elias I.</t>
  </si>
  <si>
    <t xml:space="preserve">Identification of Three ABCA4 Sequence Variations Exclusive to African American Patients in a Cohort of Patients With Stargardt Disease </t>
  </si>
  <si>
    <t>Yu, Shanshan; Chen, Liyuan; Ye, Lili; Fei, Lingna; Tang, Wei; Tian, Yujiao; Geng, Qian; Yi, Xin &amp; Xie, Jiansheng; Yu S, Chen L, Ye L, Fei L, Tang W, Tian Y, Geng Q, Yi X, Xie J.</t>
  </si>
  <si>
    <t>Identification of Two Missense Mutations of ERCC6 in Three Chinese Sisters with Cockayne Syndrome by Whole Exome Sequencing</t>
  </si>
  <si>
    <t>PLoS ONE; PLoS One.  2014</t>
  </si>
  <si>
    <t>Beaini, Amanda</t>
  </si>
  <si>
    <t>Grants &amp; Contracts, 60-7</t>
  </si>
  <si>
    <t>Journal of Investigative Medicine October 2012</t>
  </si>
  <si>
    <t>Jones, Melanie A. PhD 1
Bhide, Shruti MS 1
Chin, Ephrem MB(ASCP), QLC 1
Ng, Bobby G. BS 2
Rhodenizer, Devin BS 1
Zhang, Victor W. MD, PhD 1
Sun, Jessica J. MS 1
Tanner, Alice PhD, MS 1
Freeze, Hudson H. PhD 2
Hegde, Madhuri R. PhD, FACMG 1</t>
  </si>
  <si>
    <t>Targeted polymerase chain reaction-based enrichment and next generation sequencing for diagnostic testing of congenital disorders of glycosylation</t>
  </si>
  <si>
    <t>Genetics in Medicine November 2011</t>
  </si>
  <si>
    <t>VUS cost turnaround</t>
  </si>
  <si>
    <t>Jr, Alfred L George</t>
  </si>
  <si>
    <t xml:space="preserve">Lessons learned from genetic testing for channelopathies </t>
  </si>
  <si>
    <t>IF, VUS, Quality standards</t>
  </si>
  <si>
    <t>Annibali, V.; Mechelli, R.; Romano, S.; Buscarinu, M.C.; Fornasiero, A.; Umeton, R.; Ricigliano, V.A.G.; Orzi, F.; Coccia, E.M.; Salvetti, M. &amp; Ristori, G.</t>
  </si>
  <si>
    <t>IFN-β and multiple sclerosis: from etiology to therapy and back</t>
  </si>
  <si>
    <t xml:space="preserve">Cytokine &amp; Growth Factor Reviews </t>
  </si>
  <si>
    <t>Jiang, Q; Xu, L-P; Liu, D-H; Liu, K-Y; Gale, R P; Zhang, M-J; Jiang, B; Zhang, X-H; Wang, Y; Chen, S-S; Zhao, X-Y; Chen, H; Jiang, H; Chen, Y-H; Han, W; Qin, Y-Z; Liu, Y-R; Lai, Y-Y; Lv, M &amp; Huang, X-J</t>
  </si>
  <si>
    <t>Imatinib results in better outcomes than HLA-identical sibling transplants in young persons with newly diagnosed chronic-phase chronic myelogenous leukemia</t>
  </si>
  <si>
    <t>Carnt, Nicole A.; Willcox, Mark D.P.; Hau, Scott; Keay, Lisa; Dart, John K.G.; Chakrabarti, Subhabrata &amp; Stapleton, Fiona</t>
  </si>
  <si>
    <t xml:space="preserve">Immune Defense Single Nucleotide Polymorphisms and Recruitment Strategies Associated with Contact Lens Keratitis </t>
  </si>
  <si>
    <t xml:space="preserve">Ophthalmology </t>
  </si>
  <si>
    <t>Oshima, Minoru MD *
Okano, Keiichi MD, PhD *
Muraki, Shinobu MT ++
Haba, Reiji MD, PhD +
Maeba, Takashi MD, PhD [S]
Suzuki, Yasuyuki MD, PhD *
Yachida, Shinichi MD, PhD *,[P]</t>
  </si>
  <si>
    <t>Immunohistochemically Detected Expression of 3 Major Genes (CDKN2A/p16, TP53, and SMAD4/DPC4) Strongly Predicts Survival in Patients With Resectable Pancreatic Cancer</t>
  </si>
  <si>
    <t>Annals of Surgery August 2013</t>
  </si>
  <si>
    <t>Weide, Benjamin; Giacomo, Anna-Maria Di; Fonsatti, Ester &amp; Zitvogel, Laurence</t>
  </si>
  <si>
    <t xml:space="preserve">Immunologic correlates in the course of treatment with immunomodulating antibodies </t>
  </si>
  <si>
    <t xml:space="preserve">Seminars in Oncology </t>
  </si>
  <si>
    <t>Alkuraya, FS</t>
  </si>
  <si>
    <t>Impact of new genomic tools on the practice of clinical genetics in consanguineous populations the Saudi experience</t>
  </si>
  <si>
    <t>Takeichi, Takuya; Nanda, Arti; Liu, Lu; Salam, Amr; Campbell, Patrick; Fong, Kenneth; Akiyama, Masashi; Ozoemena, Linda; Stone, Kristina L.; Al-Ajmi, Hejab; Simpson, Michael A. &amp; McGrath, John A.</t>
  </si>
  <si>
    <t>Impact of next generation sequencing on diagnostics in a genetic skin disease clinic</t>
  </si>
  <si>
    <t>Gao, Xue &amp; Dai, Pu</t>
  </si>
  <si>
    <t xml:space="preserve">Impact of next-generation sequencing on molecular diagnosis of inherited non-syndromic hearing loss </t>
  </si>
  <si>
    <t xml:space="preserve">Journal of Otology </t>
  </si>
  <si>
    <t>Nayarisseri A., Yadav M., Bhatia M., Pandey A., Elkunchwar A., Paul N., Sharma D., Kumar G.</t>
  </si>
  <si>
    <t>Impact of next-generation whole-exome sequencing in molecular diagnostics</t>
  </si>
  <si>
    <t>Lapunzina, Pablo; Ortiz Lopez, Rocio; Rodriguez-Laguna, Lara; Garcia-Miguel, Purificacion; Rojas Martinez, Augusto; Martinez-Glez, Victor; Lapunzina P, LÃ³pez RO, RodrÃ­guez-Laguna L, GarcÃ­a-Miguel P, MartÃ­nez AR, MartÃ­nez-Glez V.; Lapunzina, P.a b; LÃ³pez, R.O.c d; RodrÃ­guez-Laguna, L.b; GarcÃ­a-Miguel, P.e; MartÃ­nez, A.R.c d &amp; MartÃ­nez-Glez, V.a b; Lapunzina, P; Lopez, RO; Rodriguez-Laguna, L; Garcia-Miguel, P; Martinez, AR; Martinez-Glez, V</t>
  </si>
  <si>
    <t>Impact of NGS in the medical sciences Genetic syndromes with an increased risk of developing cancer as an example of the use of new technologies</t>
  </si>
  <si>
    <t xml:space="preserve">GENETICS AND MOLECULAR BIOLOGY; Genet Mol Biol.  2014; </t>
  </si>
  <si>
    <t>Kamalakaran, Sitharthan; Varadan, Vinay; Janevski, Angel; Banerjee, Nilanjana; Tuck, David; McCombie, W. Richard; Dimitrova, Nevenka &amp; Harris, Lyndsay N.</t>
  </si>
  <si>
    <t xml:space="preserve">Translating next generation sequencing to practice Opportunities and necessary steps </t>
  </si>
  <si>
    <t>education training regulation approval and all</t>
  </si>
  <si>
    <t>Eckl, Katja-Martina; Tidhar, Rotem; Thiele, Holger; Oji, Vinzenz; Hausser, Ingrid; Brodesser, Susanne; Preil, Marie-Luise; Ã–nal-Akan, Aysel; Stock, Friedrich; MÃ¼ller, Dietmar; Becker, Kerstin; Casper, Ramona; NÃ¼rnberg, Gudrun; AltmÃ¼ller, Janine; NÃ¼rnberg, Peter; Traupe, Heiko; Futerman, Anthony H &amp; Hennies, Hans C</t>
  </si>
  <si>
    <t>Impaired Epidermal Ceramide Synthesis Causes Autosomal Recessive Congenital Ichthyosis and Reveals the Importance of Ceramide Acyl Chain Length</t>
  </si>
  <si>
    <t>Vanakker, Olivier; Vilain, Catheline; Janssens, Katrien; der Aa, Nathalie Van; Smits, Guillaume; Bandelier, Claude; Blaumeiser, Bettina; Bulk, Saskia; Caberg, Jean-Hubert; Leener, Anne De; Rademaeker, Marjan De; de Ravel, Thomy; Desir, Julie; Destree, Anne; Dheedene, Annelies; Gaillez, Stéphane; Grisart, Bernard; Hellin, Ann-Cécile; Janssens, Sandra; Keymolen, Kathelijn; Menten, BjÃ¶rn; Pichon, Bruno; Ravoet, Marie; Revencu, Nicole; Rombout, Sonia; Staessens, Catherine; Bogaert, Ann Van Den; Bogaert, Kris Van Den; Vermeesch, Joris R.; Kooy, Frank; Sznajer, Yves &amp; Devriendt, Koen</t>
  </si>
  <si>
    <t xml:space="preserve">Implementation of genomic arrays in prenatal diagnosis The Belgian approach to meet the challenges </t>
  </si>
  <si>
    <t>Yamaguchi, K.a b; Urakami, K.c; Ohshima, K.d; Mochizuki, T.d; Akiyama, Y.e; Uesaka, K.a; Nakajima, T.a; Takahashi, M.a; Tamai, S.a &amp; Kusuhara, M.f g; Yamaguchi, Ken; Urakami, Kenichi; Ohshima, Keiichi; Mochizuki, Tohru; Akiyama, Yasuto; Uesaka, Katsuhiko; Nakajima, Takashi; Takahashi, Mitsuru; Tamai, Sunao; Kusuhara, Masatoshi</t>
  </si>
  <si>
    <t>Implementation of individualized medicine for cancer patients by multiomics-based analyses-the Project HOPE-</t>
  </si>
  <si>
    <t>Biomedical Research (Japan); BIOMEDICAL RESEARCH-TOKYO</t>
  </si>
  <si>
    <t>Kaname, Tadashi; Yanagi, Kumiko &amp; Naritomi, Kenji</t>
  </si>
  <si>
    <t>A commentary on the promise of whole-exome sequencing in medical genetics</t>
  </si>
  <si>
    <t>Projects on clinical use of WES</t>
  </si>
  <si>
    <t>Katsanis, Sara Huston &amp; Katsanis, Nicholas</t>
  </si>
  <si>
    <t>Molecular genetic testing and the future of clinical genomics</t>
  </si>
  <si>
    <t>implementation challenges</t>
  </si>
  <si>
    <t>Keogh, MJ; Chinnery, PF</t>
  </si>
  <si>
    <t>Next generation sequencing for neurological diseases New hope or new hype?</t>
  </si>
  <si>
    <t>ethical issues</t>
  </si>
  <si>
    <t>Ortega, Victor E.
Meyers, Deborah A.</t>
  </si>
  <si>
    <t>Implications of population structure and ancestry on asthma genetic studies</t>
  </si>
  <si>
    <t>Current Opinion in Allergy &amp; Clinical Immunology October 2014</t>
  </si>
  <si>
    <t>Brothers, K.B.a; Langanke, M.b &amp; Erdmann, P.c</t>
  </si>
  <si>
    <t>Implications of the incidentalome for clinical pharmacogenomics</t>
  </si>
  <si>
    <t>focused on IF</t>
  </si>
  <si>
    <t>Ji, Hanlee P.; Ji HP.; Ji, H.P.a b; Ji HP</t>
  </si>
  <si>
    <t>Improving bioinformatic pipelines for exome variant calling</t>
  </si>
  <si>
    <t xml:space="preserve">GENOME MEDICINE; Genome Med.  2012; </t>
  </si>
  <si>
    <t>New method to improve performance of NGS</t>
  </si>
  <si>
    <t>Lee, Pamela Pui-Wah &amp; Lau, Yu-Lung; Lee, Pamela Pui-Wah; Lau, Yu-Lung; Lee, P.P.-W. &amp; Lau, Y.-L.</t>
  </si>
  <si>
    <t>Improving care, education, and research the Asian primary immunodeficiency network</t>
  </si>
  <si>
    <t>Annals of the New York Academy of Sciences; YEAR IN HUMAN AND MEDICAL GENETICS: INBORN ERRORS OF IMMUNITY I</t>
  </si>
  <si>
    <t>Fredrikson, Diane H.; Boyda, Heidi N.; Tse, Lurdes; Whitney, Zachary; Pattison, Mark A.; Ott, Fred J.; Hansen, Laura; Barr, Alasdair M.; Engh, John Abel &amp; Morken, Gunnar</t>
  </si>
  <si>
    <t>Improving metabolic and cardiovascular health at an early psychosis intervention program in Vancouver, Canada</t>
  </si>
  <si>
    <t>Postmus, Iris; Johnson, Paul C.D.; Trompet, Stella; de Craen, Anton J.M.; Slagboom, P. Eline; Devlin, James J.; Shiffman, Dov; Sacks, Frank M.; Kearney, Patricia M.; Stott, David J.; Buckley, Brendan M.; Sattar, Naveed; Ford, Ian; Westendorp, Rudi G.J. &amp; Jukema, J. Wouter</t>
  </si>
  <si>
    <t xml:space="preserve">In search for genetic determinants of clinically meaningful differential cardiovascular event reduction by pravastatin in the PHArmacogenetic study of Statins in the Elderly at risk (PHASE)/PROSPER study </t>
  </si>
  <si>
    <t xml:space="preserve">Atherosclerosis </t>
  </si>
  <si>
    <t>Rubio-Perez, Carlota; Tamborero, David; Schroeder, MichaelÂ P.; AntolÃ­n, AlbertÂ A.; Deu-Pons, Jordi; Perez-Llamas, Christian; Mestres, Jordi; Gonzalez-Perez, Abel &amp; Lopez-Bigas, Nuria</t>
  </si>
  <si>
    <t xml:space="preserve">In Silico Prescription of Anticancer Drugs to Cohorts of 28 Tumor Types Reveals Targeting Opportunities </t>
  </si>
  <si>
    <t>Journal of Thoracic Oncology January 2015; Journal of Thoracic Oncology July 2013</t>
  </si>
  <si>
    <t>2015; 2013</t>
  </si>
  <si>
    <t>Porta, M.G. Della</t>
  </si>
  <si>
    <t xml:space="preserve">IN5 What's new in myelodysplastic syndromes? </t>
  </si>
  <si>
    <t xml:space="preserve">Critical Reviews in Oncology/Hematology </t>
  </si>
  <si>
    <t>Federico, M.; Luminari, S. &amp; Bellei, M.</t>
  </si>
  <si>
    <t xml:space="preserve">IN6 Moving forward a more cost-effective therapy of Hodgkin's lymphoma </t>
  </si>
  <si>
    <t>Lohn, Z.; Adam, S.; Birch, P. H.; Friedman, J. M.; Lohn, Z.a b; Adam, S.a; Birch, P.H.a &amp; Friedman, J.M.a; Lohn, Z; Adam, S; Birch, PH; Friedman, JM</t>
  </si>
  <si>
    <t>Incidental Findings from Clinical Genome-Wide Sequencing A Review</t>
  </si>
  <si>
    <t>; American College of Medical Genetics and Genomics</t>
  </si>
  <si>
    <t>Incidental Findings in Clinical Genomics A Clarification</t>
  </si>
  <si>
    <t>reommendation</t>
  </si>
  <si>
    <t>Erickson, Lori A.</t>
  </si>
  <si>
    <t xml:space="preserve">Incidental Findings in Medical Imaging and Genetic Testing Opportunities and Challenges </t>
  </si>
  <si>
    <t xml:space="preserve">Mayo Clinic Proceedings </t>
  </si>
  <si>
    <t>incidental findings, return of results</t>
  </si>
  <si>
    <t>Biesecker, LeslieÂ G.</t>
  </si>
  <si>
    <t xml:space="preserve">Incidental Variants Are Critical for Genomics </t>
  </si>
  <si>
    <t>Yin O.</t>
  </si>
  <si>
    <t>Incorporating Pharmacogenomics in Drug Development A Perspective from Industry</t>
  </si>
  <si>
    <t>Ito, Kaoru
Bick, Alexander G.
Flannick, Jason
Friedman, David J.
Genovese, Giulio
Parfenov, Michael G.
DePalma, Steven R.
Gupta, Namrata
Gabriel, Stacey B.
Taylor, Herman A. Jr
Fox, Ervin R.
Newton-Cheh, Christopher
Kathiresan, Sekar
Hirschhorn, Joel N.
Altshuler, David M.
Pollak, Martin R.
Wilson, James G.
Seidman, J.G.
Seidman, Christine</t>
  </si>
  <si>
    <t>Increased Burden of Cardiovascular Disease in Carriers of APOL1 Genetic Variants</t>
  </si>
  <si>
    <t>Circulation Research February 28, 2014</t>
  </si>
  <si>
    <t>Glessner, Joseph T. *
Bick, Alexander G. *
Ito, Kaoru *
Homsy, Jason G. *
Rodriguez-Murillo, Laura
Fromer, Menachem
Mazaika, Erica
Vardarajan, Badri
Italia, Michael
Leipzig, Jeremy
DePalma, Steven R.
Golhar, Ryan
Sanders, Stephan J.
Yamrom, Boris
Ronemus, Michael
Iossifov, Ivan
Willsey, A. Jeremy
State, Matthew W.
Kaltman, Jonathan R.
White, Peter S.
Shen, Yufeng
Warburton, Dorothy
Brueckner, Martina
Seidman, Christine +
Goldmuntz, Elizabeth +
Gelb, Bruce D. +
Lifton, Richard +
Seidman, Jonathan +
Hakonarson, Hakon +
Chung, Wendy K. +</t>
  </si>
  <si>
    <t>Increased Frequency of De Novo Copy Number Variants in Congenital Heart Disease by Integrative Analysis of Single Nucleotide Polymorphism Array and Exome Sequence Data</t>
  </si>
  <si>
    <t>Circulation Research October 24, 2014</t>
  </si>
  <si>
    <t>Vilarinho, SÃ­lvia; Choi, Murim; Jain, Dhanpat; Malhotra, Ajay; Kulkarni, Sanjay; Pashankar, Dinesh; Phatak, Uma; Patel, Mohini; Bale, Allen; Mane, Shrikant; Lifton, Richard P. &amp; Mistry, Pramod K.</t>
  </si>
  <si>
    <t xml:space="preserve">Individual exome analysis in diagnosis and management of paediatric liver failure of indeterminate aetiology </t>
  </si>
  <si>
    <t>Rugge, Massimo; Capelle, Lisette G. &amp; Fassan, Matteo</t>
  </si>
  <si>
    <t xml:space="preserve">Individual risk stratification of gastric cancer Evolving concepts and their impact on clinical practice </t>
  </si>
  <si>
    <t>Fisher, Rosalie &amp; Larkin, James</t>
  </si>
  <si>
    <t xml:space="preserve">Individualising treatment choices in a crowded treatment algorithm </t>
  </si>
  <si>
    <t xml:space="preserve">European Journal of Cancer Supplements </t>
  </si>
  <si>
    <t>Burgess, Earle F.</t>
  </si>
  <si>
    <t xml:space="preserve">Individualized management of advanced bladder cancer Where do we stand? </t>
  </si>
  <si>
    <t>Topol, EricÂ J.</t>
  </si>
  <si>
    <t xml:space="preserve">Individualized Medicine from Prewomb to Tomb </t>
  </si>
  <si>
    <t>Girnius, Saulius &amp; Munshi, Nikhil C.</t>
  </si>
  <si>
    <t xml:space="preserve">Individualized Therapy in Multiple Myeloma Are We There? </t>
  </si>
  <si>
    <t>Bai, Y.; Ni, M.; Cooper, B.; Wei, Y. &amp; Fury, W.; Bai, Y; Ni, M; Cooper, B; Wei, Y; Fury, W</t>
  </si>
  <si>
    <t>Inference of high resolution HLA types using genome-wide RNA or DNA sequencing reads</t>
  </si>
  <si>
    <t xml:space="preserve">BMC Genomics; </t>
  </si>
  <si>
    <t>Guthery, Stephen L. MD 1,*
Mineau, Geraldine PhD 2,3
Pimentel, Richard MSCS 3
Williams, Marc S. MD 4
Kerber, Richard A. PhD 5</t>
  </si>
  <si>
    <t>Inflammatory bowel disease aggregation in Utah kindreds</t>
  </si>
  <si>
    <t>Inflammatory Bowel Diseases March 2011</t>
  </si>
  <si>
    <t>Klee, Eric W.; Hoppman-Chaney, Nicole L.; Ferber, Matthew J.; Klee EW, Hoppman-Chaney NL, Ferber MJ.; Klee, E.W.a; Hoppman-Chaney, N.L.b &amp; Ferber, M.J.b</t>
  </si>
  <si>
    <t>Expanding DNA diagnostic panel testing is more better?</t>
  </si>
  <si>
    <t>EXPERT REVIEW OF MOLECULAR DIAGNOSTICS; Expert Rev Mol Diagn.  2011</t>
  </si>
  <si>
    <t>implementation issues</t>
  </si>
  <si>
    <t>Daack-Hirsch, S; Driessnack, M; Hanish, A; Johnson, VA; Shah, LL; Simon, CM &amp; Williams, JK</t>
  </si>
  <si>
    <t>Information is information' a public perspective on incidental findings in clinical and research genome-based testing</t>
  </si>
  <si>
    <t>Rigter, T.; van Aart, C.J.A.; Elting, M.W.; Waisfisz, Q.; Cornel, M.C. &amp; Henneman, L.; Rigter, T.; van Aart, C. J. . A.; Elting, M. W.; Waisfisz, Q.; Cornel, M. C.; Henneman, L.</t>
  </si>
  <si>
    <t>Informed consent for exome sequencing in diagnostics exploring first experiences and views of professionals and patients</t>
  </si>
  <si>
    <t>Ayuso, Carmen; MillÃ¡n, José M; MancheÃ±o, Marta &amp; Dal-Ré, Rafael</t>
  </si>
  <si>
    <t>Informed consent for whole-genome sequencing studies in the clinical setting Proposed recommendations on essential content and process</t>
  </si>
  <si>
    <t>Chugh, Sumeet S. &amp; Huertas-Vazquez, Adriana</t>
  </si>
  <si>
    <t xml:space="preserve">Inherited Arrhythmia Syndromes Exome Sequencing Opens a New Door to Diagnosisâˆ— </t>
  </si>
  <si>
    <t>VUS, cost</t>
  </si>
  <si>
    <t>Chockalingam, Priya &amp; Wilde, Arthur A.</t>
  </si>
  <si>
    <t xml:space="preserve">Inherited arrhythmia syndromes leading to sudden cardiac death in the young A global update and an Indian perspective </t>
  </si>
  <si>
    <t xml:space="preserve">Indian Heart Journal </t>
  </si>
  <si>
    <t>Klein, HG; Bauer, P; Hambuch, T</t>
  </si>
  <si>
    <t>Whole genome sequencing (WGS), whole exome sequencing (WES) and clinical exome sequencing (CES) in patient care</t>
  </si>
  <si>
    <t>mentions communication as a difficult job</t>
  </si>
  <si>
    <t>Tanner, Stephan M.; Sturm, Amy C.; Baack, Elizabeth C.; Liyanarachchi, Sandya &amp; de la Chapelle, Albert</t>
  </si>
  <si>
    <t>Inherited cobalamin malabsorption Mutations in three genes reveal functional and ethnic patterns</t>
  </si>
  <si>
    <t>Fine, Jo-David; Bruckner-Tuderman, Leena; Eady, Robin A.J.; Bauer, Eugene A.; Bauer, Johann W.; Has, Cristina; Heagerty, Adrian; Hintner, Helmut; Hovnanian, Alain; Jonkman, Marcel F.; Leigh, Irene; Marinkovich, M. Peter; Martinez, Anna E.; McGrath, John A.; Mellerio, Jemima E.; Moss, Celia; Murrell, Dedee F.; Shimizu, Hiroshi; Uitto, Jouni; Woodley, David &amp; Zambruno, Giovanna</t>
  </si>
  <si>
    <t xml:space="preserve">Inherited epidermolysis bullosa Updated recommendations on diagnosis and classification </t>
  </si>
  <si>
    <t xml:space="preserve">Journal of the American Academy of Dermatology </t>
  </si>
  <si>
    <t>Yariz, Kemal O.; Walsh, Tom; Uzak, Asli; Spiliopoulos, Michail; Duman, Duygu; Onalan, Gogsen; King, Mary-Claire &amp; Tekin, Mustafa</t>
  </si>
  <si>
    <t>Inherited mutation of the luteinizing hormone/choriogonadotropin receptor (LHCGR) in empty follicle syndrome</t>
  </si>
  <si>
    <t>Fertility &amp; Sterility</t>
  </si>
  <si>
    <t>Godley, Lucy A.</t>
  </si>
  <si>
    <t xml:space="preserve">Inherited Predisposition to Acute Myeloid Leukemia </t>
  </si>
  <si>
    <t>collaboration as a solution</t>
  </si>
  <si>
    <t>Ito, Takao; Taniguchi, Hiroaki; Fukagai, Kousuke; Okamuro, Shota &amp; Kobayashi, Akira</t>
  </si>
  <si>
    <t>Inhibitory Mechanism of FAT4 Gene Expression in Response to Actin Dynamics during Src-Induced Carcinogenesis</t>
  </si>
  <si>
    <t>Lander, Eric S.; Lander E.S.</t>
  </si>
  <si>
    <t>Initial impact of the sequencing of the human genome</t>
  </si>
  <si>
    <t>Amaral, Ana Teresa BSc *
Ordonez, Jose Luis PhD *
Otero-Motta, Ana Pastora PhD *
Garcia-Dominguez, Daniel J. PhD *
Sevillano, Maria Victoria MLT *
de Alava, Enrique MD, PhD *,+</t>
  </si>
  <si>
    <t>Innovative Therapies in Ewing Sarcoma</t>
  </si>
  <si>
    <t xml:space="preserve">Advances in Anatomic Pathology January 2014 </t>
  </si>
  <si>
    <t>Brown, Morris J.</t>
  </si>
  <si>
    <t>Ins and Outs of Aldosterone-Producing Adenomas of the Adrenal From Channelopathy to Common Curable Cause of Hypertension</t>
  </si>
  <si>
    <t>Hypertension January 2014</t>
  </si>
  <si>
    <t>Adam, Margaret P.</t>
  </si>
  <si>
    <t>Insights into the molecular genetics of Kabuki syndrome</t>
  </si>
  <si>
    <t>Advances in Genomics &amp; Genetics; Advances in Medical Education &amp; Practice</t>
  </si>
  <si>
    <t xml:space="preserve">Integrated Genomic Characterization of Papillary Thyroid Carcinoma </t>
  </si>
  <si>
    <t>Borad, Mitesh J.; Champion, Mia D.; Egan, Jan B.; Liang, Winnie S.; Fonseca, Rafael; Bryce, Alan H.; McCullough, Ann E.; Barrett, Michael T.; Hunt, Katherine; Patel, Maitray D.; Young, Scott W.; Collins, Joseph M.; Silva, Alvin C.; Condjella, Rachel M.; Block, Matthew; McWilliams, Robert R.; Lazaridis, Konstantinos N.; Klee, Eric W.; Bible, Keith C. &amp; Harris, Pamela</t>
  </si>
  <si>
    <t>Integrated Genomic Characterization Reveals Novel, Therapeutically Relevant Drug Targets in FGFR and EGFR Pathways in Sporadic Intrahepatic Cholangiocarcinoma</t>
  </si>
  <si>
    <t>Watts, Gerald F.; Gidding, Samuel; Wierzbicki, Anthony S.; Toth, Peter P.; Alonso, Rodrigo; Brown, W. Virgil; Bruckert, Eric; Defesche, Joep; Lin, Khoo Kah; Livingston, Michael; Mata, Pedro; Parhofer, Klaus G.; Raal, Frederick J.; Santos, Raul D.; Sijbrands, Eric J.G.; Simpson, William G.; Sullivan, David R.; Susekov, Andrey V.; Tomlinson, Brian; Wiegman, Albert; Yamashita, Shizuya &amp; Kastelein, John J.P.</t>
  </si>
  <si>
    <t xml:space="preserve">Integrated guidance on the care of familial hypercholesterolemia from the International FH Foundation </t>
  </si>
  <si>
    <t xml:space="preserve">International Journal of Cardiology ; Journal of Clinical Lipidology </t>
  </si>
  <si>
    <t>Garralda, Elena; Paz, Keren; Lopez-Casas, Pedro P.; Jones, Sian; Katz, Amanda; Kann, Lisa M.; Lopez-Rios, Fernando; Sarno, Francesca; Al-Shahrour, Fatima; Vasquez, David; Bruckheimer, Elizabeth; Angiuoli, Samuel V.; Calles, Antonio; Diaz, Luis A.; Velculescu, Victor E.; Valencia, Alfonso; Sidransky, David; Hidalgo, Manuel; Garralda E, Paz K, LÃ³pez-Casas PP, Jones S, Katz A, Kann LM, LÃ³pez-Rios F, Sarno F, Al-Shahrour F, Vasquez D, Bruckheimer E, Angiuoli SV, Calles A, Diaz LA, Velculescu VE, Valencia A, Sidransky D, Hidalgo M.; Garralda, E.a; Paz, K.d; LÃ³pez-Casas, P.P.a; Jones, S.e; Katz, A.d; Kann, L.M.e; LÃ³pez-Rios, F.b; Sarno, F.c; Al-Shahrour, F.a; Vasquez, D.d; Bruckheimer, E.d; Angiuoli, S.V.e; Calles, A.a; Diaz, L.A.f; Velculescu, V.E.f; Valencia, A.a; Sidransky, D.d &amp; Hidalgo, M.a; Garralda E, Paz K, LÃ³pez-Casas PP, Jones S, Katz A, Kann LM, LÃ³pez-Rios F, Sarno F, Al-Shahrour F, Vasquez D, Bruckheimer E, Angiuoli SV, Calles A, Diaz LA, Velculescu VE, Valencia A, Sidransky D, Hidalgo M</t>
  </si>
  <si>
    <t>Integrated Next-Generation Sequencing and Avatar Mouse Models for Personalized Cancer Treatment</t>
  </si>
  <si>
    <t xml:space="preserve">CLINICAL CANCER RESEARCH; Clin Cancer Res.  2014; </t>
  </si>
  <si>
    <t>Ku, C.S.a; Cooper, D.N.b; Zioga, D.E.c; Halkia, E.d; Tzaphlidou, M.c &amp; Roukos, D.H.c; Ku, Chee S. a
Cooper, David N. b
E. Ziogas, Demosthenes c
Halkia, Eugenia d
Tzaphlidou, Margaret c
Roukos, Dimitrios H. c; Ku C.S., Cooper D.N., Zioga D.E., Halkia E., Tzaphlidou M., Roukos D.H.</t>
  </si>
  <si>
    <t>Research and clinical applications of cancer genome sequencing</t>
  </si>
  <si>
    <t xml:space="preserve">Current Opinion in Obstetrics and Gynecology; Current Opinion in Obstetrics &amp; Gynecology February 2013; </t>
  </si>
  <si>
    <t>mentions ethical considerations</t>
  </si>
  <si>
    <t>costs, incidental findings, interpretation, consent</t>
  </si>
  <si>
    <t>Engle, Sandra J. &amp; Puppala, Dinesh</t>
  </si>
  <si>
    <t xml:space="preserve">Integrating Human Pluripotent Stem Cells into Drug Development </t>
  </si>
  <si>
    <t xml:space="preserve">Cell Stem Cell </t>
  </si>
  <si>
    <t>Zook, Justin M; Chapman, Brad; Wang, Jason; Mittelman, David; Hofmann, Oliver; Hide, Winston &amp; Salit, Marc</t>
  </si>
  <si>
    <t>Integrating human sequence data sets provides a resource of benchmark SNP and indel genotype calls</t>
  </si>
  <si>
    <t>; Steve Olson, Sarah H. Beachy, Claire F. Giammaria, and Adam C. Berger</t>
  </si>
  <si>
    <t>Integrating Large-Scale Genomic Information into Clinical Practice Workshop Summary (2012)</t>
  </si>
  <si>
    <t>; THE NATIONAL ACADEMIES PRESS</t>
  </si>
  <si>
    <t>mentions ethical and regulatory issues but not relevant !</t>
  </si>
  <si>
    <t>Rimmer, A; Phan, H; Mathieson, I; Iqbal, Z; Twigg, SRF; Wilkie, AOM; McVean, G; Lunter, G</t>
  </si>
  <si>
    <t>Integrating mapping-, assembly- and haplotype-based approaches for calling variants in clinical sequencing applications</t>
  </si>
  <si>
    <t>Ku, CS; Cooper, DN; Iacopetta, B &amp; Roukos, DH; Ku, CS; Cooper, DN; Iacopetta, B; Roukos, DH</t>
  </si>
  <si>
    <t>Integrating next-generation sequencing into the diagnostic testing of inherited cancer predisposition</t>
  </si>
  <si>
    <t xml:space="preserve">Clinical Genetics; </t>
  </si>
  <si>
    <t>VUS, IF, need for regulation, CLIA, return of results</t>
  </si>
  <si>
    <t>incidental findings, VUS</t>
  </si>
  <si>
    <t>Schrijver, Iris; Natkunam, Yasodha; Galli, Stephen &amp; Boyd, Scott D.</t>
  </si>
  <si>
    <t xml:space="preserve">Integration of Genomic Medicine into Pathology Residency Training The Stanford Open Curriculum </t>
  </si>
  <si>
    <t>Kohlmann, Alexander; Grossmann, Vera &amp; Haferlach, Torsten</t>
  </si>
  <si>
    <t xml:space="preserve">Integration of Next-Generation Sequencing Into Clinical Practice Are We There Yet? </t>
  </si>
  <si>
    <t>Taylor, Barry S.; Schultz, Nikolaus; Hieronymus, Haley; Gopalan, Anuradha; Xiao, Yonghong; Carver, Brett S.; Arora, Vivek K.; Kaushik, Poorvi; Cerami, Ethan; Reva, Boris; Antipin, Yevgeniy; Mitsiades, Nicholas; Landers, Thomas; Dolgalev, Igor; Major, John E.; Wilson, Manda; Socci, Nicholas D.; Lash, Alex E.; Heguy, Adriana; Eastham, James A.; Scher, Howard I.; Reuter, Victor E.; Scardino, Peter T.; Sander, Chris; Sawyers, Charles L. &amp; Gerald, William L.</t>
  </si>
  <si>
    <t xml:space="preserve">Integrative Genomic Profiling of Human Prostate Cancer </t>
  </si>
  <si>
    <t>Hobbs, Brian D. &amp; Hersh, Craig P.</t>
  </si>
  <si>
    <t xml:space="preserve">Integrative genomics of chronic obstructive pulmonary disease </t>
  </si>
  <si>
    <t>Grasso CS, Cani AK, Hovelson DH, Quist MJ, Douville NJ, Yadati V, Amin AM, Nelson PS, Betz BL, Liu CJ, Knudsen KE, Cooney KA, Feng FY, McDaniel AS, Tomlins SA.</t>
  </si>
  <si>
    <t>Integrative molecular profiling of routine clinical prostate cancer specimens</t>
  </si>
  <si>
    <t>Ann Oncol.  2015</t>
  </si>
  <si>
    <t>Beaulieu, Chandree L.; Huang, Lijia; Micheil Innes, A.; Akimenko, Marie-Andree; Puffenberger, Erik G.; Schwartz, Charles; Jerry, Paul; Ober, Carole; Hegele, Robert A.; Ross McLeod, D.; Schwartzentruber, Jeremy; Majewski, Jacek; Bulman, Dennis E.; Parboosingh, Jillian S. &amp; Boycott, Kym M.</t>
  </si>
  <si>
    <t>Intellectual disability associated with a homozygous missense mutation in THOC6</t>
  </si>
  <si>
    <t>Facio, Flavia M; Eidem, Haley; Fisher, Tyler; Brooks, Stephanie; Linn, Amy; Kaphingst, Kimberly A; Biesecker, Leslie G &amp; Biesecker, Barbara B</t>
  </si>
  <si>
    <t>Intentions to receive individual results from whole-genome sequencing among participants in the ClinSeq study</t>
  </si>
  <si>
    <t>Fisher, Rosalie; Larkin, James &amp; Swanton, Charles</t>
  </si>
  <si>
    <t>Inter and intratumour heterogeneity a barrier to individualized medical therapy in renal cell carcinoma?</t>
  </si>
  <si>
    <t>Soares, FilipaÂ A.C.; Sheldon, Michael; Rao, Mahendra; Mummery, Christine &amp; Vallier, Ludovic</t>
  </si>
  <si>
    <t xml:space="preserve">International Coordination of Large-Scale Human Induced Pluripotent Stem Cell Initiatives Wellcome Trust and ISSCR Workshops White Paper </t>
  </si>
  <si>
    <t xml:space="preserve">Stem Cell Reports </t>
  </si>
  <si>
    <t>INTERNATIONAL SYMPOSIUM ON GENOMICS IN HEALTH AND DISEASE" &amp; 40TH ANNUAL CONFERENCE OF INDIAN SOCIETY OF HUMAN GENETICS 28TH TO 30TH JANUARY 2015</t>
  </si>
  <si>
    <t>Indian Journal of Human Genetics</t>
  </si>
  <si>
    <t>Lacroix, Ludovic; Boichard, Amelie; André, Fabrice &amp; Soria, Jean-Charles</t>
  </si>
  <si>
    <t xml:space="preserve">Genomes in the clinic the Gustave Roussy Cancer Center experience </t>
  </si>
  <si>
    <t xml:space="preserve">Current Opinion in Genetics &amp; Development </t>
  </si>
  <si>
    <t>implementation description</t>
  </si>
  <si>
    <t>timeline, costs</t>
  </si>
  <si>
    <t>Kuo, Christin S. a
Young, Lisa R. b,c</t>
  </si>
  <si>
    <t>Interstitial lung disease in children</t>
  </si>
  <si>
    <t>Current Opinion in Pediatrics June 2014</t>
  </si>
  <si>
    <t xml:space="preserve">Interview with Magnus Ingelman-Sundberg </t>
  </si>
  <si>
    <t xml:space="preserve">Trends in Pharmacological Sciences </t>
  </si>
  <si>
    <t>Sia, D; Tovar, V; Moeini, A &amp; Llovet, J M</t>
  </si>
  <si>
    <t>Intrahepatic cholangiocarcinoma pathogenesis and rationale for molecular therapies</t>
  </si>
  <si>
    <t>Mroz, Edmund A.; Tward, Aaron M.; Hammon, Rebecca J.; Ren, Yin &amp; Rocco, James W.</t>
  </si>
  <si>
    <t>Intra-tumor Genetic Heterogeneity and Mortality in Head and Neck Cancer Analysis of Data from The Cancer Genome Atlas</t>
  </si>
  <si>
    <t>PLoS Medicine</t>
  </si>
  <si>
    <t>Frazier, Jean A. MD *
McDougle, Christopher J. MD +</t>
  </si>
  <si>
    <t>Introduction</t>
  </si>
  <si>
    <t>Harvard Review of Psychiatry March/April 2014</t>
  </si>
  <si>
    <t>SimÃ³n, Carlos</t>
  </si>
  <si>
    <t xml:space="preserve">Introduction Are we advancing in our scientific understanding and therapeutic improvement of uterine fibroids" orÂ not? </t>
  </si>
  <si>
    <t xml:space="preserve">Fertility and Sterility </t>
  </si>
  <si>
    <t>could not find article</t>
  </si>
  <si>
    <t xml:space="preserve">Knoppers, Bartha Maria </t>
  </si>
  <si>
    <t>Introduction From the Right to Know to the Right Not to Know Symposium The Right Not to Know</t>
  </si>
  <si>
    <t>Diaw L, Youngblood V, Taylor JG 6th</t>
  </si>
  <si>
    <t>Introduction to next-generation nucleic acid sequencing in cardiovascular disease research</t>
  </si>
  <si>
    <t>Blakemore, Alexandra I. F. &amp; Froguel, Philippe</t>
  </si>
  <si>
    <t>Investigation of Mendelian forms of obesity holds out the prospect of personalized medicine</t>
  </si>
  <si>
    <t>Artuso, Rosangela; Papa, Filomena T; Grillo, Elisa; Mucciolo, Mafalda; Yasui, Dag H; Dunaway, Keith W; Disciglio, Vittoria; Mencarelli, Maria A; Pollazzon, Marzia; Zappella, Michele; Hayek, Giuseppe; Mari, Francesca; Renieri, Alessandra; LaSalle, Janine M &amp; Ariani, Francesca</t>
  </si>
  <si>
    <t>Investigation of modifier genes within copy number variations in Rett syndrome</t>
  </si>
  <si>
    <t>Jiao, Bin; Liu, Xiaoyan; Tang, Beisha; Hou, Lihua; Zhou, Lin; Zhang, Fufeng; Zhou, Yafang; Guo, Jifeng; Yan, Xinxiang &amp; Shen, Lu</t>
  </si>
  <si>
    <t xml:space="preserve">Investigation of TREM2, PLD3, and UNC5C variants in patients with Alzheimer's disease from mainland China </t>
  </si>
  <si>
    <t>Williams, Ruth</t>
  </si>
  <si>
    <t>iPS Genomes Investigated</t>
  </si>
  <si>
    <t xml:space="preserve">Circulation Research May 13, 2011; </t>
  </si>
  <si>
    <t>Invited Speaker's Abstracts</t>
  </si>
  <si>
    <t>Maleszewska, Marta &amp; Kaminska, Bozena</t>
  </si>
  <si>
    <t>Is Glioblastoma an Epigenetic Malignancy?</t>
  </si>
  <si>
    <t>Cancers</t>
  </si>
  <si>
    <t>Borry, Pascal Shabani, Mahsa Howard, Heidi Carmen ; Borry, Pascal; Shabani, Mahsa &amp; Howard, Heidi Carmen</t>
  </si>
  <si>
    <t>Is There a Right Time to Know? The Right Not to Know and Genetic Testing in Children</t>
  </si>
  <si>
    <t>; Journal of Law, Medicine &amp; Ethics</t>
  </si>
  <si>
    <t>Hartmannova, Hana MSc
Kubanek, Milos MD, PhD
Sramko, Marek MD
Piherova, Lenka MSc
Noskova, Lenka MSc
Hodanova, Katerina MSc, PhD
Stranecky, Viktor MSc
Pristoupilova, Anna MSc
Sovova, Jana BS
Marek, Tomas MD, PhD
Maluskova, Jana MD
Ridzon, Petr MD
Kautzner, Josef MD, PhD
Hulkova, Helena MD, PhD
Kmoch, Stanislav MSc, PhD</t>
  </si>
  <si>
    <t>Isolated X-Linked Hypertrophic Cardiomyopathy Caused by a Novel Mutation of the Four-and-a-Half LIM Domain 1 Gene</t>
  </si>
  <si>
    <t>Circulation: Cardiovascular Genetics December 2013</t>
  </si>
  <si>
    <t>Islet biology</t>
  </si>
  <si>
    <t xml:space="preserve">ISNI 2012 Abstracts B cells and antibodies </t>
  </si>
  <si>
    <t xml:space="preserve">Journal of Neuroimmunology </t>
  </si>
  <si>
    <t>Brown, W. Virgil; Rader, Daniel J. &amp; Kane, John</t>
  </si>
  <si>
    <t xml:space="preserve">JCL Roundtable Diagnosis of severe familial hypercholesterolemia </t>
  </si>
  <si>
    <t>Haspel, Richard; Stanworth, Simon &amp; Callum, Jeannie; Stanworth, Simon; Haspel, Richard &amp; Callum, Jeannie</t>
  </si>
  <si>
    <t xml:space="preserve">Journal Club </t>
  </si>
  <si>
    <t>Crane, Bonnie; Alpert, Patricia T.; Cyrkiel, Dianne &amp; Jauregui, Alan</t>
  </si>
  <si>
    <t>Kabuki syndrome A challenge for the primary care provider</t>
  </si>
  <si>
    <t>Journal of the American Association of Nurse Practitioners</t>
  </si>
  <si>
    <t>Masotti, Andrea; Uva, Paolo; Davis-Keppen, Laura; Basel-Vanagaite, Lina; Cohen, Lior; Pisaneschi, Elisa; Celluzzi, Antonella; Bencivenga, Paola; Fang, Mingyan; Tian, Mingyu; Xu, Xun; Cappa, Marco &amp; Dallapiccola, Bruno</t>
  </si>
  <si>
    <t xml:space="preserve">Keppen-Lubinsky Syndrome Is Caused by Mutations in the Inwardly Rectifying K+ Channel Encoded by KCNJ6 </t>
  </si>
  <si>
    <t>Lazaridis, Konstantinos N.; McAllister, Tammy M.; Babovic-Vuksanovic, Dusica; Beck, Scott A.; Borad, Mitesh J.; Bryce, Alan H.; Chanan-Khan, Asher A.; Ferber, Matthew J.; Fonseca, Rafael; Johnson, Kiley J.; Klee, Eric W.; Lindor, Noralane M.; McCormick, Jennifer B.; McWilliams, Robert R.; Parker, Alexander S.; Riegert-Johnson, Douglas L.; Vitek, Carolyn R. Rohrer; Schahl, Kimberly A.; Schultz, Cloann; Stewart, Keith; Then, George C.; Wieben, Eric D.; Farrugia, Gianrico; Lazaridis KN, McAllister TM, Babovic-Vuksanovic D, Beck SA, Borad MJ, Bryce AH, Chanan-Khan AA, Ferber MJ, Fonseca R, Johnson KJ, Klee EW, Lindor NM, McCormick JB, McWilliams RR, Parker AS, Riegert-Johnson DL, Rohrer Vitek CR, Schahl KA, Schultz C, Stewart K, Then GC, Wieben ED, et al.; Lazaridis, K.N.k; MCAllister, T.M.k; Babovic-Vuksanovic, D.a; Beck, S.A.k; Borad, M.J.b; Bryce, A.H.c; Chanan-Khan, A.A.d; Ferber, M.J.e; Fonseca, R.c; Johnson, K.J.e; Klee, E.W.f; Lindor, N.M.k; MCCormick, J.B.e; MCWilliams, R.R.e; Parker, A.S.k; Riegert-Johnson, D.L.d; Rohrer Vitek, C.R.g; Schahl, K.A.e; Schultz, C.h; Stewart, K.c; Then, G.C.i; Wieben, E.D.j &amp; Farrugia, G.h</t>
  </si>
  <si>
    <t>Implementing individualized medicine into the medical practice</t>
  </si>
  <si>
    <t>AMERICAN JOURNAL OF MEDICAL GENETICS PART C-SEMINARS IN MEDICAL GENETICS; Am J Med Genet C Semin Med Genet.  2014; American Journal of Medical Genetics, Part C: Seminars in Medical Genetics</t>
  </si>
  <si>
    <t>IF, bioehics and others</t>
  </si>
  <si>
    <t>Key Lectures</t>
  </si>
  <si>
    <t>Iranian Journal of Reproductive Medicine</t>
  </si>
  <si>
    <t>LAZARUS, JEREMY</t>
  </si>
  <si>
    <t>Doctors (Cautiously) Onboard</t>
  </si>
  <si>
    <t>identifies issues</t>
  </si>
  <si>
    <t>Lee, Hane; Nelson, Stanley F.; Lee, H.a &amp; Nelson, S.F.b</t>
  </si>
  <si>
    <t>Rethinking clinical practice clinical implementation of exome sequencing</t>
  </si>
  <si>
    <t>PERSONALIZED MEDICINE</t>
  </si>
  <si>
    <t>interdisciplinary team</t>
  </si>
  <si>
    <t>Key Words Index</t>
  </si>
  <si>
    <t>Tay, Clifton Ming *
Ong, Chee Wee ++
Lee, Victor Kwan Min *,+
Pang, Brendan *,+,++</t>
  </si>
  <si>
    <t>KIT gene mutation analysis in solid tumours biology, clinical applications and trends in diagnostic reporting</t>
  </si>
  <si>
    <t>Pathology February 2013</t>
  </si>
  <si>
    <t>Yu, Peter Paul</t>
  </si>
  <si>
    <t>Knowledge Bases, Clinical Decision Support Systems, and Rapid Learning in Oncology</t>
  </si>
  <si>
    <t>Journal of Oncology Practice</t>
  </si>
  <si>
    <t>Rinderle, Peter</t>
  </si>
  <si>
    <t>Klimaschutz im Spannungsfeld von intergenerationeller Gerechtigkeit und demokratischer LegitimitÃ¤t</t>
  </si>
  <si>
    <t>Jahrbuch fÃ¼r Wissenschaft und Ethik</t>
  </si>
  <si>
    <t>could only find the article in german</t>
  </si>
  <si>
    <t>Herreros-Villanueva, Marta; Chen, Chih-Chieh; Yuan, Shyng-Shiou F.; Liu, Ta-Chih &amp; Er, Tze-Kiong</t>
  </si>
  <si>
    <t xml:space="preserve">KRAS mutations Analytical considerations </t>
  </si>
  <si>
    <t>Cost, interpretation, education</t>
  </si>
  <si>
    <t>Knowles Neoplastic Hematopathology</t>
  </si>
  <si>
    <t>Kodifikation des medizinischen Forschungsrechts Stellungnahme</t>
  </si>
  <si>
    <t>Schwartz, Robert A. &amp; Bhardwaj, Deepali</t>
  </si>
  <si>
    <t>Kuwait 4th International Pediatric Dermatology Symposium 2012</t>
  </si>
  <si>
    <t>International Journal of Dermatology</t>
  </si>
  <si>
    <t>HernÃ¡ndez Betancourt, Jenny de la Caridad &amp; Serrano Barrera, Orlando</t>
  </si>
  <si>
    <t>La medicina personalizada, la revoluciÃ³n genÃ³mica y el Sistema Nacional de Salud (Spanish)</t>
  </si>
  <si>
    <t>Revista Cubana de Salud PÃºblica</t>
  </si>
  <si>
    <t>could only find article in spanish</t>
  </si>
  <si>
    <t>Puck, Jennifer M.</t>
  </si>
  <si>
    <t xml:space="preserve">Laboratory technology for population-based screening for severe combined immunodeficiency in neonates The winner is T-cell receptor excision circles </t>
  </si>
  <si>
    <t>Bahl, Samira; Chiang, Colby; Beauchamp, Roberta L.; Neale, Benjamin M.; Daly, Mark J.; Gusella, James F.; Talkowski, Michael E. &amp; Ramesh, Vijaya</t>
  </si>
  <si>
    <t>Lack of association of rare functional variants in TSC1/TSC2 genes with autism spectrum disorder</t>
  </si>
  <si>
    <t>Molecular Autism</t>
  </si>
  <si>
    <t>Harms, Matthew B.; Cady, Janet; Zaidman, Craig; Cooper, Paul; Bali, Taha; Allred, Peggy; Cruchaga, Carlos; Baughn, Michael; Libby, Ryan T.; Pestronk, Alan; Goate, Alison; Ravits, John &amp; Baloh, Robert H.</t>
  </si>
  <si>
    <t xml:space="preserve">Lack of C9ORF72 coding mutations supports a gain of function for repeat expansions in amyotrophic lateral sclerosis </t>
  </si>
  <si>
    <t>Witzig, Thomas E.; Price-Troska, Tammy L.; Stenson, Mary J. &amp; Gupta, Mamta</t>
  </si>
  <si>
    <t>Lack of JAK2 activating non-synonymous mutations in diffuse large B-cell tumors JAK2 deregulation still unexplained</t>
  </si>
  <si>
    <t>Leukemia &amp; Lymphoma</t>
  </si>
  <si>
    <t>Levenson, Deborah; Levenson D.; Levenson, D.</t>
  </si>
  <si>
    <t>WHOLE-EXOME SEQUENCING EMERGES AS CLINICAL DIAGNOSTIC TOOL Testing method proves useful for diagnosing wide range of genetic disorders</t>
  </si>
  <si>
    <t>AMERICAN JOURNAL OF MEDICAL GENETICS PART A; American journal of medical genetics. Part A; Am J Med Genet A.  2014; American Journal of Medical Genetics, Part A</t>
  </si>
  <si>
    <t>refers to Clinical whole-exome sequencing for the diagnosis of Mendelian disorders, but adds questiins</t>
  </si>
  <si>
    <t>Both Dr. Jacob and the study paper's authors note that many questions remain regarding the effect of WES-identified gene variants on clinical outcomes and the test's cost-effectiveness, accuracy, yield, and integration into routine medical care. Answering these questions definitively would require an extremely complex prospective study involving a million variants per person and long-term follow-up periods, Dr. Jacobs adds.</t>
  </si>
  <si>
    <t>Asselbergs, FolkertÂ W.; Guo, Yiran; vanÂ Iperen, ErikÂ P.A.; Sivapalaratnam, Suthesh; Tragante, Vinicius; Lanktree, MatthewÂ B.; Lange, LeslieÂ A.; Almoguera, Berta; Appelman, YolandeÂ E.; Barnard, John; Baumert, Jens; Beitelshees, AmberÂ L.; Bhangale, TusharÂ R.; Chen, Yii-DerÂ Ida; Gaunt, TomÂ R.; Gong, Yan; Hopewell, JemmaÂ C.; Johnson, Toby; Kleber, MarcusÂ E.; Langaee, TaimourÂ Y.; Li, Mingyao; Li, YunÂ R.; Liu, Kiang; McDonough, CaitrinÂ W.; Meijs, MatthijsÂ F.L.; Middelberg, RitaÂ P.S.; Musunuru, Kiran; Nelson, ChristopherÂ P.; O'Connell, JefferyÂ R.; Padmanabhan, Sandosh; Pankow, JamesÂ S.; Pankratz, Nathan; Rafelt, Suzanne; Rajagopalan, Ramakrishnan; Romaine, SimonÂ P.R.; Schork, NicholasÂ J.; Shaffer, Jonathan; Shen, Haiqing; Smith, ErinÂ N.; Tischfield, SamÂ E.; vanÂ derÂ Most, PeterÂ J.; vanÂ Vliet Ostaptchouk, JanaÂ V.; Verweij, Niek; Volcik, KellyÂ A.; Zhang, Li; Bailey, KentÂ R.; Bailey, KristianÂ M.; Bauer, Florianne; Boer, JolandaÂ M.A.; Braund, PeterÂ S.; Burt, Amber; Burton, PaulÂ R.; Buxbaum, SarahÂ G.; Chen, Wei; Cooper-DeHoff, RhondaÂ M.; Cupples, L.Â Adrienne; deJong, JonasÂ S.; Delles, Christian; Duggan, David; Fornage, Myriam; Furlong, ClementÂ E.; Glazer, Nicole; Gums, JohnÂ G.; Hastie, Claire; Holmes, MichaelÂ V.; Illig, Thomas; Kirkland, SusanÂ A.; Kivimaki, Mika; Klein, Ronald; Klein, BarbaraÂ E.; Kooperberg, Charles; Kottke-Marchant, Kandice; Kumari, Meena; LaCroix, AndreaÂ Z.; Mallela, Laya; Murugesan, Gurunathan; Ordovas, Jose; Ouwehand, WillemÂ H.; Post, WendyÂ S.; Saxena, Richa; Scharnagl, Hubert; Schreiner, PamelaÂ J.; Shah, Tina; Shields, DenisÂ C.; Shimbo, Daichi; Srinivasan, SathanurÂ R.; Stolk, RonaldÂ P.; Swerdlow, DanielÂ I.; Jr., HermanÂ A. Taylor; Topol, EricÂ J.; Toskala, Elina; vanÂ Pelt, JoostÂ L.; vanÂ Setten, Jessica; Yusuf, Salim; Whittaker, JohnÂ C.; Zwinderman, A.H.; Anand, SoniaÂ S.; Balmforth, AnthonyÂ J.; Berenson, GeraldÂ S.; Bezzina, ConnieÂ R.; Boehm, BernhardÂ O.; Boerwinkle, Eric; Casas, JuanÂ P.; Caulfield, MarkÂ J.; Clarke, Robert; Connell, JohnÂ M.; Cruickshanks, KarenÂ J.; Davidson, KarinaÂ W.; Day, IanÂ N.M.; deÂ Bakker, PaulÂ I.W.; Doevendans, PieterÂ A.; Dominiczak, AnnaÂ F.; Hall, AlistairÂ S.; Hartman, CatharinaÂ A.; Hengstenberg, Christian; Hillege, HansÂ L.; Hofker, MartenÂ H.; Humphries, SteveÂ E.; Jarvik, GailÂ P.; Johnson, JulieÂ A.; Kaess, BernhardÂ M.; Kathiresan, Sekar; Koenig, Wolfgang; Lawlor, DebbieÂ A.; MÃ¤rz, Winfried; Melander, Olle; Mitchell, BraxtonÂ D.; Montgomery, GrantÂ W.; Munroe, PatriciaÂ B.; Murray, SarahÂ S.; Newhouse, StephenÂ J.; Onland-Moret, N.Â Charlotte; Poulter, Neil; Psaty, Bruce; Redline, Susan; Rich, StephenÂ S.; Rotter, JeromeÂ I.; Schunkert, Heribert; Sever, Peter; Shuldiner, AlanÂ R.; Silverstein, RoyÂ L.; Stanton, Alice; Thorand, Barbara; Trip, MiekeÂ D.; Tsai, MichaelÂ Y.; vanÂ derÂ Harst, Pim; vanÂ derÂ Schoot, Ellen; vanÂ derÂ Schouw, YvonneÂ T.; Verschuren, W.M.Â Monique; Watkins, Hugh; Wilde, ArthurÂ A.M.; Wolffenbuttel, BruceÂ H.R.; Whitfield, JohnÂ B.; Hovingh, G.Â Kees; Ballantyne, ChristieÂ M.; Wijmenga, Cisca; Reilly, MuredachÂ P.; Martin, NicholasÂ G.; Wilson, JamesÂ G.; Rader, DanielÂ J.; Samani, NileshÂ J.; Reiner, AlexÂ P.; Hegele, RobertÂ A.; Kastelein, JohnÂ J.P.; Hingorani, AroonÂ D.; Talmud, PhilippaÂ J.; Hakonarson, Hakon; Elbers, ClaraÂ C.; Keating, BrendanÂ J. &amp; Drenos, Fotios</t>
  </si>
  <si>
    <t xml:space="preserve">Large-Scale Gene-Centric Meta-analysis across 32 Studies Identifies Multiple Lipid Loci </t>
  </si>
  <si>
    <t>Pyle, A.a; Griffin, H.a; Duff, J.a; Bennett, S.b; Zwolinski, S.b; Smertenko, T.a; Yu-Wai Man, P.a; Santibanez-Koref, M.a; Horvath, R.a &amp; Chinnery, P.F.a</t>
  </si>
  <si>
    <t>Late-onset sacsinopathy diagnosed by exome sequencing and comparative genomic hybridization</t>
  </si>
  <si>
    <t>Journal of Neurogenetics</t>
  </si>
  <si>
    <t>Reid, Jeffrey G.; Carroll, Andrew; Veeraraghavan, Narayanan; Dahdouli, Mahmoud; Sundquist, Andreas; English, Adam; Bainbridge, Matthew; White, Simon; Salerno, William; Buhay, Christian; Yu, Fuli; Muzny, Donna; Daly, Richard; Duyk, Geoff; Gibbs, Richard A. &amp; Boerwinkle, Eric; Reid, JG; Carroll, A; Veeraraghavan, N; Dahdouli, M; Sundquist, A; English, A; Bainbridge, M; White, S; Salerno, W; Buhay, C; Yu, FL; Muzny, D; Daly, R; Duyk, G; Gibbs, RA; Boerwinkle, E</t>
  </si>
  <si>
    <t>Launching genomics into the cloud deployment of Mercury, a next generation sequence analysis pipeline</t>
  </si>
  <si>
    <t>Lin, Xi; Tang, Wenxue; Ahmad, Shoeb; Lu, Jingqiao; Colby, Candice C.; Zhu, Jason &amp; Yu, Qing; Lin X., Tang W., Ahmad S., Lu J., Colby C.C., Zhu J., Yu Q.</t>
  </si>
  <si>
    <t xml:space="preserve">Applications of targeted gene capture and next-generation sequencing technologies in studies of human deafness and other genetic disabilities </t>
  </si>
  <si>
    <t>Mentions ethical issues</t>
  </si>
  <si>
    <t>Ma'ayan, Avi; Rouillard, Andrew D.; Clark, Neil R.; Wang, Zichen; Duan, Qiaonan &amp; Kou, Yan</t>
  </si>
  <si>
    <t xml:space="preserve">Lean Big Data integration in systems biology and systems pharmacology </t>
  </si>
  <si>
    <t>Dusatkova, Petra; Fang, Mingyan; Pruhova, Stepanka; Gjesing, Anette P.; Cinek, Ondrej; Hansen, Torben; Pedersen, Oluf B.; Xu, Xun &amp; Lebl, Jan</t>
  </si>
  <si>
    <t>Lessons from whole-exome sequencing in MODYX families</t>
  </si>
  <si>
    <t xml:space="preserve">Diabetes Research &amp; Clinical Practice; Diabetes Research and Clinical Practice </t>
  </si>
  <si>
    <t>Liu, Zhi-Jun; Li, Hong-Fu; Tan, Guo-He; Tao, Qing-Qing; Ni, Wang; Cheng, Xue-Wen; Xiong, Zhi-Qi &amp; Wu, Zhi-Ying</t>
  </si>
  <si>
    <t xml:space="preserve">Identify mutation in amyotrophic lateral sclerosis cases using HaloPlex target enrichment system </t>
  </si>
  <si>
    <t>cost (1 sentence)</t>
  </si>
  <si>
    <t>Lewin, Weinstein, and Riddell's Gastrointestinal Pathology and Its Clinical Implications</t>
  </si>
  <si>
    <t>Straub, V.</t>
  </si>
  <si>
    <t>LI2 The ABC of autosomal recessive limb girdle muscular dystrophy</t>
  </si>
  <si>
    <t>Lohmann K, Klein C</t>
  </si>
  <si>
    <t>Next generation sequencing and the future of genetic diagnosis</t>
  </si>
  <si>
    <t>Akawi, Nadia A.; Al-Jasmi, Fatma; Al-Shamsi, Aisha M.; Ali, Bassam R. &amp; Al-Gazali, Lihadh</t>
  </si>
  <si>
    <t>LINS, a modulator of the WNT signaling pathway, is involved in human cognition</t>
  </si>
  <si>
    <t>Rolfo, Christian; Castiglia, Marta; Hong, David; Alessandro, Riccardo; Mertens, Inge; Baggerman, Geert; Zwaenepoel, Karen; Gil-Bazo, Ignacio; Passiglia, Francesco; Carreca, Anna P.; Taverna, Simona; Vento, Renza; Peeters, Marc; Russo, Antonio &amp; Pauwels, Patrick</t>
  </si>
  <si>
    <t xml:space="preserve">Liquid biopsies in lung cancer The new ambrosia of researchers </t>
  </si>
  <si>
    <t>Angrist, M. &amp; Jamal, L.; Angrist, M; Jamal, L; Angrist M, Jamal L.; Angrist, M.a &amp; Jamal, L.b</t>
  </si>
  <si>
    <t>Living laboratory whole-genome sequencing as a learning healthcare enterprise</t>
  </si>
  <si>
    <t>Clinical Genetics; Clin Genet.  2015</t>
  </si>
  <si>
    <t>Looking back at genomic medicine in 2011</t>
  </si>
  <si>
    <t>Esteves, Typhaine; Durr, Alexandra; Mundwiller, Emeline; Loureiro, José?L.; Boutry, Maxime; Gonzalez, Michael?A.; Gauthier, Julie; El-Hachimi, Khalid?H.; Depienne, Christel; Muriel, Marie-Paule; Acosta?Lebrigio, Rafael?F.; Gaussen, Marion; Noreau, Anne; Speziani, Fiorella; Dionne-Laporte, Alexandre; Deleuze, Jean-FranÃ§ois; Dion, Patrick; Coutinho, Paula; Rouleau, Guy?A. &amp; Zuchner, Stephan; Esteves, Typhaine; Durr, Alexandra; Mundwiller, Emeline; Loureiro, JoséÂ L.; Boutry, Maxime; Gonzalez, MichaelÂ A.; Gauthier, Julie; El-Hachimi, KhalidÂ H.; Depienne, Christel; Muriel, Marie-Paule; AcostaÂ Lebrigio, RafaelÂ F.; Gaussen, Marion; Noreau, Anne; Speziani, Fiorella; Dionne-Laporte, Alexandre; Deleuze, Jean-FranÃ§ois; Dion, Patrick; Coutinho, Paula; Rouleau, GuyÂ A.; Zuchner, Stephan; Brice, Alexis; Stevanin, Giovanni &amp; Darios, Frédéric; Esteves, Typhaine; Durr, Alexandra; Mundwiller, Emeline; Loureiro, Jose L.; Boutry, Maxime; Gonzalez, Michael A.; Gauthier, Julie; El-Hachimi, Khalid H.; Depienne, Christel; Muriel, Marie-Paule; Lebrigio, Rafael F. Acosta; Gaussen, Marion; Noreau, Anne; Speziani, Fiorella; Dionne-Laporte, Alexandre; Deleuze, Jean-Francois; Dion, Patrick; Coutinho, Paula; Rouleau, Guy A.; Zuchner, Stephan; Brice, Alexis; Stevanin, Giovanni; Darios, Frederic; Esteves T, Durr A, Mundwiller E, Loureiro JL, Boutry M, Gonzalez MA, Gauthier J, El-Hachimi KH, Depienne C, Muriel MP, Acosta Lebrigio RF, Gaussen M, Noreau A, Speziani F, Dionne-Laporte A, Deleuze JF, Dion P, Coutinho P, Rouleau GA, Zuchner S, Brice A, Stevanin G, et al.; Esteves, T.a b c d; Durr, A.a b c e; Mundwiller, E.f; Loureiro, J.L.g; Boutry, M.a b c; Gonzalez, M.A.h; Gauthier, J.i; El-Hachimi, K.H.a b c d; Depienne, C.a b c e; Muriel, M.-P.a b c; Acosta Lebrigio, R.F.h; Gaussen, M.a b c d; Noreau, A.i; Speziani, F.h; Dionne-Laporte, A.i; Deleuze, J.-F.j; Dion, P.i; Coutinho, P.g; Rouleau, G.A.i; Zuchner, S.h; Brice, A.a b c e f; Stevanin, G.a b c d f &amp; Darios, F.a b c</t>
  </si>
  <si>
    <t>Loss of Association of REEP2 with Membranes Leads to Hereditary Spastic Paraplegia</t>
  </si>
  <si>
    <t>American Journal of Human Genetics; The American Journal of Human Genetics ; Am J Hum Genet.  2014</t>
  </si>
  <si>
    <t>Marinoni, Ilaria; Kurrer, Anja Schmitt; Vassella, Erik; Dettmer, Matthias; Rudolph, Thomas; Banz, Vanessa; Hunger, Fabio; Pasquinelli, Silvan; Speel, Ernst"Jan &amp; Perren, Aurel</t>
  </si>
  <si>
    <t xml:space="preserve">Loss of DAXX and ATRX Are Associated With Chromosome Instability and Reduced Survival of Patients With Pancreatic Neuroendocrine Tumors </t>
  </si>
  <si>
    <t>Loss-of-function mutations in MICU1 cause a brain and muscle disorder linked to primary alterations in mitochondrial calcium signaling</t>
  </si>
  <si>
    <t>Stuart, HelenÂ M.; Roberts, NeilÂ A.; Burgu, Berk; Daly, SarahÂ B.; Urquhart, JillÂ E.; Bhaskar, Sanjeev; Dickerson, JonathanÂ E.; Mermerkaya, Murat; Silay, MesrurÂ Selcuk; Lewis, MalcolmÂ A.; Olondriz, M.Â BeatrizÂ Orive; Gener, Blanca; Beetz, Christian; Varga, RitaÂ E.; GÃ¼lpÄ±nar, Ã–mer; SÃ¼er, Evren; SoygÃ¼r, Tarkan; Ã–zÃ§akar, ZeynepÂ B.; YalÃ§Ä±nkaya, FatoÅŸ; Kavaz, AslÄ±; Bulum, Burcu; GÃ¼cÃ¼k, Adnan; Yue, WyattÂ W.; Erdogan, Firat; Berry, Andrew; Hanley, NeilÂ A.; McKenzie, EdwardÂ A.; Hilton, EmmaÂ N.; Woolf, AdrianÂ S. &amp; Newman, WilliamÂ G.</t>
  </si>
  <si>
    <t xml:space="preserve">LRIG2 Mutations Cause Urofacial Syndrome </t>
  </si>
  <si>
    <t>Luminal Clinical</t>
  </si>
  <si>
    <t>Weiss, Scott T.</t>
  </si>
  <si>
    <t>Lung function and airway diseases</t>
  </si>
  <si>
    <t>Imbrici, Paola; Camerino, Diana Conte &amp; Tricarico, Domenico; Imbrici, Paola; Conte Camerino, Diana &amp; Tricarico, Domenico</t>
  </si>
  <si>
    <t>Major channels involved in neuropsychiatric disorders and therapeutic perspectives</t>
  </si>
  <si>
    <t>Worthey, Elizabeth A.; Mayer, Alan N.; Syverson, Grant D.; Helbling, Daniel; Bonacci, Benedetta B.; Decker, Brennan; Serpe, Jaime M.; Dasu, Trivikram; Tschannen, Michael R.; Veith, Regan L.; Basehore, Monica J.; Broeckel, Ulrich; Tomita-Mitchell, Aoy; Arca, Marjorie J.; Casper, James T.; Margolis, David A.; Bick, David P.; Hessner, Martin J.; Routes, John M.; Verbsky, James W.; Jacob, Howard J.; Dimmock, David P.; Worthey EA, Mayer AN, Syverson GD, Helbling D, Bonacci BB, Decker B, Serpe JM, Dasu T, Tschannen MR, Veith RL, Basehore MJ, Broeckel U, Tomita-Mitchell A, Arca MJ, Casper JT, Margolis DA, Bick DP, Hessner MJ, Routes JM, Verbsky JW, Jacob HJ, Dimmock DP.; Worthey, E.A.a b; Mayer, A.N.b c; Syverson, G.D.b; Helbling, D.a; Bonacci, B.B.b; Decker, B.a; Serpe, J.M.b; Dasu, T.b; Tschannen, M.R.a; Veith, R.L.b; Basehore, M.J.d; Broeckel, U.a b c; Tomita-Mitchell, A.a b c; Arca, M.J.c e; Casper, J.T.b c; Margolis, D.A.b c; Bick, D.P.a b c; Hessner, M.J.a b; Routes, J.M.b c; Verbsky, J.W.b c; Jacob, H.J.a b c f &amp; Dimmock, D.P.a b c; Worthey, Elizabeth A. PhD 1,2
Mayer, Alan N. MD, PhD 2,3
Syverson, Grant D. MD 2
Helbling, Daniel BSc 1
Bonacci, Benedetta B. MSc 2
Decker, Brennan BSc 1
Serpe, Jaime M. BSc 2
Dasu, Trivikram PhD 2
Tschannen, Michael R. BSc 1
Veith, Regan L. MSc 2
Basehore, Monica J. PhD 4
Broeckel, Ulrich MD, PhD 1,2,3
Tomita-Mitchell, Aoy PhD 1,2,3
Arca, Marjorie J. MD 3,5
Casper, James T. MD 2,3
Margolis, David A. MD 2,3
Bick, David P. MD 1,2,3
Hessner, Martin J. PhD 1,2
Routes, John M. MD 2,3
Verbsky, James W. MD, PhD 2,3
Jacob, Howard J. PhD 1,2,3,6
Dimmock, David P. MD 1,2,3; Worthey EA, Mayer AN, Syverson GD, Helbling D, Bonacci BB, Decker B, Serpe JM, Dasu T, Tschannen MR, Veith RL, Basehore MJ, Broeckel U, Tomita-Mitchell A, Arca MJ, Casper JT, Margolis DA, Bick DP, Hessner MJ, Routes JM, Verbsky JW, Jacob HJ, Dimmock DP</t>
  </si>
  <si>
    <t>Making a definitive diagnosis Successful clinical application of whole exome sequencing in a child with intractable inflammatory bowel disease</t>
  </si>
  <si>
    <t xml:space="preserve">GENETICS IN MEDICINE; Genet Med.  2011; Genetics in Medicine March 2011; </t>
  </si>
  <si>
    <t>No ethical issue but consent procedure</t>
  </si>
  <si>
    <t>Guerrini, Renzo &amp; Dobyns, William B</t>
  </si>
  <si>
    <t xml:space="preserve">Malformations of cortical development clinical features and genetic causes </t>
  </si>
  <si>
    <t>Rymen, Daisy; Peanne, Romain; MillÃ³n, MarÃ­a B.; Race, Valérie; Sturiale, Luisa; Garozzo, Domenico; Mills, Philippa; Clayton, Peter; Asteggiano, Carla G.; Quelhas, Dulce; Cansu, Ali; Martins, Esmeralda; Nassogne, Marie-Cécile; GonÃ§alves-Rocha, Miguel; Topaloglu, Haluk; Jaeken, Jaak; Foulquier, FranÃ§ois &amp; Matthijs, Gert</t>
  </si>
  <si>
    <t>MAN1B1 Deficiency An Unexpected CDG-II</t>
  </si>
  <si>
    <t>Sandberg, David E.</t>
  </si>
  <si>
    <t xml:space="preserve">Management of Disorders of Sex Development Editorial Commentary </t>
  </si>
  <si>
    <t xml:space="preserve">Alison Hall, Dr Nina Hallowell and Dr Ron Zimmern; </t>
  </si>
  <si>
    <t>Managing incidental and pertinent findings from WGS in the 100,000 Genomes Project</t>
  </si>
  <si>
    <t>Dal-Ré, Rafael; Katsanis, Nicholas; Katsanis, Sara; Parker, Lisa S. &amp; Ayuso, Carmen</t>
  </si>
  <si>
    <t>Managing Incidental Genomic Findings in Clinical Trials Fulfillment of the Principle of Justice</t>
  </si>
  <si>
    <t>return of results, incidental findings</t>
  </si>
  <si>
    <t>Lecroq, T; Soualmia, L F; Lecroq T, Soualmia LF.; Lecroq T, Soualmia LF</t>
  </si>
  <si>
    <t>Managing large-scale genomic datasets and translation into clinical practice</t>
  </si>
  <si>
    <t xml:space="preserve">Yearbook of medical informatics; Yearb Med Inform.  2014; </t>
  </si>
  <si>
    <t>Al-Owain, Mohammed; Al-Zaidan, Hamad; Al-Hassnan, Zuhair; Al-Owain, M.a b; Al-Zaidan, H.a b &amp; Al-Hassnan, Z.a b</t>
  </si>
  <si>
    <t>Map of Autosomal Recessive Genetic Disorders in Saudi Arabia Concepts and Future Directions</t>
  </si>
  <si>
    <t>AMERICAN JOURNAL OF MEDICAL GENETICS PART A; American Journal of Medical Genetics, Part A</t>
  </si>
  <si>
    <t>Viray, Hollis; Bradley, William R.; Schalper, Kurt A.; Rimm, David L. &amp; Rothberg, Bonnie E. Gould</t>
  </si>
  <si>
    <t>Marginal and Joint Distributions of S100, HMB-45, and Melan-A Across a Large Series of Cutaneous Melanomas</t>
  </si>
  <si>
    <t>Holme, Harriet; Hossain, Upal; Kirwan, Michael; Walne, Amanda; Vulliamy, Tom &amp; Dokal, Inderjeet</t>
  </si>
  <si>
    <t>Marked genetic heterogeneity in familial myelodysplasia/acute myeloid leukaemia</t>
  </si>
  <si>
    <t>Ostergaard, P.; Simpson, M. A. &amp; Jeffery, S.</t>
  </si>
  <si>
    <t>Massively parallel sequencing and identification of genes for primary lymphoedema a perfect fit</t>
  </si>
  <si>
    <t>only technical limitations</t>
  </si>
  <si>
    <t>Zhang V.W.</t>
  </si>
  <si>
    <t>Massively parallel sequencing for diagnosing clinically and genetically heterogeneous disorders</t>
  </si>
  <si>
    <t>Spector, M S; Iossifov, I; Kritharis, A; He, C; Kolitz, J E; Lowe, S W &amp; Allen, S L</t>
  </si>
  <si>
    <t>Mast-cell leukemia exome sequencing reveals a mutation in the IgE mast-cell receptor β chain and KIT V654A</t>
  </si>
  <si>
    <t>Masthead</t>
  </si>
  <si>
    <t>Valent, Peter</t>
  </si>
  <si>
    <t>Mastocytosis a paradigmatic example of a rare disease with complex biology and pathology</t>
  </si>
  <si>
    <t>American Journal of Cancer Research</t>
  </si>
  <si>
    <t>Mroz, Edmund A. &amp; Rocco, James W.; Mroz EA, Rocco JW</t>
  </si>
  <si>
    <t xml:space="preserve">MATH, a novel measure of intratumor genetic heterogeneity, is high in poor-outcome classes of head and neck squamous cell carcinoma </t>
  </si>
  <si>
    <t xml:space="preserve">Oral Oncology ; </t>
  </si>
  <si>
    <t>Jonas, Brian A. &amp; Greenberg, Peter L.</t>
  </si>
  <si>
    <t xml:space="preserve">MDS prognostic scoring systems " Past, present, and future </t>
  </si>
  <si>
    <t>Burg, Martin G. &amp; Wu, Chun-Fang</t>
  </si>
  <si>
    <t>Mechanical and Temperature Stressor-Induced Seizure-and-Paralysis Behaviors in Drosophila Bang-Sensitive Mutants</t>
  </si>
  <si>
    <t>Bagrodia, Shubha; Smeal, Tod &amp; Abraham, Robert T.</t>
  </si>
  <si>
    <t>Mechanisms of intrinsic and acquired resistance to kinase-targeted therapies</t>
  </si>
  <si>
    <t>Lubitz, Steven A. &amp; Ellinor, Patrick T.</t>
  </si>
  <si>
    <t xml:space="preserve">Next-generation sequencing for the diagnosis of cardiac arrhythmia syndromes </t>
  </si>
  <si>
    <t>whole section, table</t>
  </si>
  <si>
    <t>costs, VUS, interpretation, incidental findings</t>
  </si>
  <si>
    <t>Hersey, P.; Smalley, K. S. M.; Weeraratna, A.; Bosenberg, M.; Zhang, X. D.; Haass, N. K.; Paton, E.; Mann, G. &amp; Scolyer, R. A.</t>
  </si>
  <si>
    <t>Meeting report from the 7th International Melanoma Congress, Sydney, November, 2010</t>
  </si>
  <si>
    <t>Musser, Melissa; Munger, Steven &amp; Gunn, Teresa</t>
  </si>
  <si>
    <t>Meeting report of the 26th International Mammalian Genome Conference</t>
  </si>
  <si>
    <t>Mammalian Genome</t>
  </si>
  <si>
    <t>Ying, Carol Y; Dominguez-Sola, David; Fabi, Melissa; Lorenz, Ivo C; Hussein, Shafinaz; Bansal, Mukesh; Califano, Andrea; Pasqualucci, Laura; Basso, Katia &amp; Dalla-Favera, Riccardo</t>
  </si>
  <si>
    <t>MEF2B mutations lead to deregulated expression of the oncogene BCL6 in diffuse large B cell lymphoma</t>
  </si>
  <si>
    <t>Nature Immunology</t>
  </si>
  <si>
    <t>Trevarton AJ, Mann MB, Knapp C, Araki H, Wren JD, Stones-Havas S, Black MA, Print CG</t>
  </si>
  <si>
    <t>MelanomaDB A Web Tool for Integrative Analysis of Melanoma Genomic Information to Identify Disease-Associated Molecular Pathways</t>
  </si>
  <si>
    <t>1 sentence ethical issues associated with patient can be adhered to</t>
  </si>
  <si>
    <t>Kwon, Eun-Kyung M.; Halvorson, Christian R.; Rady, Peter; Tyring, Stephen; Nguyen, Harrison P.; Kao, Grace F. &amp; Gaspari, Anthony A.</t>
  </si>
  <si>
    <t>Merkel Cell Polyomavirus Detection in a Patient with Familial Epidermodysplasia Verruciformis</t>
  </si>
  <si>
    <t>Pediatric Dermatology</t>
  </si>
  <si>
    <t>Gelsomino, Francesco; Rossi, Giulio &amp; Tiseo, Marcello</t>
  </si>
  <si>
    <t>MET and Small-Cell Lung Cancer</t>
  </si>
  <si>
    <t>Leblond, Claire S.; Nava, Caroline; Polge, Anne; Gauthier, Julie; Huguet, Guillaume; Lumbroso, Serge; Giuliano, Fabienne; Stordeur, Coline; Depienne, Christel; Mouzat, Kevin; Pinto, Dalila; Howe, Jennifer; Lemière, Nathalie; Durand, Christelle M.; Guibert, Jessica; Ey, Elodie; Toro, Roberto; Peyre, Hugo; Mathieu, Alexandre &amp; Amsellem, Frédérique</t>
  </si>
  <si>
    <t>Meta-analysis of SHANK Mutations in Autism Spectrum Disorders A Gradient of Severity in Cognitive Impairments</t>
  </si>
  <si>
    <t>Metabolomics, Proteomics, Genomics, and Transcriptomics in Circulation and the Circulation Subspecialty Journals</t>
  </si>
  <si>
    <t>Circulation March 27, 2012</t>
  </si>
  <si>
    <t>Graves, Angela; Hessamodini, Hannah; Wong, Germaine &amp; Lim, Wai H.</t>
  </si>
  <si>
    <t>Metastatic renal cell carcinoma update on epidemiology, genetics, and therapeutic modalities</t>
  </si>
  <si>
    <t>ImmunoTargets &amp; Therapy</t>
  </si>
  <si>
    <t>Lyon GJ, Wang K</t>
  </si>
  <si>
    <t>Identifying disease mutations in genomic medicine settings current challenges and how to accelerate progress</t>
  </si>
  <si>
    <t>Microarray analysis of peripheral blood lymphocytes from ALS patients and the SAFE detection of the KEGG ALS pathway</t>
  </si>
  <si>
    <t>Maegdefessel, Lars; Spin, Joshua M.; Adam, Matti; Raaz, Uwe; Toh, Ryuji; Nakagami, Futoshi &amp; Tsao, Philip S.</t>
  </si>
  <si>
    <t>Micromanaging Abdominal Aortic Aneurysms</t>
  </si>
  <si>
    <t>Severino, Patricia; BrÃ¼ggemann, Holger; Andreghetto, Flavia Maziero; Camps, Carme; de Klingbeil, Maria; de Pereira, Welbert Oliveira; Soares, Renata Machado; Moyses, Raquel; WÃ¼nsch-Filho, Victor; Mathor, Monica Beatriz; Nunes, Fabio Daumas; Ragoussis, Jiannis &amp; Tajara, Eloiza Helena</t>
  </si>
  <si>
    <t>MicroRNA expression profile in head and neck cancer HOX-cluster embedded microRNA-196a and microRNA-10b dysregulation implicated in cell proliferation</t>
  </si>
  <si>
    <t>Phua, Yu Leng a,b
Ho, Jacqueline a,b</t>
  </si>
  <si>
    <t>MicroRNAs in the pathogenesis of cystic kidney disease</t>
  </si>
  <si>
    <t>Current Opinion in Pediatrics April 2015</t>
  </si>
  <si>
    <t>Midwestern Regional Meeting Abstracts  Abstract</t>
  </si>
  <si>
    <t>Journal of Investigative Medicine April 2013</t>
  </si>
  <si>
    <t>Midwestern Regional Program Abstracts  Abstract</t>
  </si>
  <si>
    <t>Journal of Investigative Medicine April 2012</t>
  </si>
  <si>
    <t>Sukumar, Niron; Scott, Erika; Dimitromanolakis, Apostolos; Misiak, Alexandra; Prassas, Ioannis; Diamandis, Eleftherios P. &amp; Konvalinka, Ana</t>
  </si>
  <si>
    <t>Mining for single nucleotide variants (SNVs) at the kallikrein locus with predicted functional consequences</t>
  </si>
  <si>
    <t>Biological Chemistry</t>
  </si>
  <si>
    <t>Overwijk WW, Wang E, Marincola FM, Rammensee HG, Restifo NP</t>
  </si>
  <si>
    <t>Mining the mutanome developing highly personalized Immunotherapies based on mutational analysis of tumors</t>
  </si>
  <si>
    <t>tumors only</t>
  </si>
  <si>
    <t>Miscellaneous</t>
  </si>
  <si>
    <t>Spinazzola, A.</t>
  </si>
  <si>
    <t xml:space="preserve">Mitochondrial DNA mutations and depletion in pediatric medicine </t>
  </si>
  <si>
    <t>Ahola, Sofia MSc
Isohanni, Pirjo MD, PhD
Euro, Liliya PhD
Brilhante, Virginia PhD
Palotie, Aarno MD, PhD
Pihko, Helena MD, PhD
Lonnqvist, Tuula MD, PhD
Lehtonen, Tanita BM
Laine, Jukka MD, PhD
Tyynismaa, Henna PhD
Suomalainen, Anu MD, PhD</t>
  </si>
  <si>
    <t>Mitochondrial EFTs defects in juvenile-onset Leigh disease, ataxia, neuropathy, and optic atrophy</t>
  </si>
  <si>
    <t>Neurology August 19, 2014</t>
  </si>
  <si>
    <t>Pitceathly, Robert D.S. a
McFarland, Robert b</t>
  </si>
  <si>
    <t>Mitochondrial myopathies in adults and children management and therapy development</t>
  </si>
  <si>
    <t>Clarke, Colleen; Xiao, Rui; Place, Emily; Zhang, Zhe; Sondheimer, Neal; Bennett, Michael; Yudkoff, Marc &amp; Falk, Marni J.</t>
  </si>
  <si>
    <t xml:space="preserve">Mitochondrial respiratory chain disease discrimination by retrospective cohort analysis of blood metabolites </t>
  </si>
  <si>
    <t>Kolar, Gururaj J.; Burton, Duane D.; Nadeau, Ashley; Rhee, Jong Chul; Zinsmeister, Alan R. &amp; Camilleri, Michael</t>
  </si>
  <si>
    <t xml:space="preserve">Mo2038 Nausea and/or Vomiting As the Presenting Symptoms in Patients With Colonic Dysmotility or Rectal Evacuation Disorder </t>
  </si>
  <si>
    <t>Appelbaum, Paul S.; Parens, Erik; Waldman, Cameron R.; Klitzman, Robert; Fyer, Abby; Martinez, Josue; Price, W. Nicholson &amp; Chung, Wendy K.</t>
  </si>
  <si>
    <t>Models of Consent to Return of Incidental Findings in Genomic Research</t>
  </si>
  <si>
    <t>Hastings Center Report</t>
  </si>
  <si>
    <t>Knol, Edward F; Haeck, Inge M; van Kraats, Annemieke A; Laaper-Ertmann, Marloes; Giovannone, Barbara; Hijnen, DirkJan; Nijhuis, Evert; de Bruin-Weller, Marjolein S; Knol, Mirjam J &amp; Bruijnzeel-Koomen, Carla A</t>
  </si>
  <si>
    <t>Modulation of Lymphocyte Function In Vivo via Inhibition of Calcineurin or Purine Synthesis in Patients with Atopic Dermatitis</t>
  </si>
  <si>
    <t>MartÃ­n-Campos, JesÃºs M.; Julve, Josep; Roig, Rosa; MartÃ­nez, Susana; Errico, Teresa Laura; MartÃ­nez-Couselo, Silvia; EscolÃ -Gil, Joan Carles; Méndez-GonzÃ¡lez, JesÃºs &amp; Blanco-Vaca, Francisco</t>
  </si>
  <si>
    <t xml:space="preserve">Molecular analysis of chylomicronemia in a clinical laboratory setting Diagnosis of 13 cases of lipoprotein lipase deficiency </t>
  </si>
  <si>
    <t>only refers to exome</t>
  </si>
  <si>
    <t>Fumagalli, Debora; Andre, Fabrice; Piccart-Gebhart, Martine J.; Sotiriou, Christos &amp; Desmedt, Christine</t>
  </si>
  <si>
    <t xml:space="preserve">Molecular biology in breast cancer Should molecular classifiers be assessed by conventional tools or by gene expression arrays? </t>
  </si>
  <si>
    <t>Boublikova, Ludmila; Buchler, Tomas; Stary, Jan; Abrahamova, Jitka &amp; Trka, Jan</t>
  </si>
  <si>
    <t xml:space="preserve">Molecular biology of testicular germ cell tumors Unique features awaiting clinical application </t>
  </si>
  <si>
    <t>Sapre, Nikhil
Herle, Praduymna
Anderson, Paul D.
Corcoran, Niall M.
Hovens, Christopher M.</t>
  </si>
  <si>
    <t>Molecular biomarkers for predicting outcomes in urothelial carcinoma of the bladder</t>
  </si>
  <si>
    <t>Pathology June 2014</t>
  </si>
  <si>
    <t>Mattie, Mike; Christensen, Ashley; Chang, Mi Sook; Yeh, William; Said, Suzanne; Shostak, Yuriy; Capo, Linnette; Verlinsky, Alla; An, Zili; Joseph, Ingrid; Zhang, Yi; Kumar-Ganesan, Sathish; Morrison, Karen; Stover, David &amp; Challita-Eid, Pia</t>
  </si>
  <si>
    <t xml:space="preserve">Molecular Characterization of Patient-Derived Human Pancreatic Tumor Xenograft Models for Preclinical and Translational Development of Cancer Therapeutics </t>
  </si>
  <si>
    <t>Gunn, Shelly; Reveles, Xavier; Weldon, Korrie; Barrera, Andres; Ishaque, Mariam; Taylor, Dale; McCaskill, Chris; Kim, Jaeweon; Shah, Rashmi; Mohammed, Mansoor; Barry, Todd; Kaiser, Brianne; Patnaik, Amita &amp; Tolcher, Anthony</t>
  </si>
  <si>
    <t>Molecular cytogenetics as a clinical test for prognostic and predictive biomarkers in newly diagnosed ovarian cancer</t>
  </si>
  <si>
    <t>Journal of Ovarian Research</t>
  </si>
  <si>
    <t>Das, K &amp; Tan, P</t>
  </si>
  <si>
    <t>Molecular cytogenetics recent developments and applications in cancer</t>
  </si>
  <si>
    <t>Zheng, Zhaojing; Geng, Juan; Yao, Ru-en; Li, Caihua; Ying, Daming; Shen, Yongnian; Ying, Lei; Yu, Yongguo &amp; Fu, Qihua; Zheng, Zhaojing; Geng, Juan; en Yao, Ru; Li, Caihua; Ying, Daming; Shen, Yongnian; Ying, Lei; Yu, Yongguo &amp; Fu, Qihua</t>
  </si>
  <si>
    <t>Molecular defects identified by whole exome sequencing in a child with Fanconi anemia</t>
  </si>
  <si>
    <t xml:space="preserve">Gene; Gene </t>
  </si>
  <si>
    <t>Zhao, Jian-Qiang; Chen, Zhen-Guang &amp; Qi, Xiao-Ping</t>
  </si>
  <si>
    <t>Molecular diagnosis and comprehensive treatment of multiple endocrine neoplasia type 2 in Southeastern Chinese</t>
  </si>
  <si>
    <t>Haack T.B., Haberberger B., Frisch E.-M., Wieland T., Iuso A., Gorza M., Strecker V., Graf E., Mayr J.A., Herberg U., Hennermann J.B., Klopstock T., Kuhn K.A., Ahting U., Sper W., Wilichowski E., Hoffmann G.F., Tesarova M., Hansikova H., Zeman J., Plecko B., Zeviani M., Wittig I., Strom T.M., Schuelke M., Freisinger P., Meitinger T., Prokisch H.</t>
  </si>
  <si>
    <t>Molecular diagnosis in mitochondrial complex I deficiency using exome sequencing</t>
  </si>
  <si>
    <t>Mitochondria; dna</t>
  </si>
  <si>
    <t>Lim, Byung Chan; Lee, Seungbok; Shin, Jong-Yeon; Hwang, Hee; Kim, Ki Joong; Hwang, Yong Seung; Seo, Jeong-Sun; Kim, Jong-Il &amp; Chae, Jong Hee</t>
  </si>
  <si>
    <t xml:space="preserve">Molecular diagnosis of congenital muscular dystrophies with defective glycosylation of alpha-dystroglycan using next-generation sequencing technology </t>
  </si>
  <si>
    <t>Calvo SE, Compton AG, Hershman SG, Lim SC, Lieber DS, Tucker EJ, Laskowski A, Garone C, Liu S, Jaffe DB, Christodoulou J, Fletcher JM, Bruno DL, Goldblatt J, Dimauro S, Thorburn DR, Mootha VK</t>
  </si>
  <si>
    <t>Molecular diagnosis of infantile mitochondrial disease with targeted next-generation sequencing</t>
  </si>
  <si>
    <t>Molecular diagnosis of infantile onset inflammatory bowel disease by exome sequencing</t>
  </si>
  <si>
    <t>Inflammatory Bowel Disease Monitor</t>
  </si>
  <si>
    <t>Balzola, F.; Cullen, G.; Ho, G.-T. &amp; Russell, R.</t>
  </si>
  <si>
    <t>Molecular diagnosis of infantile onset inflammatory bowel disease by exome sequencing Commentary</t>
  </si>
  <si>
    <t>Licastro D., Mutarelli M., Peluso I., Neveling K., Wieskamp N., Rispoli R., Vozzi D., Athanasakis E., D'Eustacchio A., Pizzo M., D'Amico F., Ziviello C., Simonelli F., Fabretto A., Scheffer H., Gasparini P., Banfi S., Nigro V.</t>
  </si>
  <si>
    <t>Molecular Diagnosis of Usher Syndrome Application of Two Different Next Generation Sequencing-Based Procedures</t>
  </si>
  <si>
    <t>Endris, Volker; Penzel, Roland; Warth, Arne; Muckenhuber, Alexander; Schirmacher, Peter; Stenzinger, Albrecht &amp; Weichert, Wilko</t>
  </si>
  <si>
    <t xml:space="preserve">Molecular Diagnostic Profiling of Lung Cancer Specimens with a Semiconductor-Based Massive Parallel Sequencing Approach Feasibility, Costs, and Performance Compared with Conventional Sequencing </t>
  </si>
  <si>
    <t>Mahon, Suzanne M.; Mahon S.M.</t>
  </si>
  <si>
    <t>Next-Generation DNA Sequencing Implications for Oncology Care</t>
  </si>
  <si>
    <t xml:space="preserve">Oncology Nursing Forum; </t>
  </si>
  <si>
    <t>ethical challenges</t>
  </si>
  <si>
    <t>Kim, Joon-Hyung; Huse, Jason T; Huang, Yujie; Lyden, David &amp; Greenfield, Jeffrey P</t>
  </si>
  <si>
    <t xml:space="preserve">Molecular diagnostics in paediatric glial tumours </t>
  </si>
  <si>
    <t>Majewski, Jacek; Schwartzentruber, Jeremy; Lalonde, Emilie; Montpetit, Alexandre; Jabado, Nada; Majewski J, Schwartzentruber J, Lalonde E, Montpetit A, Jabado N.; Majewski, J.a b; Schwartzentruber, J.a; Lalonde, E.a b; Montpetit, A.a &amp; Jabado, N.b c; Majewski J., Schwartzentruber J., Lalonde E., Montpetit A., Jabado N.</t>
  </si>
  <si>
    <t>What can exome sequencing do for you?</t>
  </si>
  <si>
    <t xml:space="preserve">JOURNAL OF MEDICAL GENETICS; J Med Genet.  2011; </t>
  </si>
  <si>
    <t>Koutsopoulos, Sotirios</t>
  </si>
  <si>
    <t xml:space="preserve">Molecular fabrications of smart nanobiomaterials and applications in personalized medicine </t>
  </si>
  <si>
    <t>Yang, Yaping
Muzny, Donna M.
Xia, Fan
Niu, Zhiyv
Person, Richard
Ding, Yan
Ward, Patricia
Braxton, Alicia
Wang, Min
Buhay, Christian
Veeraraghavan, Narayanan
Hawes, Alicia
Chiang, Theodore
Leduc, Magalie
Beuten, Joke
Zhang, Jing
He, Weimin
Scull, Jennifer
Willis, Alecia
Landsverk, Megan
Craigen, William J.
Bekheirnia, Mir Reza
Stray-Pedersen, Asbjorg
Liu, Pengfei
Wen, Shu
Alcaraz, Wendy
Cui, Hong
Walkiewicz, Magdalena
Reid, Jeffrey
Bainbridge, Matthew
Patel, Ankita
Boerwinkle, Eric
Beaudet, Arthur L.
Lupski, James R.
Plon, Sharon E.
Gibbs, Richard A.
Eng, Christine M.</t>
  </si>
  <si>
    <t>Molecular Findings Among Patients Referred for Clinical Whole-Exome Sequencing</t>
  </si>
  <si>
    <t>Obstetrical &amp; Gynecological Survey March 2015</t>
  </si>
  <si>
    <t>efficiency</t>
  </si>
  <si>
    <t>IF, diagnostic yield, focused on efficiency</t>
  </si>
  <si>
    <t>Malhotra, Alka; Levine, Susan &amp; Allingham-Hawkins, Diane</t>
  </si>
  <si>
    <t>Whole exome sequencing for cancer - is there evidence of clinical utility?</t>
  </si>
  <si>
    <t>many issues</t>
  </si>
  <si>
    <t>Haferlach, Torsten</t>
  </si>
  <si>
    <t xml:space="preserve">Molecular genetics in myelodysplastic syndromes </t>
  </si>
  <si>
    <t>Doucette, Lance; Green, Jane; Black, Coleman; Schwartzentruber, Jeremy; Johnson, Gordon J.; Galutira, Dante &amp; Young, Terry-Lynn; Doucette, L.a; Green, J.a; Black, C.a; Schwartzentruber, J.b; Johnson, G.J.a; Galutira, D.a &amp; Young, T.-L.a</t>
  </si>
  <si>
    <t>Molecular Genetics of Achromatopsia in Newfoundland Reveal Genetic Heterogeneity, Founder Effects and the First Cases of Jalili Syndrome in North America</t>
  </si>
  <si>
    <t>Marian, A.J.</t>
  </si>
  <si>
    <t>SEQUENCING YOUR GENOME WHAT DOES IT MEAN?</t>
  </si>
  <si>
    <t>training, vus</t>
  </si>
  <si>
    <t>Reid M.D., Saka B., Balci S., Goldblum A.S., Adsay N.V.</t>
  </si>
  <si>
    <t>Molecular genetics of pancreatic neoplasms and their morphologic correlates An update on recent advances and potential diagnostic applications</t>
  </si>
  <si>
    <t>Barbieri, Christopher E; Demichelis, Francesca &amp; Rubin, Mark A</t>
  </si>
  <si>
    <t>Molecular genetics of prostate cancer emerging appreciation of genetic complexity</t>
  </si>
  <si>
    <t>Zhang, Pan; Mirani, Neena; Baisre, Ada &amp; Fernandes, Helen</t>
  </si>
  <si>
    <t xml:space="preserve">Molecular Heterogeneity of Head and Neck Squamous Cell Carcinoma Defined by Next-Generation Sequencing </t>
  </si>
  <si>
    <t>Kuznia C.
Klinger B.
Keil J.
Seliger B.
Falk C.
Rohwer N.
Cramer T.
Schafer R.
Bluthgen N.
Sers C.</t>
  </si>
  <si>
    <t>Molecular mechanisms of sorafenib-induced apoptosis in cancer cells</t>
  </si>
  <si>
    <t>Cantsilieris, Stuart; Baird, Paul N. &amp; White, Stefan J.</t>
  </si>
  <si>
    <t xml:space="preserve">Molecular methods for genotyping complex copy number polymorphisms </t>
  </si>
  <si>
    <t>Aiken, Robert</t>
  </si>
  <si>
    <t xml:space="preserve">Molecular Neuro-oncology and the Challenge of the Blood-Brain Barrier </t>
  </si>
  <si>
    <t>Rijn, Matt; Guo, Xiangqian; Sweeney, Robert T; Beck, Andrew H &amp; West, Robert B</t>
  </si>
  <si>
    <t>Molecular pathological analysis of sarcomas using paraffin-embedded tissue current limitations and future possibilities</t>
  </si>
  <si>
    <t>Hamilton, Stanley R.</t>
  </si>
  <si>
    <t xml:space="preserve">Molecular pathology </t>
  </si>
  <si>
    <t>Yantiss, Rhonda K. &amp; Samowitz, Wade S.</t>
  </si>
  <si>
    <t xml:space="preserve">Molecular Pathology of Gastrointestinal Cancer </t>
  </si>
  <si>
    <t xml:space="preserve">Surgical Pathology Clinics </t>
  </si>
  <si>
    <t>Appin, Christina L. MD
Brat, Daniel J. MD, PhD</t>
  </si>
  <si>
    <t>Molecular Pathways in Gliomagenesis and Their Relevance to Neuropathologic Diagnosis</t>
  </si>
  <si>
    <t>Advances in Anatomic Pathology January 2015</t>
  </si>
  <si>
    <t>Ausborn, Natalie L.; Le, Quynh Thu; Bradley, Jeffrey D.; Choy, Hak; Dicker, Adam P.; Saha, Debabrata; Simko, Jeff; Story, Michael D.; Torossian, Artour &amp; Lu, Bo</t>
  </si>
  <si>
    <t xml:space="preserve">Molecular Profiling to Optimize Treatment in Non-Small Cell Lung Cancer A Review of Potential Molecular Targets for Radiation Therapy by the Translational Research Program of the Radiation Therapy Oncology Group </t>
  </si>
  <si>
    <t>Wilson, Melissa Ann MD, PhD *
Nathanson, Katherine L. MD +</t>
  </si>
  <si>
    <t>Molecular Testing in Melanoma</t>
  </si>
  <si>
    <t xml:space="preserve">Cancer Journal March/April 2012; </t>
  </si>
  <si>
    <t>Schroeder, Kristin &amp; Gururangan, Sri</t>
  </si>
  <si>
    <t>Molecular variants and mutations in medulloblastoma</t>
  </si>
  <si>
    <t>Morgensztern, Daniel MD *
Campo, Meghan J. MD +
Dahlberg, Suzanne E. PhD ++
Doebele, Robert C. MD, PhD [S]
Garon, Edward MD ||
Gerber, David E. MD [P]
Goldberg, Sarah B. MD #
Hammerman, Peter S. MD, PhD +
Heist, Rebecca S. MD **
Hensing, Thomas MD ++
Horn, Leora MD ++++
Ramalingam, Suresh S. MD [S][S]
Rudin, Charles M. MD, PhD ||||
Salgia, Ravi MD, PhD ++
Sequist, Lecia V. MD **
Shaw, Alice T. MD, PhD **
Simon, George R. MD [P][P]
Somaiah, Neeta MD [P][P]
Spigel, David R. MD ##
Wrangle, John MD ***
Johnson, David MD +++
Herbst, Roy S. MD, PhD #
Bunn, Paul MD ++++++
Govindan, Ramaswamy MD *</t>
  </si>
  <si>
    <t>Molecularly Targeted Therapies in Non-Small-Cell Lung Cancer Annual Update 2014</t>
  </si>
  <si>
    <t>Journal of Thoracic Oncology January 2015</t>
  </si>
  <si>
    <t>Monday 26th November 2012</t>
  </si>
  <si>
    <t>Monday 4th November</t>
  </si>
  <si>
    <t>Monday, 25 July 2011</t>
  </si>
  <si>
    <t>Langabeer, Stephen E.; Haslam, Karl &amp; Conneally, Eibhlin</t>
  </si>
  <si>
    <t>Monitoring residual disease in the Ph-negative myeloproliferative neoplasms post-allogeneic stem cell transplantation more mutations and more methodologies</t>
  </si>
  <si>
    <t>Ng, BobbyÂ G.; Buckingham, KatiÂ J.; Raymond, Kimiyo; Kircher, Martin; Turner, EmilyÂ H.; He, Miao; Smith, JoshuaÂ D.; Eroshkin, Alexey; Szybowska, Marta; Losfeld, MarieÂ E.; Chong, JessicaÂ X.; Kozenko, Mariya; Li, Chumei; Patterson, MarcÂ C.; Gilbert, RodneyÂ D.; Nickerson, DeborahÂ A.; Shendure, Jay; Bamshad, MichaelÂ J. &amp; Freeze, HudsonÂ H.</t>
  </si>
  <si>
    <t xml:space="preserve">Mosaicism of the UDP-Galactose Transporter SLC35A2 Causes a Congenital Disorder of Glycosylation </t>
  </si>
  <si>
    <t>Mortality and cancer in pediatric-onset inflammatory bowel disease a population-based study</t>
  </si>
  <si>
    <t>Allen, Eliezer M. Van &amp; Pomerantz, Mark</t>
  </si>
  <si>
    <t xml:space="preserve">Moving Toward Personalized Medicine in Castration-Resistant Prostate Cancer </t>
  </si>
  <si>
    <t xml:space="preserve">Urologic Clinics of North America </t>
  </si>
  <si>
    <t>Moss and Adams' Heart Disease in Infants, Children, and Adolescents Including the Fetus and Young Adult</t>
  </si>
  <si>
    <t>Motility/Neurogastroenterology</t>
  </si>
  <si>
    <t>Marian, Ali J.; Marian, A.J.; Marian A.J.</t>
  </si>
  <si>
    <t xml:space="preserve">Challenges in Medical Applications of Whole Exome/Genome Sequencing Discoveries </t>
  </si>
  <si>
    <t xml:space="preserve">Trends in Cardiovascular Medicine ; Trends in Cardiovascular Medicine; </t>
  </si>
  <si>
    <t>misdiagnosis, counseling, interpretation</t>
  </si>
  <si>
    <t>counseling, use</t>
  </si>
  <si>
    <t>Huang Y, Gao S, Wu S, Song P, Sun X, Hu X, Zhang S, Yu Y, Zhu J, Li C, Qin Z, Xie L, Yao Q, Tang A, Li Z, Guo G, Wan S, Dong P, Sun L, Li W, Wang D, Gui Y, et al.; Huang Y, Gao S, Wu S, Song P, Sun X, Hu X, Zhang S, Yu Y, Zhu J, Li C, Qin Z, Xie L, Yao Q, Tang A, Li Z, Guo G, Wan S, Dong P, Sun L, Li W, Wang D, Gui Y, Yang H, Zhou F, Zhang X, Cai Z</t>
  </si>
  <si>
    <t>Multilayered molecular profiling supported the monoclonal origin of metastatic renal cell carcinoma</t>
  </si>
  <si>
    <t xml:space="preserve">Int J Cancer.  2014; </t>
  </si>
  <si>
    <t>Zito, Christopher R.; Jilaveanu, Lucia B.; Anagnostou, Valsamo; Rimm, David; Bepler, Gerold; Maira, Sauveur-Michel; Hackl, Wolfgang; Camp, Robert; Kluger, Harriet M. &amp; Chao, Herta H.</t>
  </si>
  <si>
    <t>Multi-Level Targeting of the Phosphatidylinositol-3-Kinase Pathway in Non-Small Cell Lung Cancer Cells</t>
  </si>
  <si>
    <t>Bissonnette, Luc &amp; Bergeron, Michel G.</t>
  </si>
  <si>
    <t xml:space="preserve">Multiparametric technologies for the diagnosis of syndromic infections </t>
  </si>
  <si>
    <t xml:space="preserve">Clinical Microbiology Newsletter </t>
  </si>
  <si>
    <t>Park, Gibeom; Gim, Jungsoo; Kim, Arheum; Han, Kyu-Hee; Kim, Hyo-Sang; Oh, Seung-Ha; Park, Taesung; Park, Woong-Yang &amp; Choi, Byung Yoon</t>
  </si>
  <si>
    <t>Multiphasic analysis of whole exome sequencing data identifies a novel mutation of ACTG1 in a nonsyndromic hearing loss family</t>
  </si>
  <si>
    <t>Knievel, Judith; Schulz, Wolfgang A.; Greife, Annemarie; Hader, Christiane; LÃ¼bke, Tobias; Schmitz, Ingo; Albers, Peter &amp; Niegisch, GÃ¼nter</t>
  </si>
  <si>
    <t>Multiple Mechanisms Mediate Resistance to Sorafenib in Urothelial Cancer</t>
  </si>
  <si>
    <t>Mayer, Alan N. MD, PhD 1,2
Dimmock, David P. MD 1,3,7
Arca, Marjorie J. MD 6
Bick, David P. MD 1,3,7
Verbsky, James W. MD, PhD 1,4
Worthey, Elizabeth A. PhD 1,7
Jacob, Howard J. PhD 1,7,8
Margolis, David A. MD 1,5</t>
  </si>
  <si>
    <t>A timely arrival for genomic medicine</t>
  </si>
  <si>
    <t>Genetics in Medicine March 2011</t>
  </si>
  <si>
    <t>ethical considerations and cost</t>
  </si>
  <si>
    <t>costs, consent</t>
  </si>
  <si>
    <t>Shen, Peidong; Wang, Wenyi; Chi, Aung-Kyaw; Fan, Yu; Davis, Ronald W. &amp; Scharfe, Curt</t>
  </si>
  <si>
    <t>Multiplex target capture with double-stranded DNA probes</t>
  </si>
  <si>
    <t>Yu, ZM; Cao, KJ; Tischler, T; Stolle, CA; Santani, AB</t>
  </si>
  <si>
    <t>Mung Bean Nuclease Treatment Increases Capture Specificity of Microdroplet-PCR Based Targeted DNA Enrichment</t>
  </si>
  <si>
    <t>McNally, Elizabeth M. &amp; Jr., Alfred L. George</t>
  </si>
  <si>
    <t xml:space="preserve">New Approaches to Establish Genetic Causality </t>
  </si>
  <si>
    <t xml:space="preserve">Trends in Cardiovascular Medicine </t>
  </si>
  <si>
    <t>IF, actionability, collaboration</t>
  </si>
  <si>
    <t>Wang, Jun-Ling; Mao, Xiao; Hu, Zheng-Mao; Li, Jia-Da; Li, Nan; Guo, Ji-Feng; Jiang, Hong; Shen, Lu; Li, Jin; Shi, Yu-Ting; Xia, Kun; Liu, Jing-Yu; Liao, Wei-Ping &amp; Tang, Bei-Sha</t>
  </si>
  <si>
    <t xml:space="preserve">Mutation analysis of PRRT2 in two Chinese BFIS families and nomenclature of PRRT2 related paroxysmal diseases </t>
  </si>
  <si>
    <t>InanlooRahatloo, Kolsoum; Zand Parsa, Amir Farhang; Huse, Klaus; Rasooli, Paniz; Davaran, Saeid; Platzer, Matthias; Fan, Jian-Bing; Amini, Sasan; Steemers, Frank &amp; Elahi, Elahe</t>
  </si>
  <si>
    <t>Mutation in CYP27A1 identified in family with coronary artery disease</t>
  </si>
  <si>
    <t>Wang, Xinan; Muramatsu, Hideki; Sakaguchi, Hirotoshi; Xu, Yinyan; Narita, Atsushi; Tsumura, Yusuke; Doisaki, Sayoko; Tanaka, Makito; Ismael, Olfat; Shimada, Akira; Hama, Asahito; Takahashi, Yoshiyuki &amp; Kojima, Seiji</t>
  </si>
  <si>
    <t>Mutation in the THPO gene is not associated with aplastic anaemia in Japanese children</t>
  </si>
  <si>
    <t>Sverdlov, Eugene D. &amp; Mineev, Konstantin</t>
  </si>
  <si>
    <t xml:space="preserve">Mutation rate in stem cells an underestimated barrier on the way to therapy </t>
  </si>
  <si>
    <t>Naruse, Hiroya; Takahashi, Yuji; Kihira, Tameko; Yoshida, Sohei; Kokubo, Yasumasa; Kuzuhara, Shigeki; Ishiura, Hiroyuki; Amagasa, Masaharu; Murayama, Shigeo; Tsuji, Shoji &amp; Goto, Jun</t>
  </si>
  <si>
    <t>Mutational analysis of familial and sporadic amyotrophic lateral sclerosis with OPTN mutations in Japanese population</t>
  </si>
  <si>
    <t>Crea, F; Sun, L; Pikor, L; Frumento, P; Lam, W L &amp; Helgason, C D</t>
  </si>
  <si>
    <t>Mutational analysis of Polycomb genes in solid tumours identifies PHC3 amplification as a possible cancer-driving genetic alteration</t>
  </si>
  <si>
    <t>Merker JD, Valouev A, Gotlib J</t>
  </si>
  <si>
    <t>Next-generation sequencing in hematologic malignancies what will be the dividends?</t>
  </si>
  <si>
    <t>Consent, research results</t>
  </si>
  <si>
    <t>Susman, Ed</t>
  </si>
  <si>
    <t>Mutations Give Hints in Seeking Clues to Effective Neoadjuvant Breast Cancer Therapy</t>
  </si>
  <si>
    <t>Oncology Times February 10, 2015</t>
  </si>
  <si>
    <t>Nakajima, Masahiro; Mizumoto, Shuji; Miyake, Noriko; Kogawa, Ryo; Iida, Aritoshi; Ito, Hironori; Kitoh, Hiroshi; Hirayama, Aya; Mitsubuchi, Hiroshi; Miyazaki, Osamu; Kosaki, Rika; Horikawa, Reiko; Lai, Angeline; Mendoza-Londono, Roberto; Dupuis, Lucie; Chitayat, David; Howard, Andrew; Leal, GabrielaÂ F.; Cavalcanti, Denise; Tsurusaki, Yoshinori; Saitsu, Hirotomo; Watanabe, Shigehiko; Lausch, Ekkehart; Unger, Sheila; Bonafé, Luisa; Ohashi, Hirofumi; Superti-Furga, Andrea; Matsumoto, Naomichi; Sugahara, Kazuyuki; Nishimura, Gen &amp; Ikegawa, Shiro</t>
  </si>
  <si>
    <t xml:space="preserve">Mutations in B3GALT6, which Encodes a Glycosaminoglycan Linker Region Enzyme, Cause a Spectrum of Skeletal and Connective Tissue Disorders </t>
  </si>
  <si>
    <t>Mutations in ASXL1 are associated with poor prognosis across the spectrum of malignant myeloid diseases</t>
  </si>
  <si>
    <t>Journal of Hematology &amp; Oncology</t>
  </si>
  <si>
    <t>Snape, Katie; Hanks, Sandra; Ruark, Elise; Barros-NÃºÃ±ez, Patricio; Elliott, Anna; Murray, Anne; Lane, Andrew H.; Shannon, Nora; Callier, Patrick; Chitayat, David; Clayton-Smith, Jill; FitzPatrick, David R; Gisselsson, David; Jacquemont, Sebastien; Asakura-Hay, Keiko; Micale, Mark A.; Tolmie, John; Turnpenny, Peter D.; Wright, Michael &amp; Douglas, Jenny</t>
  </si>
  <si>
    <t>Mutations in CEP57 cause mosaic variegated aneuploidy syndrome</t>
  </si>
  <si>
    <t xml:space="preserve">improvement of the WES technique but not ethical issue </t>
  </si>
  <si>
    <t>Perrault, Isabelle; Hamdan, FadiÂ F.; Rio, Marlène; Capo-Chichi, José-Mario; Boddaert, Nathalie; Décarie, Jean-Claude; Maranda, Bruno; Nabbout, Rima; Sylvain, Michel; Lortie, Anne; Roux, PhilippeÂ P.; Rossignol, Elsa; Gérard, Xavier; Barcia, Giulia; Berquin, Patrick; Munnich, Arnold; Rouleau, GuyÂ A.; Kaplan, Josseline; Rozet, Jean-Michel &amp; Michaud, JacquesÂ L.</t>
  </si>
  <si>
    <t xml:space="preserve">Mutations in DOCK7 in Individuals with Epileptic Encephalopathy and Cortical Blindness </t>
  </si>
  <si>
    <t>Bunn, KieranÂ J.; Daniel, Phil; RÃ¶sken, HeleenÂ S.; O'Neill, AdamÂ C.; Cameron-Christie, SophiaÂ R.; Morgan, Tim; Brunner, HanÂ G.; Lai, Angeline; Kunst, HenricusÂ P.M.; Markie, DavidÂ M. &amp; Robertson, StephenÂ P.</t>
  </si>
  <si>
    <t xml:space="preserve">Mutations in DVL1 Cause an Osteosclerotic Form of Robinow Syndrome </t>
  </si>
  <si>
    <t>Gordon, ChristopherÂ T.; Petit, Florence; Kroisel, PeterÂ M.; Jakobsen, Linda; Zechi-Ceide, RoseliÂ Maria; Oufadem, Myriam; Bole-Feysot, Christine; Pruvost, Solenn; Masson, Cécile; Tores, Frédéric; Hieu, Thierry; Nitschké, Patrick; Lindholm, Pernille; Pellerin, Philippe; Guion-Almeida, MariaÂ Leine; Kokitsu-Nakata, NancyÂ Mizue; Vendramini-Pittoli, Siulan; Munnich, Arnold; Lyonnet, Stanislas; Holder-Espinasse, Muriel &amp; Amiel, Jeanne</t>
  </si>
  <si>
    <t xml:space="preserve">Mutations in Endothelin 1 Cause Recessive Auriculocondylar Syndrome and Dominant Isolated Question-Mark Ears </t>
  </si>
  <si>
    <t>Gibson, WilliamÂ T.; Hood, RebeccaÂ L.; Zhan, ShingÂ Hei; Bulman, DennisÂ E.; Fejes, AnthonyÂ P.; Moore, Richard; Mungall, AndrewÂ J.; Eydoux, Patrice; Babul-Hirji, Riyana; An, Jianghong; Marra, MarcoÂ A.; Chitayat, David; Boycott, KymÂ M.; Weaver, DavidÂ D. &amp; Jones, StevenÂ J.M.</t>
  </si>
  <si>
    <t xml:space="preserve">Mutations in EZH2 Cause Weaver Syndrome </t>
  </si>
  <si>
    <t>Cappello, Silvia; Gray, Mary J; Badouel, Caroline; Lange, Simona; Einsiedler, Melanie; Srour, Myriam; Chitayat, David; Hamdan, Fadi F; Jenkins, Zandra A; Morgan, Tim; Preitner, Nadia; Uster, Tami; Thomas, Jackie; Shannon, Patrick; Morrison, Victoria; Di Donato, Nataliya; Van Maldergem, Lionel; Neuhann, Teresa; Newbury-Ecob, Ruth &amp; Swinkells, Marielle</t>
  </si>
  <si>
    <t>Mutations in genes encoding the cadherin receptor-ligand pair DCHS1 and FAT4 disrupt cerebral cortical development</t>
  </si>
  <si>
    <t>Lemke, Johannes R; Lal, Dennis; Reinthaler, Eva M; Steiner, Isabelle; Nothnagel, Michael; Alber, Michael; Geider, Kirsten; Laube, Bodo; Schwake, Michael; Finsterwalder, Katrin; Franke, Andre; Schilhabel, Markus; JÃ¤hn, Johanna A; Muhle, Hiltrud; Boor, Rainer; Van Paesschen, Wim; Caraballo, Roberto; Fejerman, Natalio; Weckhuysen, Sarah &amp; De Jonghe, Peter</t>
  </si>
  <si>
    <t>Mutations in GRIN2A cause idiopathic focal epilepsy with rolandic spikes</t>
  </si>
  <si>
    <t>Charlesworth, Gavin; Angelova, PlamenaÂ R.; Bartolomé-Robledo, Fernando; Ryten, Mina; Trabzuni, Daniah; Stamelou, Maria; Abramov, AndreyÂ Y.; Bhatia, KailashÂ P. &amp; Wood, NicholasÂ W.</t>
  </si>
  <si>
    <t xml:space="preserve">Mutations in HPCA Cause Autosomal-Recessive Primary Isolated Dystonia </t>
  </si>
  <si>
    <t>Boyden, Lynn M.; Choi, Murim; Choate, Keith A.; Nelson-Williams, Carol J.; Farhi, Anita; Toka, Hakan R.; Tikhonova, Irina R.; Bjornson, Robert; Mane, Shrikant M.; Colussi, Giacomo; Lebel, Marcel; Gordon, Richard D.; Semmekrot, Ben A.; Poujol, Alain; VÃ¤limÃ¤ki, Matti J.; De Ferrari, Maria E.; Sanjad, Sami A.; Gutkin, Michael; Karet, Fiona E. &amp; Tucci, Joseph R.</t>
  </si>
  <si>
    <t>Mutations in kelch-like 3 and cullin 3 cause hypertension and electrolyte abnormalities</t>
  </si>
  <si>
    <t>Ravenscroft, Gianina; Miyatake, Satoko; Lehtokari, Vilma-Lotta; Todd, EmilyÂ J.; Vornanen, Pauliina; Yau, KyleÂ S.; Hayashi, YukikoÂ K.; Miyake, Noriko; Tsurusaki, Yoshinori; Doi, Hiroshi; Saitsu, Hirotomo; Osaka, Hitoshi; Yamashita, Sumimasa; Ohya, Takashi; Sakamoto, Yuko; Koshimizu, Eriko; Imamura, Shintaro; Yamashita, Michiaki; Ogata, Kazuhiro; Shiina, Masaaki; Bryson-Richardson, RobertÂ J.; Vaz, Raquel; Ceyhan, Ozge; Brownstein, CatherineÂ A.; Swanson, LindsayÂ C.; Monnot, Sophie; Romero, NormaÂ B.; Amthor, Helge; Kresoje, Nina; Sivadorai, Padma; Kiraly-Borri, Cathy; Haliloglu, Goknur; Talim, Beril; Orhan, Diclehan; Kale, Gulsev; Charles, AdrianÂ K.; Fabian, VictoriaÂ A.; Davis, MarkÂ R.; Lammens, Martin; Sewry, CarolineÂ A.; Manzur, Adnan; Muntoni, Francesco; Clarke, NigelÂ F.; North, KathrynÂ N.; Bertini, Enrico; Nevo, Yoram; Willichowski, Ekkhard; Silberg, IngerÂ E.; Topaloglu, Haluk; Beggs, AlanÂ H.; Allcock, RichardÂ J.N.; Nishino, Ichizo; Wallgren-Pettersson, Carina; Matsumoto, Naomichi &amp; Laing, NigelÂ G.</t>
  </si>
  <si>
    <t xml:space="preserve">Mutations in KLHL40 Are a Frequent Cause of Severe Autosomal-Recessive Nemaline Myopathy </t>
  </si>
  <si>
    <t>Baple, Emma?L.; Maroofian, Reza; Chioza, Barry?A.; Izadi, Maryam; Cross, Harold?E.; Al-Turki, Saeed; Barwick, Katy; Skrzypiec, Anna; Pawlak, Robert; Wagner, Karin; Coblentz, Roselyn; Zainy, Tala; Patton, Michael?A.; Mansour, Sahar; Rich, Phillip; Qualmann, Britta; Hurles, Matt?E.; Kessels, Michael?M. &amp; Crosby, Andrew?H.; Baple, EmmaÂ L.; Maroofian, Reza; Chioza, BarryÂ A.; Izadi, Maryam; Cross, HaroldÂ E.; Al-Turki, Saeed; Barwick, Katy; Skrzypiec, Anna; Pawlak, Robert; Wagner, Karin; Coblentz, Roselyn; Zainy, Tala; Patton, MichaelÂ A.; Mansour, Sahar; Rich, Phillip; Qualmann, Britta; Hurles, MattÂ E.; Kessels, MichaelÂ M. &amp; Crosby, AndrewÂ H.; Baple EL, Maroofian R, Chioza BA, Izadi M, Cross HE, Al-Turki S, Barwick K, Skrzypiec A, Pawlak R, Wagner K, Coblentz R, Zainy T, Patton MA, Mansour S, Rich P, Qualmann B, Hurles ME, Kessels MM, Crosby AH.</t>
  </si>
  <si>
    <t>Mutations in KPTN Cause Macrocephaly, Neurodevelopmental Delay, and Seizures</t>
  </si>
  <si>
    <t>Smith, Miriam J. PhD
Isidor, Bertand MD
Beetz, Christian PhD
Williams, Simon G. PhD
Bhaskar, Sanjeev S. MSc
Richer, Wilfrid MSc
O'Sullivan, James BSc
Anderson, Beverly MSc
Daly, Sarah B. PhD
Urquhart, Jill E. PhD
Fryer, Alan MD
Rustad, Cecilie F. MD
Mills, Samantha J. MD
Samii, Amir MD
du Plessis, Daniel MD
Halliday, Dorothy MD
Barbarot, Sebastien MD
Bourdeaut, Franck PhD
Newman, William G. MD, PhD *
Evans, D. Gareth MD *</t>
  </si>
  <si>
    <t>Mutations in LZTR1 add to the complex heterogeneity of schwannomatosis</t>
  </si>
  <si>
    <t>Neurology January 13, 2015</t>
  </si>
  <si>
    <t>Stephen, Joshi; Girisha, Katta Mohan; Dalal, Ashwin; Shukla, Anju; Shah, Hitesh; Srivastava, Priyanka; Kornak, Uwe; Phadke, Shubha R.; Stephen J, Girisha KM, Dalal A, Shukla A, Shah H, Srivastava P, Kornak U, Phadke SR.; Stephen, J.a; Girisha, K.M.b; Dalal, A.c; Shukla, A.a; Shah, H.d; Srivastava, P.a; Kornak, U.e f g &amp; Phadke, S.R.a</t>
  </si>
  <si>
    <t>Mutations in patients with osteogenesis imperfecta from consanguineous Indian families</t>
  </si>
  <si>
    <t>EUROPEAN JOURNAL OF MEDICAL GENETICS; Eur J Med Genet.  2015</t>
  </si>
  <si>
    <t>Basmanav, F.Â Buket; Oprisoreanu, Ana-Maria; Pasternack, SandraÂ M.; Thiele, Holger; Fritz, GÃ¼nter; Wenzel, JÃ¶rg; GrÃ¶ÃŸer, Leopold; Wehner, Maria; Wolf, Sabrina; Fagerberg, Christina; Bygum, Anette; AltmÃ¼ller, Janine; RÃ¼tten, Arno; Parmentier, Laurent; ElÂ Shabrawi-Caelen, Laila; Hafner, Christian; NÃ¼rnberg, Peter; Kruse, Roland; Schoch, Susanne; Hanneken, Sandra &amp; Betz, ReginaÂ C.</t>
  </si>
  <si>
    <t xml:space="preserve">Mutations in POGLUT1, Encoding Protein O-Glucosyltransferase 1, Cause Autosomal-Dominant Dowling-Degos Disease </t>
  </si>
  <si>
    <t>Dlamini, N.; Voermans, N.C.; Lillis, S.; Stewart, K.; Kamsteeg, E.-J.; Drost, G.; Quinlivan, R.; Snoeck, M.; Norwood, F.; Radunovic, A.; Straub, V.; Roberts, M.; Vrancken, A.F.J.E.; van der Pol, W.L.; de Coo, R.I.F.M.; Manzur, A.Y.; Yau, S.; Abbs, S.; King, A.; Lammens, M.; Hopkins, P.M.; Mohammed, S.; Treves, S.; Muntoni, F.; Wraige, E.; Davis, M.R.; van Engelen, B. &amp; Jungbluth, H.</t>
  </si>
  <si>
    <t xml:space="preserve">Mutations in RYR1 are a common cause of exertional myalgia and rhabdomyolysis </t>
  </si>
  <si>
    <t>Ostronoff, F; Othus, M; Ho, P A; Kutny, M; Geraghty, D E; Petersdorf, S H; Godwin, J E; Willman, C L; Radich, J P; Appelbaum, F R; Stirewalt, D L &amp; Meshinchi, S</t>
  </si>
  <si>
    <t>Mutations in the DNMT3A exon 23 independently predict poor outcome in older patients with acute myeloid leukemia a SWOG report</t>
  </si>
  <si>
    <t>Gordon, ChristopherÂ T.; Weaver, K.Â Nicole; Zechi-Ceide, RoseliÂ Maria; Madsen, ErikÂ C.; Tavares, AndreÂ L.P.; Oufadem, Myriam; Kurihara, Yukiko; Adameyko, Igor; Picard, Arnaud; Breton, Sylvain; Pierrot, Sébastien; Biosse-Duplan, Martin; Voisin, Norine; Masson, Cécile; Bole-Feysot, Christine; Nitschké, Patrick; Delrue, Marie-Ange; Lacombe, Didier; Guion-Almeida, MariaÂ Leine; Moura, PriscilaÂ Padilha; Garib, DanielaÂ Gamba; Munnich, Arnold; Ernfors, Patrik; Hufnagel, RobertÂ B.; Hopkin, RobertÂ J.; Kurihara, Hiroki; Saal, HowardÂ M.; Weaver, DavidÂ D.; Katsanis, Nicholas; Lyonnet, Stanislas; Golzio, Christelle; Clouthier, DavidÂ E. &amp; Amiel, Jeanne</t>
  </si>
  <si>
    <t xml:space="preserve">Mutations in the Endothelin Receptor Type A Cause Mandibulofacial Dysostosis with Alopecia </t>
  </si>
  <si>
    <t>Wu, Chi-Hong; Fallini, Claudia; Ticozzi, Nicola; Keagle, Pamela J.; Sapp, Peter C.; Piotrowska, Katarzyna; Lowe, Patrick; Koppers, Max; McKenna-Yasek, Diane; Baron, Desiree M.; Kost, Jason E.; Gonzalez-Perez, Paloma; Fox, Andrew D.; Adams, Jenni; Taroni, Franco; Tiloca, Cinzia; Leclerc, Ashley Lyn; Chafe, Shawn C.; Mangroo, Dev &amp; Moore, Melissa J.</t>
  </si>
  <si>
    <t>Mutations in the profilin 1 gene cause familial amyotrophic lateral sclerosis</t>
  </si>
  <si>
    <t>Busch, Jutta; Frank, Valeska; Bachmann, Nadine; Otsuka, Atoshi; Oji, Vinzenz; Metze, Dieter; Shah, Krati; Danda, Sumita; Watzer, Bernhard; Traupe, Heiko; Bolz, Hanno J; Kabashima, Kenji &amp; Bergmann, Carsten</t>
  </si>
  <si>
    <t>Mutations in the Prostaglandin Transporter SLCO2A1 Cause Primary Hypertrophic Osteoarthropathy with Digital Clubbing</t>
  </si>
  <si>
    <t>Deng, Han-Xiang; Chen, Wenjie; Hong, Seong-Tshool; Boycott, Kym M.; Gorrie, George H.; Siddique, Nailah; Yang, Yi; Fecto, Faisal; Shi, Yong; Zhai, Hong; Jiang, Hujun; Hirano, Makito; Rampersaud, Evadnie; Jansen, Gerard H.; Donkervoort, Sandra; Bigio, Eileen H.; Brooks, Benjamin R.; Ajroud, Kaouther; Sufit, Robert L. &amp; Haines, Jonathan L.</t>
  </si>
  <si>
    <t>Mutations in UBQLN2 cause dominant X-linked juvenile and adult-onset ALS and ALS/dementia</t>
  </si>
  <si>
    <t>Gonzaga-Jauregui, C.a; Lotze, T.b; Jamal, L.c; Penney, S.a b; Campbell, I.M.a; Pehlivan, D.a; Hunter, J.V.b; Woodbury, S.L.b; Raymond, G.d; Adesina, A.M.b; Jhangiani, S.N.e; Reid, J.G.e; Muzny, D.M.e; Boerwinkle, E.e f; Lupski, J.R.a b e; Gibbs, R.A.a e &amp; Wiszniewski, W.a; Gonzaga-Jauregui C, Lotze T, Jamal L, Penney S, Campbell IM, Pehlivan D, Hunter JV, Woodbury SL, Raymond G, Adesina AM, Jhangiani SN, Reid JG, Muzny DM, Boerwinkle E, Lupski JR, Gibbs RA, Wiszniewski W</t>
  </si>
  <si>
    <t>Mutations in VRK1 associated with complex motor and sensory axonal neuropathy plus microcephaly</t>
  </si>
  <si>
    <t xml:space="preserve">JAMA Neurology; </t>
  </si>
  <si>
    <t>Amasino, Richard M.</t>
  </si>
  <si>
    <t>My favourite flowering image Maryland Mammoth tobacco</t>
  </si>
  <si>
    <t>Journal of Experimental Botany</t>
  </si>
  <si>
    <t>Morgan, Ian G; Ohno-Matsui, Kyoko &amp; Saw, Seang-Mei</t>
  </si>
  <si>
    <t xml:space="preserve">Myopia </t>
  </si>
  <si>
    <t xml:space="preserve">Conley, John M. Cook-Deegan, Robert Lazaro-Munoz, Gabriel </t>
  </si>
  <si>
    <t xml:space="preserve">Myriad after Myriad The Proprietary Data Dilemma </t>
  </si>
  <si>
    <t>Markman, Janet L.; Rekechenetskiy, Arthur; Holler, Eggehard &amp; Ljubimova, Julia Y.</t>
  </si>
  <si>
    <t xml:space="preserve">Nanomedicine therapeutic approaches to overcome cancer drug resistance </t>
  </si>
  <si>
    <t>Lauer, Michael S.; Kiley, James P.; Mockrin, Stephen C.; Mensah, George A.; Hoots, W. Keith; Patel, Yasin; Cook, Nakela L.; Patterson, Amy P. &amp; Gibbons, Gary H.; Lauer, Michael S. MD
Kiley, James P. PhD
Mockrin, Stephen C. PhD
Mensah, George A. MD
Hoots, W. Keith MD
Patel, Yasin MPH
Cook, Nakela L. MD, MPH
Patterson, Amy P. MD, PhD
Gibbons, Gary H. MD</t>
  </si>
  <si>
    <t xml:space="preserve">National Heart, Lung, and Blood Institute (NHLBI) Strategic Visioning Setting an Agenda Together for the NHLBI of 2025 </t>
  </si>
  <si>
    <t>Journal of the American College of Cardiology ; Circulation March 24, 2015</t>
  </si>
  <si>
    <t>Kurban, Ghada; Gallie, Brenda L.; Leveridge, Michael; Evans, Andrew; Rushlow, Diane; Matevski, Donco; Gupta, Rashi; Finelli, Antonio &amp; Jewett, Michael A.S.</t>
  </si>
  <si>
    <t xml:space="preserve">Needle core biopsies provide ample material for genomic and proteomic studies of kidney cancer Observations on DNA, RNA, protein extractions and VHL mutation detection </t>
  </si>
  <si>
    <t>Sfakianos, John P. &amp; Galsky, Matthew D.</t>
  </si>
  <si>
    <t xml:space="preserve">Neoadjuvant Chemotherapy in the Management of Muscle-Invasive Bladder Cancer Bridging the Gap Between Evidence and Practice </t>
  </si>
  <si>
    <t>Abu-Libdeh A.
Jaron R.
Walsh T.
King M.-C.
Levy-Lahad E.
Zangen D.</t>
  </si>
  <si>
    <t>Neonatal Wolfram syndrome Novel de-novo dominant mutation presenting as an unusual clinical phenotype</t>
  </si>
  <si>
    <t>Paquet, Nicolas; Box, Joseph K.; Ashton, Nicholas W.; Suraweera, Amila; Croft, Laura V.; Urquhart, Aaron J.; Bolderson, Emma; Zhang, Shu-Dong; O'Byrne, Kenneth J. &amp; Richard, Derek J.</t>
  </si>
  <si>
    <t>Néstor-Guillermo Progeria Syndrome a biochemical insight into Barrier-to-Autointegration Factor 1, alanine 12 threonine mutation</t>
  </si>
  <si>
    <t>BMC Molecular Biology</t>
  </si>
  <si>
    <t>JuÃ¡rez, Paula &amp; Palau, Francesc</t>
  </si>
  <si>
    <t>Neural and Molecular Features on Charcot-Marie-Tooth Disease Plasticity and Therapy</t>
  </si>
  <si>
    <t>Neural Plasticity</t>
  </si>
  <si>
    <t>Karpathakis, A.a b; Dibra, H.a &amp; Thirlwell, C.a b; Karpathakis, A; Dibra, H; Thirlwell, C</t>
  </si>
  <si>
    <t>Neuroendocrine tumours Cracking the epigenetic code</t>
  </si>
  <si>
    <t xml:space="preserve">Endocrine-Related Cancer; </t>
  </si>
  <si>
    <t>Merrill, Shana L; Vaidya, Anjali; Pyeritz, Reed E; Merrill SL, Vaidya A, Pyeritz RE.; Merrill, S.L.a; Vaidya, A.b &amp; Pyeritz, R.E.a</t>
  </si>
  <si>
    <t>Ethical challenges of the use of whole exome sequencing in the clinic</t>
  </si>
  <si>
    <t>World journal for pediatric &amp; congenital heart surgery; World J Pediatr Congenit Heart Surg.  2013; World Journal for Pediatric and Congenital Hearth Surgery</t>
  </si>
  <si>
    <t>Reading, Richard</t>
  </si>
  <si>
    <t>Neurological and developmental outcome in extremely preterm children born in England in 1995 and 2006 the EPICure studies</t>
  </si>
  <si>
    <t>Child: Care, Health &amp; Development</t>
  </si>
  <si>
    <t>Freeze, Hudson H; Eklund, Erik A; Ng, Bobby G &amp; Patterson, Marc C</t>
  </si>
  <si>
    <t xml:space="preserve">Neurology of inherited glycosylation disorders </t>
  </si>
  <si>
    <t>Van Den Heuvel L.P., Smeitink J.A.M., Rodenburg R.J.T.</t>
  </si>
  <si>
    <t>New approaches to diagnosing mitochondrial abnormalities Taking the next step</t>
  </si>
  <si>
    <t>Merritt, J.; Askenazi, David &amp; Hahn, Si</t>
  </si>
  <si>
    <t>Newborn screening and renal disease where we have been; where we are now; where we are going</t>
  </si>
  <si>
    <t>cost and others in ccl but not directly linked to NGS</t>
  </si>
  <si>
    <t>Jongbloed, J.D.H.; Psafalvi, A.; Kerstjens-Frederikse, W.S.; Sinke, R.J. &amp; Van Tintelen, J.P.; Jongbloed J.D.H., Psafalvi A., Kerstjens-Frederikse W.S., Sinke R.J., Van Tintelen J.P.</t>
  </si>
  <si>
    <t>New clinical molecular diagnostic methods for congenital and inherited heart disease</t>
  </si>
  <si>
    <t xml:space="preserve">Expert Opinion on Medical Diagnostics; </t>
  </si>
  <si>
    <t>Section on ethical issues</t>
  </si>
  <si>
    <t>Luke, Jason J. &amp; Ott, Patrick A.</t>
  </si>
  <si>
    <t>New developments in the treatment of metastatic melanoma - role of dabrafenib-trametinib combination therapy</t>
  </si>
  <si>
    <t>Drug, Healthcare &amp; Patient Safety</t>
  </si>
  <si>
    <t>Nattel, Stanley; Andrade, Jason; Macle, Laurent; Rivard, Lena; Dyrda, Katia; Mondesert, Blandine &amp; Khairy, Paul</t>
  </si>
  <si>
    <t xml:space="preserve">New Directions in Cardiac Arrhythmia Management Present Challenges and Future Solutions </t>
  </si>
  <si>
    <t>Touitou, Isabelle</t>
  </si>
  <si>
    <t xml:space="preserve">New genetic interpretation of old diseases </t>
  </si>
  <si>
    <t xml:space="preserve">Autoimmunity Reviews </t>
  </si>
  <si>
    <t>Mestroni, Luisa
Begay, Rene L.
Graw, Sharon L.
Taylor, Matthew R.G.</t>
  </si>
  <si>
    <t>Pharmacogenetics of heart failure</t>
  </si>
  <si>
    <t>Current Opinion in Cardiology May 2014</t>
  </si>
  <si>
    <t>communication</t>
  </si>
  <si>
    <t>Geurts van Kessel, Ad</t>
  </si>
  <si>
    <t>New insights and clinical advancements in cellular oncology</t>
  </si>
  <si>
    <t>Bell, Scott C.; Boeck, Kris De &amp; Amaral, Margarida D.</t>
  </si>
  <si>
    <t xml:space="preserve">New pharmacological approaches for cystic fibrosis Promises, progress, pitfalls </t>
  </si>
  <si>
    <t>Yang, Ren-Qiang; Jabbari, Javad; Cheng, Xiao-Shu; Jabbari, Reza; Nielsen, Jonas B.; Risgaard, Bjarke; Chen, Xu; Sajadieh, Ahmad; HaunsÃ¸, Stig; Hastrup Svendsen, Jesper; Olesen, Morten S. &amp; Tfelt-Hansen, Jacob</t>
  </si>
  <si>
    <t>New population-based exome data question the pathogenicity of some genetic variants previously associated with Marfan syndrome</t>
  </si>
  <si>
    <t>Bauman JE, Michel LS, Chung CH</t>
  </si>
  <si>
    <t>New promising molecular targets in head and neck squamous cell carcinoma</t>
  </si>
  <si>
    <t>Dinner, Shira N.
Giles, Francis J.
Altman, Jessica K.</t>
  </si>
  <si>
    <t>New strategies for relapsed acute myeloid leukemia fertile ground for translational research</t>
  </si>
  <si>
    <t>Serrano-Munuera, C.a h; Corral-Juan, M.b; Stevanin, G.j; San NicolÃ¡s, H.c; Roig, C.d h; Corral, J.c h; Campos, B.c; De Jorge, L.c; Morcillo-SuÃ¡rez, C.d f; Navarro, A.e f i; Forlani, S.j; Durr, A.j; Kulisevsky, J.g; Brice, A.j; SÃ¡nchez, I.b h; Volpini, V.c &amp; Matilla-DuenÃ£s, A.b h</t>
  </si>
  <si>
    <t>New subtype of spinocerebellar ataxia with altered vertical eye movements mapping to chromosome 1p32</t>
  </si>
  <si>
    <t>JAMA Neurology</t>
  </si>
  <si>
    <t>Horswell SD, Ringham HE, Shoulders CC</t>
  </si>
  <si>
    <t>New technologies for delineating and characterizing the lipid exome prospects for understanding familial combined hyperlipidemia</t>
  </si>
  <si>
    <t>Lipid exome not whole exome</t>
  </si>
  <si>
    <t>Moorthie S., Hall A., Wright C.F.</t>
  </si>
  <si>
    <t>Informatics and clinical genome sequencing Opening the black box</t>
  </si>
  <si>
    <t>Zhang, Junqing; Wang, Peng; Han, Bing; Ding, Yibing; Pan, Lei; Zou, Jing; Liu, Haisheng; Pang, Xinzhi; Liu, Enqing; Wang, Hongyue; Liu, Hongyan; Zhang, Xudong; Cheng, Xiu; Feng, Dafei; Li, Qian; Wang, Dayong; Zong, Liang; Yi, Yuting; Tian, Ning; Mu, Feng; Tian, Geng; Chen, Yaqiu; Liu, Gongshu; Zhang, Fuxia; Yi, Xin; Yang, Ling &amp; Wang, Qiuju</t>
  </si>
  <si>
    <t xml:space="preserve">Newborn hearing concurrent genetic screening for hearing impairment"A clinical practice in 58,397 neonates in Tianjin, China </t>
  </si>
  <si>
    <t>Need, Anna C.; Shashi, Vandana; Hitomi, Yuki; Schoch, Kelly; Shianna, Kevin V.; McDonald, Marie T.; Meisler, Miriam H.; Goldstein, David B.; Need AC, Shashi V, Hitomi Y, Schoch K, Shianna KV, McDonald MT, Meisler MH, Goldstein DB.; Need, A.C.a; Shashi, V.b; Hitomi, Y.a; Schoch, K.b; Shianna, K.V.a; McDonald, M.T.b; Meisler, M.H.c &amp; Goldstein, D.B.a d; Need AC, Shashi V, Hitomi Y, Schoch K, Shianna KV, McDonald MT, Meisler MH, Goldstein DB</t>
  </si>
  <si>
    <t>Clinical application of exome sequencing in undiagnosed genetic conditions</t>
  </si>
  <si>
    <t xml:space="preserve">JOURNAL OF MEDICAL GENETICS; J Med Genet.  2012; </t>
  </si>
  <si>
    <t>return of results, cost, counseling</t>
  </si>
  <si>
    <t>Lemonde, Hugh; Cleary, Maureen &amp; Chakrapani, Anupam</t>
  </si>
  <si>
    <t xml:space="preserve">Newborn screening for inborn errors of metabolism </t>
  </si>
  <si>
    <t xml:space="preserve">Paediatrics and Child Health </t>
  </si>
  <si>
    <t>Chase, Nicole M.; Verbsky, James W. &amp; Routes, John M.</t>
  </si>
  <si>
    <t>Newborn screening for SCID three years of experience</t>
  </si>
  <si>
    <t>interpretation, education</t>
  </si>
  <si>
    <t>Kwan, Antonia; Church, Joseph A.; Cowan, Morton J.; Agarwal, Rajni; Kapoor, Neena; Kohn, Donald B.; Lewis, David B.; McGhee, Sean A.; Moore, Theodore B.; Stiehm, E. Richard; Porteus, Matthew; Aznar, Constantino P.; Currier, Robert; Lorey, Fred &amp; Puck, Jennifer M.</t>
  </si>
  <si>
    <t xml:space="preserve">Newborn screening for severe combined immunodeficiency and T-cell lymphopenia in California Results of the first 2 years </t>
  </si>
  <si>
    <t>Yang X, Jiao R, Yang L, Wu LP, Li YR, Wang J</t>
  </si>
  <si>
    <t>New-generation high-throughput technologies based 'omics' research strategy in human disease</t>
  </si>
  <si>
    <t>Salam A, Simpson MA, Stone KL, Takeichi T, Nanda A, Akiyama M, McGrath JA</t>
  </si>
  <si>
    <t>Next generation diagnostics of heritable connective tissue disorders</t>
  </si>
  <si>
    <t>Mentions ethical issues but not focusing on exome</t>
  </si>
  <si>
    <t xml:space="preserve">News &amp;amp; Notes </t>
  </si>
  <si>
    <t>News, JIM 62-7  Miscellaneous</t>
  </si>
  <si>
    <t>Journal of Investigative Medicine October 2014</t>
  </si>
  <si>
    <t>Neveling, Kornelia; Feenstra, Ilse; Gilissen, Christian; Hoefsloot, Lies H.; Kamsteeg, Erik-Jan; Mensenkamp, Arjen R.; Rodenburg, Richard J. T.; Yntema, Helger G.; Spruijt, Liesbeth; Vermeer, Sascha; Rinne, Tuula; van Gassen, Koen L.; Bodmer, Danielle; Lugtenberg, Dorien; de Reuver, Rick; Buijsman, Wendy; Derks, Ronny C.; Wieskamp, Nienke; van den Heuvel, Bert; Ligtenberg, Marjolijn J. L.; Kremer, Hannie; Koolen, David A.; van de Warrenburg, Bart P. C.; Cremers, Frans P. M.; Marcelis, Carlo L. M.; Smeitink, Jan A. M.; Wortmann, Saskia B.; van Zelst-Stams, Wendy A. G.; Veltman, Joris A.; Brunner, Han G.; Scheffer, Hans; Nelen, Marcel R.</t>
  </si>
  <si>
    <t>A Post-Hoc Comparison of the Utility of Sanger Sequencing and Exome Sequencing for the Diagnosis of Heterogeneous Diseases</t>
  </si>
  <si>
    <t>HUMAN MUTATION</t>
  </si>
  <si>
    <t>Costs etc</t>
  </si>
  <si>
    <t>diagnosis, standard, cost</t>
  </si>
  <si>
    <t>Torri F., Dinov I.D., Zamanyan A., Hobel S., Genco A., Petrosyan P., Clark A.P., Liu Z., Eggert P., Pierce J., Knowles J.A., Ames J., Kesselman C., Toga A.W., Potkin S.G., Vawter M.P., Macciardi F.</t>
  </si>
  <si>
    <t>Next generation sequence analysis and computational genomics using graphical pipeline workflows</t>
  </si>
  <si>
    <t>Newman, W.G.a b &amp; Black, G.C.a b</t>
  </si>
  <si>
    <t>Delivery of a clinical genomics service</t>
  </si>
  <si>
    <t>Genes</t>
  </si>
  <si>
    <t>identification of implementation challenges</t>
  </si>
  <si>
    <t>Brunstein, John</t>
  </si>
  <si>
    <t>Next generation sequencing and library types</t>
  </si>
  <si>
    <t>Ng, David MD
Johnston, Jennifer J. PhD
Teer, Jamie K. PhD
Singh, Larry N. PhD
Peller, Lindsey C. BS
Wynter, Jamila S. BA
Lewis, Katie L. ScM
Cooper, David N. PhD
Stenson, Peter D. BSc
Mullikin, James C. PhD
Biesecker, Leslie G. MD
on behalf of the NIH Intramural Sequencing Center (NISC) Comparative Sequencing Program</t>
  </si>
  <si>
    <t>Interpreting Secondary Cardiac Disease Variants in an Exome Cohort</t>
  </si>
  <si>
    <t>Circulation: Cardiovascular Genetics August 2013</t>
  </si>
  <si>
    <t>VUS, IF</t>
  </si>
  <si>
    <t>return of results, incidental findings, VUS</t>
  </si>
  <si>
    <t>Kim, Seon-Kyu &amp; Kim, Wun-Jae</t>
  </si>
  <si>
    <t>Next generation sequencing and urologic cancer</t>
  </si>
  <si>
    <t>Korean Journal of Urology</t>
  </si>
  <si>
    <t>Nigro V., Piluso G.</t>
  </si>
  <si>
    <t>Next generation sequencing (NGS) strategies for the genetic testing of myopathies</t>
  </si>
  <si>
    <t>Bersano, Anna; Zuffardi, Orsetta; Pantoni, Leonardo; Quaglini, Silvana; Ciccone, Roberto; Vetro, Annalisa; Persico, Alessandra; Denaro, Maria Federica &amp; Micieli, Giuseppe</t>
  </si>
  <si>
    <t xml:space="preserve">Next Generation Sequencing for Systematic Assessment of Genetics of Small-Vessel Disease and Lacunar Stroke </t>
  </si>
  <si>
    <t xml:space="preserve">Journal of Stroke and Cerebrovascular Diseases </t>
  </si>
  <si>
    <t>Shyr D, Liu Q</t>
  </si>
  <si>
    <t>Next generation sequencing in cancer research and clinical application</t>
  </si>
  <si>
    <t>O'Daniel, Julianne M.; Lee, Kristy; O'Daniel JM, Lee K.; O'Daniel, J.M.a &amp; Lee, K.b; O'Daniel, Julianne M. MS, CGC *
Lee, Kristy MS, CGC +; O'Daniel, Julianne M. MS, CGC *
Lee, Kristy MS, CGC +</t>
  </si>
  <si>
    <t>Whole-Genome and Whole-Exome Sequencing in Hereditary Cancer Impact on Genetic Testing and Counseling</t>
  </si>
  <si>
    <t xml:space="preserve">CANCER JOURNAL; Cancer J.  2012; Cancer Journal (United States); Cancer Journal July/August 2012; </t>
  </si>
  <si>
    <t>reimbursement, VUS, couseling</t>
  </si>
  <si>
    <t>Ong, Frank S.; Lin, Jimmy C.; Das, Kingshuk; Grosu, Daniel S. &amp; Fan, Jian-Bing</t>
  </si>
  <si>
    <t xml:space="preserve">Translational utility of next-generation sequencing </t>
  </si>
  <si>
    <t>reimbursement, return of results, data sharing</t>
  </si>
  <si>
    <t>Guerreiro R, BrÃ¡s J, Hardy J, Singleton A</t>
  </si>
  <si>
    <t>Next generation sequencing techniques in neurological diseases redefining clinical and molecular associations</t>
  </si>
  <si>
    <t>Lieber DS, Hershman SG, Slate NG, Calvo SE, Sims KB, Schmahmann JD, Mootha VK</t>
  </si>
  <si>
    <t>Next generation sequencing with copy number variant detection expands the phenotypic spectrum of HSD17B4-deficiency</t>
  </si>
  <si>
    <t>Pan, Stephen &amp; Knowles, Joshua W.</t>
  </si>
  <si>
    <t xml:space="preserve">Exploring Predisposition and Treatment Response"the Promise of Genomics </t>
  </si>
  <si>
    <t xml:space="preserve">Progress in Cardiovascular Diseases </t>
  </si>
  <si>
    <t>Next steps in the sequence The implications of whole genome sequencing for health in the UK</t>
  </si>
  <si>
    <t>Phg foundation</t>
  </si>
  <si>
    <t>Pfeifer, John D.</t>
  </si>
  <si>
    <t xml:space="preserve">Clinical next generation sequencing in cancer </t>
  </si>
  <si>
    <t>cost, insurance reimbursement</t>
  </si>
  <si>
    <t>Kohlmann, Alexander; Grossmann, Vera; Nadarajah, Niroshan &amp; Haferlach, Torsten</t>
  </si>
  <si>
    <t>Next-generation sequencing - feasibility and practicality in haematology</t>
  </si>
  <si>
    <t>Hennekam, Raoul C. M.; Biesecker, Leslie G.; Hennekam, R.C.M.a &amp; Biesecker, L.G.b</t>
  </si>
  <si>
    <t>Next-Generation Sequencing Demands Next-Generation Phenotyping</t>
  </si>
  <si>
    <t>Slack, Graham W. MD
Gascoyne, Randy D. MD</t>
  </si>
  <si>
    <t>Next-generation Sequencing Discoveries in Lymphoma</t>
  </si>
  <si>
    <t>Advances in Anatomic Pathology March 2013</t>
  </si>
  <si>
    <t>cost, but for research not clinical</t>
  </si>
  <si>
    <t>Kurian, Allison W. a,b
Kingham, Kerry E. a,c
Ford, James M. a,c,d</t>
  </si>
  <si>
    <t>Next-generation sequencing for hereditary breast and gynecologic cancer risk assessment</t>
  </si>
  <si>
    <t>Current Opinion in Obstetrics &amp; Gynecology February 2015</t>
  </si>
  <si>
    <t>Pohovski, Leona Morozin; Dumic, Katja K.; Odak, Ljubica &amp; Barisic, Ingeborg</t>
  </si>
  <si>
    <t>Multiplex ligation-dependent probe amplification workflow for the detection of submicroscopic chromosomal abnormalities in patients with developmental delay/intellectual disability</t>
  </si>
  <si>
    <t>cost data</t>
  </si>
  <si>
    <t>Prada, C.E.a b; Gonzaga-Jauregui, C.c; Tannenbaum, R.a; Penney, S.c d; Lupski, J.R.c d e f; Hopkin, R.J.a &amp; Sutton, V.R.c d f</t>
  </si>
  <si>
    <t>Clinical utility of whole-exome sequencing in rare diseases Galactosialidosis</t>
  </si>
  <si>
    <t>incidental findings, benefits</t>
  </si>
  <si>
    <t>Robinson, Richard</t>
  </si>
  <si>
    <t>Next-Generation Sequencing Identify Neurodevelopmental Disorders</t>
  </si>
  <si>
    <t>Neurology Today January 22, 2015</t>
  </si>
  <si>
    <t>refers to effectiveness of exome and genome sequencing guided by acuity of illness for diagnosis of neuro developmental disorders, not selected</t>
  </si>
  <si>
    <t>Desmedt, Christine a
Voet, Thierry b,c
Sotiriou, Christos a
Campbell, Peter J. c</t>
  </si>
  <si>
    <t>Next-generation sequencing in breast cancer first take home messages</t>
  </si>
  <si>
    <t>Current Opinion in Oncology November 2012</t>
  </si>
  <si>
    <t>Prasad, A.N. &amp; Prasad, C.</t>
  </si>
  <si>
    <t xml:space="preserve">Genetic evaluation of the floppy infant </t>
  </si>
  <si>
    <t>cost bioinfo analysis</t>
  </si>
  <si>
    <t>Schreiber M, Dorschner M, Tsuang D</t>
  </si>
  <si>
    <t>Next-generation sequencing in schizophrenia and other neuropsychiatric disorders</t>
  </si>
  <si>
    <t>Punetha, Jaya MS
Hoffman, Eric P. PhD</t>
  </si>
  <si>
    <t>Short Read (Next-Generation) Sequencing A Tutorial With Cardiomyopathy Diagnostics as an Exemplar</t>
  </si>
  <si>
    <t>VUS, IF, storage, cost</t>
  </si>
  <si>
    <t>incidental findings, data storage, return of results</t>
  </si>
  <si>
    <t>QuintÃ¡ns, B.; OrdÃ³Ã±ez-Ugalde, A.; Cacheiro, P.; Carracedo, A. &amp; Sobrido, M.J.</t>
  </si>
  <si>
    <t xml:space="preserve">Medical genomics The intricate path from genetic variant identification to clinical interpretation </t>
  </si>
  <si>
    <t>Handel A.E., Disanto G., Ramagopalan S.V.</t>
  </si>
  <si>
    <t>Next-generation sequencing in understanding complex neurological disease</t>
  </si>
  <si>
    <t>Grada, Ayman &amp; Weinbrecht, Kate</t>
  </si>
  <si>
    <t>Next-Generation Sequencing Methodology and Application</t>
  </si>
  <si>
    <t>Cost, interpretation, but WES section positive</t>
  </si>
  <si>
    <t>Trujillano, Daniel; Weiss, Maximilian E.R.; Schneider, Juliane; KÃ¶ster, Julia; Papachristos, Efstathios B.; Saviouk, Viatcheslav; Zakharkina, Tetyana; Nahavandi, Nahid; Kovacevic, Lejla &amp; Rolfs, Arndt</t>
  </si>
  <si>
    <t xml:space="preserve">Next-Generation Sequencing of the BRCA1 and BRCA2 Genes for the Genetic Diagnostics of Hereditary Breast and/or Ovarian Cancer </t>
  </si>
  <si>
    <t>Rabbani, Bahareh; Tekin, Mustafa &amp; Mahdieh, Nejat; Rabbani B., Tekin M., Mahdieh N.</t>
  </si>
  <si>
    <t>The promise of whole-exome sequencing in medical genetics</t>
  </si>
  <si>
    <t xml:space="preserve">Journal of Human Genetics; </t>
  </si>
  <si>
    <t>section on ethical issues</t>
  </si>
  <si>
    <t>Shen, Sherry; Sujirakul, Tharikarn &amp; Tsang, Stephen H.; Shen, S.a; Sujirakul, T.b c &amp; Tsang, S.H.b d e</t>
  </si>
  <si>
    <t>Next-generation Sequencing Revealed a Novel Mutation in the Gene Encoding the Beta Subunit of Rod Phosphodiesterase</t>
  </si>
  <si>
    <t>Flanagan, SarahÂ E.; Xie, Weijia; Caswell, Richard; Damhuis, Annet; Vianey-Saban, Christine; Akcay, Teoman; Darendeliler, Feyza; Bas, Firdevs; Guven, Ayla; Siklar, Zeynep; Ocal, Gonul; Berberoglu, Merih; Murphy, Nuala; O'Sullivan, Maureen; Green, Andrew; Clayton, PeterÂ E.; Banerjee, Indraneel; Clayton, PeterÂ T.; Hussain, Khalid &amp; Weedon, MichaelÂ N.; Flanagan, Sarah E.; Xie, Weijia; Caswell, Richard; Damhuis, Annet; Vianey-Saban, Christine; Akcay, Teoman; Darendeliler, Feyza; Bas, Firdevs; Guven, Alya; Siklar, Zeynep; Ocal, Gonul; Berberoglu, Merih; Murphy, Nuala; O'Sullivan, Maureen; Green, Andrew; Clayton, Peter E.; Banerjee, Indraneel; Clayton, Peter T.; Hussain, Khalid; Weedon, Michael N.; Ellard, Sian; Flanagan SE, Xie W, Caswell R, Damhuis A, Vianey-Saban C, Akcay T, Darendeliler F, Bas F, Guven A, Siklar Z, Ocal G, Berberoglu M, Murphy N, O'Sullivan M, Green A, Clayton PE, Banerjee I, Clayton PT, Hussain K, Weedon MN, Ellard S.; Flanagan, S.E.a; Xie, W.a; Caswell, R.a; Damhuis, A.b; Vianey-Saban, C.c; Akcay, T.d; Darendeliler, F.e; Bas, F.e; Guven, A.f; Siklar, Z.g; Ocal, G.g; Berberoglu, M.g; Murphy, N.h; O'Sullivan, M.i j; Green, A.k l; Clayton, P.E.m; Banerjee, I.m n; Clayton, P.T.o; Hussain, K.p q; Weedon, M.N.a &amp; Ellard, S.a b</t>
  </si>
  <si>
    <t>Next-Generation Sequencing Reveals Deep Intronic Cryptic ABCC8 and HADH Splicing Founder Mutations Causing Hyperinsulinism by Pseudoexon Activation</t>
  </si>
  <si>
    <t>American Journal of Human Genetics; Am J Hum Genet.  2013</t>
  </si>
  <si>
    <t>Norton, Nadine
Li, Duanxiang
Hershberger, Ray E.</t>
  </si>
  <si>
    <t>Next-generation sequencing to identify genetic causes of cardiomyopathies</t>
  </si>
  <si>
    <t xml:space="preserve">Current Opinion in Cardiology May 2012; </t>
  </si>
  <si>
    <t>Louis, David N.; Virgin IV, Herbert W. &amp; Asa, Sylvia L.</t>
  </si>
  <si>
    <t>Next-Generation" Pathology and Laboratory Medicine"</t>
  </si>
  <si>
    <t>Huang, Ying; Cai, Mengli; Clore, G. Marius &amp; Craigie, Robert</t>
  </si>
  <si>
    <t>No Interaction of Barrier-to-Autointegration Factor (BAF) with HIV-1 MA, Cone-Rod Homeobox (Crx) or MAN1-C in Absence of DNA</t>
  </si>
  <si>
    <t>Holmen OL, Zhang H, Zhou W, Schmidt E, Hovelson DH, Langhammer A, LÃ¸chen ML, Ganesh SK, Mathiesen EB, Vatten L, Platou C, Wilsgaard T, Chen J, Skorpen F, Dalen H, Boehnke M, Abecasis GR, NjÃ¸lstad I, Hveem K, Willer CJ.</t>
  </si>
  <si>
    <t>No large-effect low-frequency coding variation found for myocardial infarction</t>
  </si>
  <si>
    <t>Hum Mol Genet.  2014</t>
  </si>
  <si>
    <t>Seelen, Meinie; Visser, Anne E.; Overste, Daniel J.; Kim, Hong J.; Palud, A.; Wong, Tsz H.; van Swieten, John C.; Scheltens, Philip; Voermans, Nicol C.; Baas, Frank; de Jong, J.M.B.V.; van der Kooi, Anneke J.; de Visser, Marianne; Veldink, Jan H.; Taylor, J. Paul; Es, Michael A. Van &amp; van den Berg, Leonard H.</t>
  </si>
  <si>
    <t xml:space="preserve">No mutations in hnRNPA1 and hnRNPA2B1 in Dutch patients with amyotrophic lateral sclerosis, frontotemporal dementia, and inclusion body myopathy </t>
  </si>
  <si>
    <t>Murtaza, Muhammed; Dawson, Sarah-Jane; Tsui, Dana W. Y.; Gale, Davina; Forshew, Tim; Piskorz, Anna M.; Parkinson, Christine; Chin, Suet-Feung; Kingsbury, Zoya; Wong, Alvin S. C.; Marass, Francesco; Humphray, Sean; Hadfield, James; Bentley, David; Chin, Tan Min; Brenton, James D.; Caldas, Carlos &amp; Rosenfeld, Nitzan</t>
  </si>
  <si>
    <t>Non-invasive analysis of acquired resistance to cancer therapy by sequencing of plasma DNA</t>
  </si>
  <si>
    <t>Wong, Ada I.C. &amp; Lo, Y.M. Dennis</t>
  </si>
  <si>
    <t xml:space="preserve">Noninvasive fetal genomic, methylomic, and transcriptomic analyses using maternal plasma and clinical implications </t>
  </si>
  <si>
    <t>Benn, P.; Cuckle, H. &amp; Pergament, E.</t>
  </si>
  <si>
    <t>Non-invasive prenatal diagnosis for Down syndrome the paradigm will shift, but slowly</t>
  </si>
  <si>
    <t>Ultrasound in Obstetrics &amp; Gynecology</t>
  </si>
  <si>
    <t>Lo, Jamie O. MD *
Feist, Cori D. MS, CGC +
Norton, Mary E. MD ++
Caughey, Aaron B. MD, PhD ++</t>
  </si>
  <si>
    <t>Noninvasive Prenatal Testing</t>
  </si>
  <si>
    <t xml:space="preserve">Obstetrical &amp; Gynecological Survey February 2014 </t>
  </si>
  <si>
    <t>Raca, Gordana; Jackson, Craig; Warman, Berta; Bair, Tom &amp; Schimmenti, Lisa A.</t>
  </si>
  <si>
    <t xml:space="preserve">Next generation sequencing in research and diagnostics of ocular birth defects </t>
  </si>
  <si>
    <t>technical, storage, ethical</t>
  </si>
  <si>
    <t>Non-Hodgkin Leukemia</t>
  </si>
  <si>
    <t>LeDoux, Mark S. MD, PhD</t>
  </si>
  <si>
    <t>Non-Parkinson movement disorders Five new things</t>
  </si>
  <si>
    <t>Neurology Clinical Practice February 2013</t>
  </si>
  <si>
    <t>Haverkamp, Margje H.; van de Vosse, Esther &amp; van Dissel, Jaap T.</t>
  </si>
  <si>
    <t xml:space="preserve">Nontuberculous mycobacterial infections in children with inborn errors of the immune system </t>
  </si>
  <si>
    <t xml:space="preserve">Journal of Infection </t>
  </si>
  <si>
    <t>Mansouri, L; Cahill, N; Gunnarsson, R; Smedby, K E; TjÃ¶nnfjord, E; Hjalgrim, H; Juliusson, G; Geisler, C &amp; Rosenquist, R</t>
  </si>
  <si>
    <t>NOTCH1 and SF3B1 mutations can be added to the hierarchical prognostic classification in chronic lymphocytic leukemia</t>
  </si>
  <si>
    <t>Allyse, Megan &amp; Michie, Marsha; Allyse, M. &amp; Michie, M.; Allyse M., Michie M.</t>
  </si>
  <si>
    <t xml:space="preserve">Not-so-incidental findings the ACMG recommendations on the reporting of incidental findings in clinical whole genome and whole exome sequencing </t>
  </si>
  <si>
    <t xml:space="preserve">Trends in Biotechnology ; Trends in Biotechnology; </t>
  </si>
  <si>
    <t>comment on ACMG</t>
  </si>
  <si>
    <t>Hoffman-Zacharska, Dorota; Koziorowski, Dariusz; Ross, Owen A.; Milewski, MichaÅ‚; PoznaÅ„ski, JarosÅ‚aw; Jurek, Marta; Wszolek, Zbigniew K.; Soto-Ortolaza, Alexandra; SÅ‚awek, JarosÅ‚aw; Janik, Piotr; Jamrozik, Zygmunt; Potulska-Chromik, Anna; JasiÅ„ska-Myga, Barbara; Opala, Grzegorz; Krygowska-Wajs, Anna; CzyÅ¼ewski, Krzysztof; Dickson, Dennis W.; Bal, Jerzy &amp; Friedman, Andrzej</t>
  </si>
  <si>
    <t xml:space="preserve">Novel A18T and pA29S substitutions in Î±-synuclein may be associated with sporadic Parkinson's disease </t>
  </si>
  <si>
    <t>Raffan, E. &amp; Semple, R.K.; Raffan, Eleanor; Semple, Robert K.</t>
  </si>
  <si>
    <t>Next generation sequencing-implications for clinical practice</t>
  </si>
  <si>
    <t>British Medical Bulletin</t>
  </si>
  <si>
    <t>Dedicated section</t>
  </si>
  <si>
    <t>Kiritsi, Dimitra; Chmel, Nadja; Arnold, Andreas W; Jakob, Thilo; Bruckner-Tuderman, Leena &amp; Has, Cristina</t>
  </si>
  <si>
    <t>Novel and Recurrent AAGAB Mutations Clinical Variability and Molecular Consequences</t>
  </si>
  <si>
    <t>Gao, Xue; yan Zhu, Qing; Song, Yue-Shuai; Wang, Guo-Jian; Yuan, Yong-Yi; Xin, Feng; Huang, Sha-Sha; Kang, Dong-Yang; Han, Ming-Yu; ping Guan, Li; guo Zhang, Jian &amp; Dai, Pu</t>
  </si>
  <si>
    <t>Novel compound heterozygous mutations in the MYO15A gene in autosomal recessive hearing loss identified by whole-exome sequencing</t>
  </si>
  <si>
    <t>Cafiero C, Marangi G, Orteschi D, Ali M, Asaro A, Ponzi E, Moncada A, Ricciardi S, Murdolo M, Mancano G, Contaldo I, Leuzzi V, Battaglia D, Mercuri E, Slavotinek AM, Zollino M.; Cafiero, C.; Marangi, G.; Orteschi, D.; Ali, M.; Asaro, A.; Ponzi, E.; Moncada, A.; Ricciardi, S.; Murdolo, M.; Mancano, G.; Contaldo, I.; Leuzzi, V.; Battaglia, D.; Mercuri, E.; Slavotinek, A.M. &amp; Zollino, M.</t>
  </si>
  <si>
    <t>Novel de novo heterozygous loss-of-function variants in MED13L and further delineation of the MED13L haploinsufficiency syndrome</t>
  </si>
  <si>
    <t>Eur J Hum Genet.  2015; European Journal of Human Genetics</t>
  </si>
  <si>
    <t>Gonzalez-Perez, Paloma MD
Cirulli, Elizabeth T. PhD
Drory, Vivian E. MD
Dabby, Ron MD
Nisipeanu, Puiu MD
Carasso, Ralph L. MD
Sadeh, Menachem MD
Fox, Andrew PhD
Festoff, Barry W. MD
Sapp, Peter C. BS
McKenna-Yasek, Diane RN, BSN
Goldstein, David B. PhD
Brown, Robert H. Jr DPhil, MD
Blumen, Sergiu C. MD</t>
  </si>
  <si>
    <t>Novel mutation in VCP gene causes atypical amyotrophic lateral sclerosis</t>
  </si>
  <si>
    <t>Neurology November 27, 2012</t>
  </si>
  <si>
    <t>Dinney, Colin P.N.; Hansel, Donna; McConkey, David; Shipley, William; Hagan, Michael; Dreicer, Robert; Lerner, Seth; Czerniak, Bogdan; Waldman, Fred; Groshen, Susan; True, Lawrence D.; Petricoin, Emanuel; Theodorescu, Dan; Hruszkewycz, Andrew &amp; Bajorin, Dean</t>
  </si>
  <si>
    <t xml:space="preserve">Novel neoadjuvant therapy paradigms for bladder cancer Results from the National Cancer Center Institute Forum </t>
  </si>
  <si>
    <t>Chang, Ming-Yang; Chen, Hsiao-Mang; Jenq, Chang-Chyi; Lee, Shen-Yang; Chen, Yu-Ming; Tian, Ya-Chung; Chen, Yung-Chang; Hung, Cheng-Chieh; Fang, Ji-Tseng; Yang, Chih-Wei &amp; Wu-Chou, Yah-Huei</t>
  </si>
  <si>
    <t>Novel PKD1 and PKD2 mutations in Taiwanese patients with autosomal dominant polycystic kidney disease</t>
  </si>
  <si>
    <t>Méndez-Vidal, Cristina; Bravo-Gil, Nereida; Pozo, MarÃ­a GonzÃ¡lez-del; Vela-Boza, Alicia; Dopazo, JoaquÃ­n; Borrego, Salud &amp; AntiÃ±olo, Guillermo; Mendez-Vidal, Cristina; Bravo-Gil, Nereida; Gonzalez-del Pozo, Maria; Vela-Boza, Alicia; Dopazo, Joaquin; Borrego, Salud; Antinolo, Guillermo</t>
  </si>
  <si>
    <t>Novel RP1 mutations and a recurrent BBS1 variant explain the co-existence of two distinct retinal phenotypes in the same pedigree</t>
  </si>
  <si>
    <t>Gorjánácz, Mátyás</t>
  </si>
  <si>
    <t>Nuclear assembly as a target for anti-cancer therapies</t>
  </si>
  <si>
    <t>Nucleus (1949-1034)</t>
  </si>
  <si>
    <t>Chuang, Pei-Ying; Hsieh, Ching Hsiu &amp; Charles, Bashira Addullah</t>
  </si>
  <si>
    <t xml:space="preserve">Nursing Genomics Its Role in Health Trajectory </t>
  </si>
  <si>
    <t xml:space="preserve">Nursing Clinics of North America </t>
  </si>
  <si>
    <t>Ream, Margie A. &amp; Mikati, Mohamad A.; Ream, Margie A.; Mikati, Mohamad A.; Ream MA, Mikati MA.; Ream, M.A.a b &amp; Mikati, M.A.a</t>
  </si>
  <si>
    <t>Clinical utility of genetic testing in pediatric drug-resistant epilepsy A pilot study</t>
  </si>
  <si>
    <t>Epilepsy &amp; Behavior; Epilepsy &amp; Behavior ; Epilepsy Behav.  2014; Epilepsy and Behavior</t>
  </si>
  <si>
    <t>Scollon, Sarah; Bergstrom, Katie; Kerstein, Robin A.; Wang, Tao; Hilsenbeck, Susan G.; Ramamurthy, Uma; Gibbs, Richard A.; Eng, Christine M.; Chintagumpala, Murali M.; Berg, Stacey L.; McCullough, Laurence B.; McGuire, Amy L.; Plon, Sharon E. &amp; Parsons, D. Williams</t>
  </si>
  <si>
    <t>Obtaining informed consent for clinical tumor and germline exome sequencing of newly diagnosed childhood cancer patients</t>
  </si>
  <si>
    <t>Dulac, Olivier; Plecko, Barbara; Gataullina, Svetlana &amp; Wolf, Nicole I</t>
  </si>
  <si>
    <t xml:space="preserve">Occasional seizures, epilepsy, and inborn errors of metabolism </t>
  </si>
  <si>
    <t>Danso-Abeam, Dina; Zhang, Jianguo; Dooley, James; Staats, Kim A.; Van Eyck, Lien; Van Brussel, Thomas; Zaman, Shari; Hauben, Esther; Van de Velde, Marc; Morren, Marie-Anne; Renard, Marleen; Van Geet, Christel; Schaballie, Heidi; Lambrecht, Diether; Tao, Jinsheng; Franckaert, Dean; Humblet-Baron, Stephanie; Meyts, Isabelle &amp; Liston, Adrian</t>
  </si>
  <si>
    <t>Olmsted syndrome exploration of the immunological phenotype</t>
  </si>
  <si>
    <t>Bosman, Erika; Estabel, Jeanne; Ismail, Ozama; Podrini, Christine; White, Jacqueline &amp; Steel, Karen</t>
  </si>
  <si>
    <t>Omi, a recessive mutation on chromosome 10, is a novel allele of Ostm1</t>
  </si>
  <si>
    <t>Wood, Steven L.; Westbrook, Jules A. &amp; Brown, Janet E.</t>
  </si>
  <si>
    <t xml:space="preserve">Omic-profiling in breast cancer metastasis to bone Implications for mechanisms, biomarkers and treatment </t>
  </si>
  <si>
    <t xml:space="preserve">Cancer Treatment Reviews </t>
  </si>
  <si>
    <t>Nutrition Basic Science</t>
  </si>
  <si>
    <t>Nutrition Clinical</t>
  </si>
  <si>
    <t>Bejar, R.; Stevenson, K.; Stojanov, P.; Zaneveld, J.E.; Bar-Natan, M.; Caughey, B.; Wang, H.; Garcia-Manero, G.; Kantarjian, H.; Cibulskis, K.; Getz, G.; Steensma, D.P.; Stone, R.M.; Chen, R.; Neuberg, D. &amp; Ebert, B.L.</t>
  </si>
  <si>
    <t xml:space="preserve">O-024 Next-generation sequencing of 213 MDS patient samples identifies mutation profiles associated with response to hypomethylating agents and overall survival </t>
  </si>
  <si>
    <t>Rosenblum, Daniel &amp; Peer, Dan</t>
  </si>
  <si>
    <t xml:space="preserve">Omics-based nanomedicine The future of personalized oncology </t>
  </si>
  <si>
    <t>May T., Zusevics K.L., Strong K.A.</t>
  </si>
  <si>
    <t>On the ethics of clinical whole genome sequencing of children</t>
  </si>
  <si>
    <t>Oncology Nursing The Application of Cancer Genetics and Genomics Throughout the Oncology Care Continuum</t>
  </si>
  <si>
    <t>Oncology Nursing Forum</t>
  </si>
  <si>
    <t>Strauss, Kevin A.; Puffenberger, Erik G. &amp; Morton, D. Holmes</t>
  </si>
  <si>
    <t>One Community's Effort to Control Genetic Disease</t>
  </si>
  <si>
    <t>American Journal of Public Health</t>
  </si>
  <si>
    <t>Silverman, Edwin K.; Vestbo, JÃ¸Ã¸rgen; Agusti, Alvar; Anderson, Wayne; Bakke, Per S.; Barnes, Kathleen C.; Graham Barr, R.; Bleecker, Eugene R.; Marike Boezen, H.; Burkart, Kristin M.; Celli, Bartolome R.; Cho, Michael H.; Cookson, William O.C.; Croxton, Thomas; Daley, Denise; DeMeo, Dawn L.; Gan, Weiniu; Garcia-Aymerich, Judith; Hall, Ian P. &amp; Hansel, Nadia N.</t>
  </si>
  <si>
    <t>Opportunities and Challenges in the Genetics of COPD 2010 An International COPD Genetics Conference Report</t>
  </si>
  <si>
    <t>COPD: Journal of Chronic Obstructive Pulmonary Disease</t>
  </si>
  <si>
    <t>Sandoe, Jackson &amp; Eggan, Kevin</t>
  </si>
  <si>
    <t>Opportunities and challenges of pluripotent stem cell neurodegenerative disease models</t>
  </si>
  <si>
    <t>Nature Neuroscience</t>
  </si>
  <si>
    <t>Escudier, Bernard; Albiges, Laurence &amp; Sonpavde, Guru</t>
  </si>
  <si>
    <t>Optimal Management of Metastatic Renal Cell Carcinoma Current Status</t>
  </si>
  <si>
    <t>Drugs</t>
  </si>
  <si>
    <t>Oncology in Primary Care</t>
  </si>
  <si>
    <t>Stahel, R.; Bogaerts, J.; Ciardiello, F.; de Ruysscher, D.; Dubsky, P.; Ducreux, M.; Finn, S.; Laurent-Puig, P.; Peters, S.; Piccart, M.; Smit, E.; Sotiriou, C.; Tejpar, S.; Cutsem, E. Van &amp; Tabernero, J.</t>
  </si>
  <si>
    <t xml:space="preserve">Optimising translational oncology in clinical practice Strategies to accelerate progress in drug development </t>
  </si>
  <si>
    <t>Pirmohamed, Munir; Kamali, Farhad; Daly, Ann K. &amp; Wadelius, Mia</t>
  </si>
  <si>
    <t xml:space="preserve">Oral anticoagulation a critique of recent advances and controversies </t>
  </si>
  <si>
    <t>Gao, Dong; Vela, Ian; Sboner, Andrea; Iaquinta, PhillipÂ J.; Karthaus, WouterÂ R.; Gopalan, Anuradha; Dowling, Catherine; Wanjala, JacklineÂ N.; Undvall, EvaÂ A.; Arora, VivekÂ K.; Wongvipat, John; Kossai, Myriam; Ramazanoglu, Sinan; Barboza, LuendreoÂ P.; Di, Wei; Cao, Zhen; Zhang, QiÂ Fan; Sirota, Inna; Ran, Leili; MacDonald, TheresaÂ Y.; Beltran, Himisha; Mosquera, Juan-Miguel; Touijer, KarimÂ A.; Scardino, PeterÂ T.; Laudone, VincentÂ P.; Curtis, KristenÂ R.; Rathkopf, DanaÂ E.; Morris, MichaelÂ J.; Danila, DanielÂ C.; Slovin, SusanÂ F.; Solomon, StephenÂ B.; Eastham, JamesÂ A.; Chi, Ping; Carver, Brett; Rubin, MarkÂ A.; Scher, HowardÂ I.; Clevers, Hans; Sawyers, CharlesÂ L. &amp; Chen, Yu</t>
  </si>
  <si>
    <t xml:space="preserve">Organoid Cultures Derived from Patients with Advanced Prostate Cancer </t>
  </si>
  <si>
    <t>Gao, Dong &amp; Chen, Yu</t>
  </si>
  <si>
    <t xml:space="preserve">Organoid development in cancer genome discovery </t>
  </si>
  <si>
    <t>Matzko, Michelle Elizabeth PhD
Bowen, Thomas R. MD
Smith, Wade R. MD</t>
  </si>
  <si>
    <t>Orthogenomics An Update</t>
  </si>
  <si>
    <t xml:space="preserve">Journal of the American Academy of Orthopaedic Surgeons August 2012; </t>
  </si>
  <si>
    <t>van Meurs, J.B.J. &amp; Uitterlinden, A.G.</t>
  </si>
  <si>
    <t xml:space="preserve">Osteoarthritis year 2012 in review genetics and genomics </t>
  </si>
  <si>
    <t>Weber, David R; Econs, Michael J &amp; Levine, Michael A</t>
  </si>
  <si>
    <t>Osteopetrosis pathogenesis, management and future directions for research</t>
  </si>
  <si>
    <t>IBMS BoneKEy</t>
  </si>
  <si>
    <t>Oral Abstract Sessions</t>
  </si>
  <si>
    <t>Allergy</t>
  </si>
  <si>
    <t>Oral Abstracts</t>
  </si>
  <si>
    <t>Journal of Paediatrics &amp; Child Health; Asia Pacific Journal of Clinical Oncology; Vox Sanguinis</t>
  </si>
  <si>
    <t>Rehemtulla, Alnawaz</t>
  </si>
  <si>
    <t xml:space="preserve">Overcoming Intratumor Heterogeneity of Polygenic Cancer Drug Resistance with Improved Biomarker Integration </t>
  </si>
  <si>
    <t>Oral Presentations</t>
  </si>
  <si>
    <t>Oral Sessions</t>
  </si>
  <si>
    <t>Acta Physiologica; Journal of Vestibular Research: Equilibrium &amp; Orientation; Pediatric Diabetes</t>
  </si>
  <si>
    <t>2014; 2012</t>
  </si>
  <si>
    <t>Faulk, Kelly; Gore, Lia &amp; Cooper, Todd</t>
  </si>
  <si>
    <t>Overview of Therapy and Strategies for Optimizing Outcomes in De Novo Pediatric Acute Myeloid Leukemia</t>
  </si>
  <si>
    <t>Pediatric Drugs</t>
  </si>
  <si>
    <t>DeSouza, Ruth; Jones, Benjamin R.T.; Lowis, Stephen P. &amp; Kurian, Kathreena M.</t>
  </si>
  <si>
    <t>Paediatric Medulloblastoma- update on molecular classification driving targeted therapies</t>
  </si>
  <si>
    <t>Knoppers, Bartha Maria</t>
  </si>
  <si>
    <t>Paediatric research and the communication of not-so incidental findings</t>
  </si>
  <si>
    <t>Paediatrics &amp; Child Health (1205-7088)</t>
  </si>
  <si>
    <t>Bennett, David L H &amp; Woods, C Geoffrey</t>
  </si>
  <si>
    <t xml:space="preserve">Painful and painless channelopathies </t>
  </si>
  <si>
    <t>Güngör, C; Hofmann, B T; Wolters-Eisfeld, G &amp; Bockhorn, M</t>
  </si>
  <si>
    <t>Pancreatic cancer</t>
  </si>
  <si>
    <t>British Journal of Pharmacology</t>
  </si>
  <si>
    <t>Biankin, Andrew V.; Waddell, Nicola; Kassahn, Karin S.; Gingras, Marie-Claude; Muthuswamy, Lakshmi B.; Johns, Amber L.; Miller, David K.; Wilson, Peter J.; Patch, Ann-Marie; Wu, Jianmin; Chang, David K.; Cowley, Mark J.; Gardiner, Brooke B.; Song, Sarah; Harliwong, Ivon; Idrisoglu, Senel; Nourse, Craig; Nourbakhsh, Ehsan; Manning, Suzanne &amp; Wani, Shivangi</t>
  </si>
  <si>
    <t>Pancreatic cancer genomes reveal aberrations in axon guidance pathway genes</t>
  </si>
  <si>
    <t>Lou, Emil MD, PhD *
Subramanian, Subbaya PhD +
Steer, Clifford J. MD ++</t>
  </si>
  <si>
    <t>Pancreatic Cancer Modulation of KRAS, MicroRNAs, and Intercellular Communication in the Setting of Tumor Heterogeneity</t>
  </si>
  <si>
    <t>Figueroa, M.; Sotzen, J.; Fabiani, E.; Flanchi, L.; Hohaus, S.; Leone, G. &amp; Voso, M.T.</t>
  </si>
  <si>
    <t xml:space="preserve">P-009 Distinct epigenetic abnormalities distinguish therapy-related myeloid neoplasms (t-MN) following Hodgkin lymphoma (HL) vs breast cancer (BC) </t>
  </si>
  <si>
    <t>van der Lely, A.J.; Brue, T.; Buchfelder, M.; Ghigo, E.; Gomez, R.; Hey-Hadavi, J.; Lundgren, F.; Rajicic, N.; Webb, S. &amp; Koltowska-HÃ¤ggstrÃ¶m, M.</t>
  </si>
  <si>
    <t xml:space="preserve">P02-49 Long-term outcomes of Pegvisomant (SomavertÂ®) monotherapy Cross-sectional observations from ACROSTUDY </t>
  </si>
  <si>
    <t xml:space="preserve">Growth Hormone &amp; \{IGF\} Research </t>
  </si>
  <si>
    <t>Deal, C.; Desilets, V.; Patry, L.; Cavanagh-Papillon, S.; Majewski, J.; Michaud, J.; Shoubridge, E. &amp; Samuels, M.E.</t>
  </si>
  <si>
    <t xml:space="preserve">P02-50 A new cause of GH deficiency Mutation in the nuclear encoded mitochondrial isoleucyl tRNA-synthetase (IARS2) in 3 patients with severe short stature, cataracts and peripheral neuropathy </t>
  </si>
  <si>
    <t>Hussain, O.; Al-Tameemi, W.; Dunnill, C.; Collett, A. &amp; Georgopoulos, N.</t>
  </si>
  <si>
    <t xml:space="preserve">P061 Effect of cooling on cytotoxicity by monotherapy versus combinatorial chemotherapy in keratinocytes </t>
  </si>
  <si>
    <t xml:space="preserve">The Breast </t>
  </si>
  <si>
    <t>Saavedra, I.; Calbacho, M.; GÃ³mez-Rojas, S.; Vallés, A.; RodrÃ­guez-Gambarte, J.D.; Talavera, M.; Jiménez, A. &amp; LÃ³pez-Jiménez, J.</t>
  </si>
  <si>
    <t xml:space="preserve">P-143 Small impact of new cytogenetic score system for myelodisplastic syndromes on clinical practice </t>
  </si>
  <si>
    <t>Moing, AG Le; DeligniÃ¨res, A; Simonnot, A; Slama, A; Biancalana, V; Roméo, B; Deroussen, F; Broca, A De &amp; Berquin, P</t>
  </si>
  <si>
    <t xml:space="preserve">P179 " 1798 Mitochondrial dysfunction in myotubular myopathy X-linked (MTM1) at the origin of a multivisceral disease </t>
  </si>
  <si>
    <t>Ouchi, K.; Takahashi, S.; Tatsuno, K.; Hayashi, A.; Yamamoto, S.; Ueda, H.; Inoue, M.; Nakano, H.; Aburatani, H. &amp; Ishioka, C.</t>
  </si>
  <si>
    <t>P3"063WHOLE-EXOME SEQUENCING (WES) USING FORMALIN-FIXED PARAFFIN EMBEDDED (FFPE) TISSUE</t>
  </si>
  <si>
    <t>Annals of Oncology</t>
  </si>
  <si>
    <t>Milano, A; Vermeer, AMC; Lodder, ER; Barc, J; Verkerk, AO; Van Der Bilt, IAC; Pinto, Y; Christiaans, I; Wilde, AA &amp; Bezzina, CR</t>
  </si>
  <si>
    <t>P333 HCN4 mutations in multiple families with bradycardia and left ventricular noncompaction cardiomyopathy</t>
  </si>
  <si>
    <t>Cardiovascular Research</t>
  </si>
  <si>
    <t>Dibenedetto, S.; East, M.; Baithun, M.; Robson, L.G.; Radunovic, A. &amp; Marino, S.</t>
  </si>
  <si>
    <t xml:space="preserve">P67 Characterisation of the expression of Polycomb Group Genes in human neuromuscular diseases </t>
  </si>
  <si>
    <t>Ramsey, D.; Scoto, M.; Mayhew, A.; Main, M.; Wilson, I.; Mazzone, E.; Montes, J.; Bushby, K.; Finkel, R.; Mercuri, E. &amp; Muntoni, F.</t>
  </si>
  <si>
    <t xml:space="preserve">P74 Improving standards of care and translational research in spinal muscular atrophy (SMA) " functional scales </t>
  </si>
  <si>
    <t>Whyte, T.; Cullup, T.; Robb, S.; Sewry, C.; Jungbluth, H. &amp; Muntoni, F.</t>
  </si>
  <si>
    <t xml:space="preserve">P75 Exome sequencing identifies EPG5 mutations in two siblings with a childhood onset vacuolar myopathy </t>
  </si>
  <si>
    <t>Maddison, J.; Davis, B.; Worley, J.; Kenyon, G.; Straub, V.; Lochmuller, H.; Turnbull, D.; Chinnery, P.; Trenell, M.; Horvath, R.; McFarland, R.; Gorman, G.; Miller, J. &amp; Bushby, K.</t>
  </si>
  <si>
    <t xml:space="preserve">P76 Clinical research activity in the Newcastle MRC centre for neuromuscular disease </t>
  </si>
  <si>
    <t>Farsani, G.T.; Hicks, D.; Laval, S.; Collins, J.; Sarkozy, A.; Martoni, E.; Shah, A.; Zou, Y.; Koch, M.; Bonnemann, C.G.; Roberts, M.; Straub, V.; Bushby, K. &amp; Lochmuller, H.</t>
  </si>
  <si>
    <t xml:space="preserve">P77 Collagen XII; novel disease-causing candidate gene for Bethlem-like patients </t>
  </si>
  <si>
    <t>Hiscock, A.; Dewar, L.; Parton, M.; Machado, P.; Hanna, M. &amp; Ramdharry, G.</t>
  </si>
  <si>
    <t xml:space="preserve">P85 Frequency and circumstances of falls in people with Inclusion Body Myositis </t>
  </si>
  <si>
    <t>Takenouchi, Toshiki; Kosaki, Rika; Nakabayashi, Kazuhiko; Hata, Kenichiro; Takahashi, Takao &amp; Kosaki, Kenjiro</t>
  </si>
  <si>
    <t xml:space="preserve">Paramagnetic Signals in the Globus Pallidus as Late Radiographic Sign of Juvenile-Onset GM1 Gangliosidosis </t>
  </si>
  <si>
    <t>Sapp, J.C.; Dong, D.; Stark, C.; Ivey, L.E.; Hooker, G.; Biesecker, L.G. &amp; Biesecker, B.B.</t>
  </si>
  <si>
    <t>Parental attitudes, values, and beliefs toward the return of results from exome sequencing in children</t>
  </si>
  <si>
    <t>Paediatrics</t>
  </si>
  <si>
    <t xml:space="preserve">Constand, Stephanie </t>
  </si>
  <si>
    <t xml:space="preserve">Patently a Problem - Recent Developments in Human Gene Patenting and Their Wider Ethical and Practical Implications </t>
  </si>
  <si>
    <t>Kongpetch, Sarinya; Jusakul, Apinya; Ong, Choon Kiat; Lim, Weng Khong; Rozen, Steven G.; Tan, Patrick &amp; Teh, Bin Tean</t>
  </si>
  <si>
    <t xml:space="preserve">Pathogenesis of cholangiocarcinoma from genetics to signaling pathways </t>
  </si>
  <si>
    <t>Fontana, Robert J.; Fontana, R.J.</t>
  </si>
  <si>
    <t xml:space="preserve">Pathogenesis of Idiosyncratic Drug-Induced Liver Injury and Clinical Perspectives </t>
  </si>
  <si>
    <t>Gastroenterology ; Gastroenterology</t>
  </si>
  <si>
    <t>Tabor, HollyÂ K.; Auer, PaulÂ L.; Jamal, SeemaÂ M.; Chong, JessicaÂ X.; Yu, Joon-Ho; Gordon, AdamÂ S.; Graubert, TimothyÂ A.; O'Donnell, ChristopherÂ J.; Rich, StephenÂ S.; Nickerson, DeborahÂ A. &amp; Bamshad, MichaelÂ J.</t>
  </si>
  <si>
    <t xml:space="preserve">Pathogenic Variants for Mendelian and Complex Traits in Exomes of 6,517 European and African Americans Implications for the Return of Incidental Results </t>
  </si>
  <si>
    <t>focus on IF, IF debate</t>
  </si>
  <si>
    <t>Makrythanasis, P &amp; Antonarakis, SE</t>
  </si>
  <si>
    <t>Pathogenic variants in non-protein-coding sequences</t>
  </si>
  <si>
    <t>Wood, Laura D. MD, PhD
Hruban, Ralph H. MD</t>
  </si>
  <si>
    <t>Pathology and Molecular Genetics of Pancreatic Neoplasms</t>
  </si>
  <si>
    <t>Cancer Journal November/December 2012</t>
  </si>
  <si>
    <t>Ziai, James M. &amp; Smith, Brian R.</t>
  </si>
  <si>
    <t xml:space="preserve">Pathology Resident and Fellow Education in a Time of Disruptive Technologies </t>
  </si>
  <si>
    <t>Bluett, Brent; Litvan, Irene; Bluett, B. &amp; Litvan, I.</t>
  </si>
  <si>
    <t>Pathophysiology, genetics, clinical features, diagnosis and therapeutic trials in progressive supranuclear palsy</t>
  </si>
  <si>
    <t>EXPERT OPINION ON ORPHAN DRUGS</t>
  </si>
  <si>
    <t>Hardy, J.; Bogdanovic, N.; Winblad, B.; Portelius, E.; Andreasen, N.; Cedazo-Minguez, A. &amp; Zetterberg, H.</t>
  </si>
  <si>
    <t>Pathways to Alzheimer's disease</t>
  </si>
  <si>
    <t>Ramanan, Vijay K. &amp; Saykin, Andrew J.</t>
  </si>
  <si>
    <t>Pathways to neurodegeneration mechanistic insights from GWAS in Alzheimer's disease, Parkinson's disease, and related disorders</t>
  </si>
  <si>
    <t>American Journal of Neurodegenerative Disease</t>
  </si>
  <si>
    <t>Wolf, Susan M.; Annas, George J. &amp; Elias, Sherman</t>
  </si>
  <si>
    <t>Patient Autonomy and Incidental Findings in Clinical Genomics</t>
  </si>
  <si>
    <t>Science</t>
  </si>
  <si>
    <t>Shahmirzadi, Layla; Chao, Elizabeth C.; Palmaer, Erika; Parra, Melissa C.; Tang, Sha; Gonzalez, Kelly D. Farwell; Shahmirzadi L, Chao EC, Palmaer E, Parra MC, Tang S, Gonzalez KD.; Shahmirzadi, L.a; Chao, E.C.a b c; Palmaer, E.a; Parra, M.C.a; Tang, S.a &amp; Gonzalez, K.D.F.a</t>
  </si>
  <si>
    <t>Patient decisions for disclosure of secondary findings among the first 200 individuals undergoing clinical diagnostic exome sequencing</t>
  </si>
  <si>
    <t>GENETICS IN MEDICINE; Genet Med.  2014</t>
  </si>
  <si>
    <t>Sie, A.S.a; Prins, J.B.b; van Zelst-Stams, W.A.G.a; Veltman, J.A.a; Feenstra, I.a &amp; Hoogerbrugge, N.a</t>
  </si>
  <si>
    <t>Patient experiences with gene panels based on exome sequencing in clinical diagnostics High acceptance and low distress</t>
  </si>
  <si>
    <t>psychosocial</t>
  </si>
  <si>
    <t>Rees, Mark I.</t>
  </si>
  <si>
    <t xml:space="preserve">The genetics of epilepsy"The past, the present and future </t>
  </si>
  <si>
    <t xml:space="preserve">Seizure </t>
  </si>
  <si>
    <t>IF and interpretation complexity</t>
  </si>
  <si>
    <t>Marangoni, Elisabetta
Poupon, Marie-France</t>
  </si>
  <si>
    <t>Patient-derived tumour xenografts as models for breast cancer drug development</t>
  </si>
  <si>
    <t>Current Opinion in Oncology November 2014</t>
  </si>
  <si>
    <t>Clift, Kristin E.; Halverson, Colin M.E.; Fiksdal, Alexander S.; Kumbamu, Ashok; Sharp, Richard R. &amp; McCormick, Jennifer B.</t>
  </si>
  <si>
    <t xml:space="preserve">Patients' views on incidental findings from clinical exome sequencing </t>
  </si>
  <si>
    <t>Brugarolas, James MD, PhD</t>
  </si>
  <si>
    <t>PBRM1 and BAP1 as Novel Targets for Renal Cell Carcinoma</t>
  </si>
  <si>
    <t>Cancer Journal July/August 2013</t>
  </si>
  <si>
    <t>DeSouza, Ruth-Mary; Jones, Benjamin R. T.; Lowis, Stephen P. &amp; Kurian, Kathreena M.</t>
  </si>
  <si>
    <t>Pediatric medulloblastoma " update on molecular classification driving targeted therapies</t>
  </si>
  <si>
    <t>Barajas, Miguel &amp; Ross, Lainie Friedman</t>
  </si>
  <si>
    <t xml:space="preserve">Pediatric Professionals' Attitudes about Secondary Findings in Genomic Sequencing of Children </t>
  </si>
  <si>
    <t xml:space="preserve">Avard, Denise Senecal, Karine Madadi, Parvaz Sinnett, Daniel </t>
  </si>
  <si>
    <t>Pediatric Research and the Return of Individual Research Results Return of Research Results How Should Research Results Be Handled</t>
  </si>
  <si>
    <t xml:space="preserve">Journal of Law, Medicine &amp; Ethics; ; </t>
  </si>
  <si>
    <t>Kerr, Shona M.; Campbell, Archie; Murphy, Lee; Hayward, Caroline; Jackson, Cathy; Wain, Louise V.; Tobin, Martin D.; Dominiczak, Anna; Morris, Andrew; Smith, Blair H. &amp; Porteous, David J.</t>
  </si>
  <si>
    <t>Pedigree and genotyping quality analyses of over 10,000 DNA samples from the Generation Scotland Scottish Family Health Study</t>
  </si>
  <si>
    <t>Jenkinson, EmmaÂ M.; Rehman, AtteeqÂ U.; Walsh, Tom; Clayton-Smith, Jill; Lee, Kwanghyuk; Morell, RobertÂ J.; Drummond, MeghanÂ C.; Khan, ShaheenÂ N.; Naeem, MuhammadÂ Asif; Rauf, Bushra; Billington, Neil; Schultz, JulieÂ M.; Urquhart, JillÂ E.; Lee, MingÂ K.; Berry, Andrew; Hanley, NeilÂ A.; Mehta, Sarju; Cilliers, Deirdre; Clayton, PeterÂ E.; Kingston, Helen; Smith, MiriamÂ J.; Warner, ThomasÂ T.; Black, GraemeÂ C.; Trump, Dorothy; Davis, JulianÂ R.E.; Ahmad, Wasim; Leal, SuzanneÂ M.; Riazuddin, Sheikh; King, Mary-Claire; Friedman, ThomasÂ B. &amp; Newman, WilliamÂ G.</t>
  </si>
  <si>
    <t xml:space="preserve">Perrault Syndrome Is Caused by Recessive Mutations in CLPP, Encoding a Mitochondrial ATP-Dependent Chambered Protease </t>
  </si>
  <si>
    <t>Klopfleisch, R.</t>
  </si>
  <si>
    <t xml:space="preserve">Personalised medicine in veterinary oncology One to cure just one </t>
  </si>
  <si>
    <t xml:space="preserve">The Veterinary Journal </t>
  </si>
  <si>
    <t>Oberg, J.A.; Sireci, A.N.; Mansukhani, M.M.; Nagy, P.L.; Bender, J.L Glade &amp; Kung, A.L.</t>
  </si>
  <si>
    <t xml:space="preserve">PCN175 - Clinical Implementation of Genomic Sequencing in Pediatric Oncology Identification and Valuation of Resources and Costs Associated with Next-Generation Sequencing </t>
  </si>
  <si>
    <t xml:space="preserve">Value in Health </t>
  </si>
  <si>
    <t>Doudican, Nicole A.; Kumar, Ansu; Kumar Singh, Neeraj; Nair, Prashant R.; Lala, Deepak A.; Basu, Kabya; Talawdekar, Anay A.; Sultana, Zeba; Kumar Tiwari, Krishna; Tyagi, Anuj; Abbasi, Taher; Vali, Shireen; Vij, Ravi; Fiala, Mark; King, Justin; Perle, MaryAnn &amp; Mazumder, Amitabha</t>
  </si>
  <si>
    <t>Personalization of cancer treatment using predictive simulation</t>
  </si>
  <si>
    <t>Gillespie, Rachel L.; O'Sullivan, James; Ashworth, Jane; Bhaskar, Sanjeev; Williams, Simon; Biswas, Susmito; Kehdi, Elias; Ramsden, Simon C.; Clayton-Smith, Jill; Black, Graeme C. &amp; Lloyd, I. Christopher</t>
  </si>
  <si>
    <t xml:space="preserve">Personalized Diagnosis and Management of Congenital Cataract by Next-Generation Sequencing </t>
  </si>
  <si>
    <t>Rehm, Heidi L.</t>
  </si>
  <si>
    <t>Disease-targeted sequencing a cornerstone in the clinic</t>
  </si>
  <si>
    <t>standard, return of results</t>
  </si>
  <si>
    <t>Pediatric Retina</t>
  </si>
  <si>
    <t>McCabe, Linda L. &amp; McCabe, Edward R.B.</t>
  </si>
  <si>
    <t xml:space="preserve">Personalized medicine for individuals with Down syndrome </t>
  </si>
  <si>
    <t>Perez and Brady's Principles and Practice of Radiation Oncology</t>
  </si>
  <si>
    <t>book</t>
  </si>
  <si>
    <t>Ackerman, Michael J.; Marcou, Cherisse A. &amp; Tester, David J.</t>
  </si>
  <si>
    <t xml:space="preserve">Personalized Medicine Genetic Diagnosis for Inherited Cardiomyopathies/Channelopathies </t>
  </si>
  <si>
    <t xml:space="preserve">Revista EspaÃ±ola de CardiologÃ­a (English Edition) </t>
  </si>
  <si>
    <t>Badalian-Very, Gayane</t>
  </si>
  <si>
    <t xml:space="preserve">Personalized medicine in hematology " A landmark from bench to bed </t>
  </si>
  <si>
    <t>Roden, Dan M</t>
  </si>
  <si>
    <t xml:space="preserve">Personalized medicine to treat arrhythmias </t>
  </si>
  <si>
    <t xml:space="preserve">Current Opinion in Pharmacology </t>
  </si>
  <si>
    <t>Bouchard, Claude; Antunes-Correa, Ligia M.; Ashley, Euan A.; Franklin, Nina; Hwang, Paul M.; Mattsson, C. Mikael; Negrao, Carlos E.; Phillips, Shane A.; Sarzynski, Mark A.; yuan Wang, Ping &amp; Wheeler, Matthew T.</t>
  </si>
  <si>
    <t xml:space="preserve">Personalized Preventive Medicine Genetics and the Response to Regular Exercise in Preventive Interventions </t>
  </si>
  <si>
    <t>Remuzzi, Giuseppe; Benigni, Ariela; Finkelstein, Fredric O; Grunfeld, Jean-Pierre; Joly, Dominique; Katz, Ivor; Liu, Zhi-Hong; Miyata, Toshio; Perico, Norberto; Rodriguez-Iturbe, Bernardo; Antiga, Luca; Schaefer, Franz; Schieppati, Arrigo; Schrier, Robert W &amp; Tonelli, Marcello</t>
  </si>
  <si>
    <t xml:space="preserve">Kidney failure aims for the next 10 years and barriers to success </t>
  </si>
  <si>
    <t>Esplin, Edward D.; Oei, Ling; Snyder, Michael P.</t>
  </si>
  <si>
    <t>Personalized sequencing and the future of medicine discovery, diagnosis and defeat of disease</t>
  </si>
  <si>
    <t>PHARMACOGENOMICS</t>
  </si>
  <si>
    <t>Vus and others, but not peer reviewed</t>
  </si>
  <si>
    <t>can not find article</t>
  </si>
  <si>
    <t>Hampel, Harald; Lista, Simone; Teipel, Stefan J.; Garaci, Francesco; NisticÃ², Robert; Blennow, Kaj; Zetterberg, Henrik; Bertram, Lars; Duyckaerts, Charles; Bakardjian, Hovagim; Drzezga, Alexander; Colliot, Olivier; Epelbaum, Stéphane; Broich, Karl; Lehéricy, Stéphane; Brice, Alexis; Khachaturian, Zaven S.; Aisen, Paul S. &amp; Dubois, Bruno</t>
  </si>
  <si>
    <t xml:space="preserve">Perspective on future role of biological markers in clinical therapy trials of Alzheimer's disease A long-range point of view beyond 2020 </t>
  </si>
  <si>
    <t>Lemke, AA; Bick, D; Dimmock, D; Simpson, P &amp; Veith, R</t>
  </si>
  <si>
    <t>Perspectives of clinical genetics professionals toward genome sequencing and incidental findings a survey study</t>
  </si>
  <si>
    <t>Haas, David W. a
Tarr, Philip E. b</t>
  </si>
  <si>
    <t>Perspectives on pharmacogenomics of antiretroviral medications and HIV-associated comorbidities</t>
  </si>
  <si>
    <t>Current Opinion in HIV &amp; AIDS March 2015</t>
  </si>
  <si>
    <t>Jafari, Naghmeh; Broer, Linda; van Duijn, Cornelia M.; Janssens, A. Cecile J. W. &amp; Hintzen, Rogier Q.</t>
  </si>
  <si>
    <t>Perspectives on the Use of Multiple Sclerosis Risk Genes for Prediction</t>
  </si>
  <si>
    <t xml:space="preserve">Koch, Valerie Gutmann; Koch, Valerie Gutmann </t>
  </si>
  <si>
    <t>PGTandMe SOCIAL NETWORKING-BASED GENETIC TESTING AND THE EVOLVING RESEARCH MODEL</t>
  </si>
  <si>
    <t xml:space="preserve">Health Matrix: Journal of Law-Medicine; </t>
  </si>
  <si>
    <t>Rizzo J.M., Buck M.J.</t>
  </si>
  <si>
    <t>Key principles and clinical applications of "next-generation" DNA sequencing</t>
  </si>
  <si>
    <t>political and social issues</t>
  </si>
  <si>
    <t>Wadelius, M and Alfirevic, A</t>
  </si>
  <si>
    <t>Pharmacogenomics and personalized medicine the plunge into next-generation sequencing</t>
  </si>
  <si>
    <t>Russell, Mark; Roberts, Amy E.; Abrams, Dominic J.; Murphy, Anne M.; Towbin, Jeffrey A. &amp; Chung, Wendy K.</t>
  </si>
  <si>
    <t xml:space="preserve">How to effectively utilize genetic testing in the care of children with cardiomyopathies </t>
  </si>
  <si>
    <t>WÃ¼rtz, M.; Lordkipanidzé, M. &amp; Grove, E. L.</t>
  </si>
  <si>
    <t>Pharmacogenomics in cardiovascular disease focus on aspirin and ADP receptor antagonists</t>
  </si>
  <si>
    <t>Filipski, Kelly K.; Mechanic, Leah E.; Long, Rochelle &amp; Freedman, Andrew N.</t>
  </si>
  <si>
    <t>Pharmacogenomics in oncology care</t>
  </si>
  <si>
    <t>Hudis, C.</t>
  </si>
  <si>
    <t xml:space="preserve">PG 104 Big data are large prospective randomized trials obsolete in the future? </t>
  </si>
  <si>
    <t>Campbell, P.</t>
  </si>
  <si>
    <t xml:space="preserve">PG 201 Interpreting genomics data at a functional level What are we learning from large molecular screening projects? </t>
  </si>
  <si>
    <t>André, F.</t>
  </si>
  <si>
    <t xml:space="preserve">PG 202 Deep genomic analysis and treatment decisions based on genomic-driven and pathway-matched therapies </t>
  </si>
  <si>
    <t>Reis-Filho, J.S. &amp; Weigelt, B.</t>
  </si>
  <si>
    <t xml:space="preserve">PG 203 Discrepancies between genetic tools and immunohistochemistry bad pathology and good signature, and vice-versa </t>
  </si>
  <si>
    <t>Manuck TA, Watkins WS, Moore B, Esplin MS, Varner MW, Jackson GM, Yandell M, Jorde L.; Manuck T.A., Watkins W.S., Moore B., Esplin M.S., Varner M.W., Jackson G.M., Yandell M., Jorde L.</t>
  </si>
  <si>
    <t>Pharmacogenomics of 17-alpha hydroxyprogesterone caproate for recurrent preterm birth prevention</t>
  </si>
  <si>
    <t xml:space="preserve">Am J Obstet Gynecol.  2014; </t>
  </si>
  <si>
    <t>Limaye, Nimita</t>
  </si>
  <si>
    <t xml:space="preserve">Pharmacogenomics, Theranostics and Personalized Medicine - the complexities of clinical trials challenges in the developing world </t>
  </si>
  <si>
    <t>Matulonis, Ursula; Vergote, Ignace; Backes, Floor; Martin, Lainie P.; McMeekin, Scott; Birrer, Michael; Campana, Frank; Xu, Yi; Egile, Coumaran &amp; Ghamande, Sharad</t>
  </si>
  <si>
    <t xml:space="preserve">Phase II study of the PI3K inhibitor pilaralisib (SAR245408; XL147) in patients with advanced or recurrent endometrial carcinoma </t>
  </si>
  <si>
    <t>Porat, Shay; de Rham, Maud; Giamboni, Davide; Van Mieghem, Tim &amp; Baud, David</t>
  </si>
  <si>
    <t>Phenotip - a web-based instrument to help diagnosing fetal syndromes antenatally</t>
  </si>
  <si>
    <t>Ingram, John R &amp; Piguet, Vincent</t>
  </si>
  <si>
    <t>Phenotypic Heterogeneity in Hidradenitis Suppurativa (Acne Inversa) Classification Is an Essential Step Toward Personalized Therapy</t>
  </si>
  <si>
    <t>Robitaille, J.M.a b c; Gillett, R.M.c; LeBlanc, M.A.c; Gaston, D.c; Nightingale, M.c; Mackley, M.P.c; Parkash, S.d; Hathaway, J.e; Thomas, A.f; Ells, A.g; Traboulsi, E.I.h; Héon, E.i; Roy, M.j; Shalev, S.k; Fernandez, C.V.l; MacGillivray, C.m; Wallace, K.b; Fahiminiya, S.n o; Majewski, J.n o; McMaster, C.R.p &amp; Bedard, K.c</t>
  </si>
  <si>
    <t>Phenotypic overlap between familial exudative vitreoretinopathy and microcephaly, lymphedema, and chorioretinal dysplasia caused by kif11 mutations</t>
  </si>
  <si>
    <t>JAMA Ophthalmology</t>
  </si>
  <si>
    <t>Trakadis, Yannis J.; Buote, Caroline; Therriault, Jean-FranÃ§ois; Jacques, Pierre-Ã‰tienne; Larochelle, Hugo &amp; Lévesque, Sébastien</t>
  </si>
  <si>
    <t>PhenoVar a phenotype-driven approach in clinical genomics for the diagnosis of polymalformative syndromes</t>
  </si>
  <si>
    <t>provides solution to all problems</t>
  </si>
  <si>
    <t>Camp, Kathryn M.; Parisi, Melissa A.; Acosta, Phyllis B.; Berry, Gerard T.; Bilder, Deborah A.; Blau, Nenad; Bodamer, Olaf A.; Brosco, Jeffrey P.; Brown, Christine S.; Burlina, Alberto B.; Burton, Barbara K.; Chang, Christine S.; Coates, Paul M.; Cunningham, Amy C.; Dobrowolski, Steven F.; Ferguson, John H.; Franklin, Thomas D.; Frazier, Dianne M.; Grange, Dorothy K.; Greene, Carol L.; Groft, Stephen C.; Harding, Cary O.; Howell, R. Rodney; Huntington, Kathleen L.; Hyatt-Knorr, Henrietta D.; Jevaji, Indira P.; Levy, Harvey L.; Lichter-Konecki, Uta; Lindegren, Mary Lou; Lloyd-Puryear, Michele A.; Matalon, Kimberlee; MacDonald, Anita; McPheeters, Melissa L.; Mitchell, John J.; Mofidi, Shideh; Moseley, Kathryn D.; Mueller, Christine M.; Mulberg, Andrew E.; Nerurkar, Lata S.; Ogata, Beth N.; Pariser, Anne R.; Prasad, Suyash; Pridjian, Gabriella; Rasmussen, Sonja A.; Reddy, Uma M.; Rohr, Frances J.; Singh, Rani H.; Sirrs, Sandra M.; Stremer, Stephanie E.; Tagle, Danilo A.; Thompson, Susan M.; Urv, Tiina K.; Utz, Jeanine R.; van Spronsen, Francjan; Vockley, Jerry; Waisbren, Susan E.; Weglicki, Linda S.; White, Desirée A.; Whitley, Chester B.; Wilfond, Benjamin S.; Yannicelli, Steven &amp; Young, Justin M.</t>
  </si>
  <si>
    <t xml:space="preserve">Phenylketonuria Scientific Review Conference State of the science and future research needs </t>
  </si>
  <si>
    <t>Dahia, Patricia L. M.</t>
  </si>
  <si>
    <t>Pheochromocytoma and paraganglioma pathogenesis learning from genetic heterogeneity</t>
  </si>
  <si>
    <t>Singleton, MarcÂ V.; Guthery, StephenÂ L.; Voelkerding, KarlÂ V.; Chen, Karin; Kennedy, Brett; Margraf, RebeccaÂ L.; Durtschi, Jacob; Eilbeck, Karen; Reese, MartinÂ G.; Jorde, LynnÂ B.; Huff, ChadÂ D. &amp; Yandell, Mark</t>
  </si>
  <si>
    <t xml:space="preserve">Phevor Combines Multiple Biomedical Ontologies for Accurate Identification of Disease-Causing Alleles in Single Individuals and Small Nuclear Families </t>
  </si>
  <si>
    <t>Physical disability after injury-related inpatient rehabilitation in children</t>
  </si>
  <si>
    <t xml:space="preserve">Schleckser, Kathryn </t>
  </si>
  <si>
    <t>Physician Participation in Direct-to-Consumer Genetic Testing Pragmatism or Paternalism Note</t>
  </si>
  <si>
    <t>MarchiÃ², Caterina; Filippo, Maria R. De; Ng, Charlotte K.Y.; Piscuoglio, Salvatore; Soslow, Robert A.; Reis-Filho, Jorge S. &amp; Weigelt, Britta</t>
  </si>
  <si>
    <t xml:space="preserve">PIKing the type and pattern of PI3K pathway mutations in endometrioid endometrial carcinomas </t>
  </si>
  <si>
    <t>Nuytens, Kim; Tuand, Krizia; Di Michele, Michela; Boonen, Kurt; Waelkens, Etienne; Freson, Kathleen &amp; Creemers, John W. M.</t>
  </si>
  <si>
    <t>Platelets of mice heterozygous for neurobeachin, a candidate gene for autism spectrum disorder, display protein changes related to aberrant protein kinase A activity</t>
  </si>
  <si>
    <t>Solovieff, Nadia; Cotsapas, Chris; Lee, Phil H.; Purcell, Shaun M. &amp; Smoller, Jordan W.</t>
  </si>
  <si>
    <t>Pleiotropy in complex traits challenges and strategies</t>
  </si>
  <si>
    <t>van Paassen, Barbara W.; van der Kooi, Anneke J.; van Spaendonck-Zwarts, Karin Y.; Verhamme, Camiel; Baas, Frank &amp; de Visser, Marianne</t>
  </si>
  <si>
    <t>PMP22 related neuropathies Charcot-Marie-Tooth disease type 1A and Hereditary Neuropathy with liability to Pressure Palsies</t>
  </si>
  <si>
    <t>costs, when to test, counseling</t>
  </si>
  <si>
    <t>Wright C.F., Middleton A., Burton H., Cunningham F., Humphries S.E., Hurst J., Birney E., Firth H.V.</t>
  </si>
  <si>
    <t>Policy challenges of clinical genome sequencing</t>
  </si>
  <si>
    <t>Malik, S.</t>
  </si>
  <si>
    <t>Polydactyly phenotypes, genetics and classification</t>
  </si>
  <si>
    <t>Physicians Poster Sessions</t>
  </si>
  <si>
    <t>Bone Marrow Transplantation</t>
  </si>
  <si>
    <t>Prescott, Natalie J.; Lehne, Benjamin; Stone, Kristina; Lee, James C.; Taylor, Kirstin; Knight, Jo; Papouli, Efterpi; Mirza, Muddassar M.; Simpson, Michael A.; Spain, Sarah L.; Lu, Grace; Fraternali, Franca; Bumpstead, Suzannah J.; Gray, Emma; Amar, Ariella; Bye, Hannah; Green, Peter; Chung-Faye, Guy; Hayee, Bu'Hussain &amp; Pollok, Richard</t>
  </si>
  <si>
    <t>Pooled Sequencing of 531 Genes in Inflammatory Bowel Disease Identifies an Associated Rare Variant in BTNL2 and Implicates Other Immune Related Genes</t>
  </si>
  <si>
    <t>Campuzano, Oscar; Sanchez-Molero, Olallo; Allegue, Catarina; Coll, Monica; Mademont-Soler, Irene; Selga, Elisabet; Ferrer-Costa, Carles; Mates, Jesus; Iglesias, Anna; Sarquella-Brugada, Georgia; Cesar, Sergi; Brugada, Josep; CastellÃ , Josep; Medallo, Jordi &amp; Brugada, Ramon</t>
  </si>
  <si>
    <t xml:space="preserve">Post-mortem genetic analysis in juvenile cases of sudden cardiac death </t>
  </si>
  <si>
    <t>Evans, Angharad; Bagnall, Richard D.; Duflou, Johan &amp; Semsarian, Christopher</t>
  </si>
  <si>
    <t xml:space="preserve">Postmortem review and genetic analysis in sudden infant death syndrome an 11-year review </t>
  </si>
  <si>
    <t xml:space="preserve">Human Pathology </t>
  </si>
  <si>
    <t>Plenary Paper</t>
  </si>
  <si>
    <t>Journal of the American Geriatrics Society</t>
  </si>
  <si>
    <t>Jackson, Kim G.; Poppitt, Sally D. &amp; Minihane, Anne M.</t>
  </si>
  <si>
    <t xml:space="preserve">Postprandial lipemia and cardiovascular disease risk Interrelationships between dietary, physiological and genetic determinants </t>
  </si>
  <si>
    <t>Frederix, G.W.; Monroe, G.; HÃ¶vels, A.M. &amp; van Haaften, G.</t>
  </si>
  <si>
    <t>PND32 - Whole Exome Sequencing as a Diagnostic Tool for Complex Neurological Disorders</t>
  </si>
  <si>
    <t xml:space="preserve">Value in Health (Elsevier Science); Value in Health </t>
  </si>
  <si>
    <t>Sanchez, Matias; Levine, Ross L. &amp; Rampal, Raajit</t>
  </si>
  <si>
    <t xml:space="preserve">Integrating Genomics Into Prognostic Models for AML </t>
  </si>
  <si>
    <t>cost, standards, turnaround time</t>
  </si>
  <si>
    <t>Practical considerations to guide development of access controls and decision support for genetic information in electronic medical records</t>
  </si>
  <si>
    <t>BMC Health Services Research</t>
  </si>
  <si>
    <t>no specific issue to NGS</t>
  </si>
  <si>
    <t>Lyon, Gholson J. &amp; Segal, Jeremy P.; Lyon G.J., Segal J.P.</t>
  </si>
  <si>
    <t xml:space="preserve">Practical, ethical and regulatory considerations for the evolving medical and research genomics landscape </t>
  </si>
  <si>
    <t xml:space="preserve">Applied &amp; Translational Genomics ; </t>
  </si>
  <si>
    <t>Parikh, Sumit; Goldstein, Amy; Koenig, Mary Kay; Scaglia, Fernando; Enns, Gregory M &amp; Saneto, Russell</t>
  </si>
  <si>
    <t xml:space="preserve">Practice patterns of mitochondrial disease physicians in North America Part 1 Diagnostic and clinical challenges </t>
  </si>
  <si>
    <t xml:space="preserve">Mitochondrion </t>
  </si>
  <si>
    <t>Jamal, S.M.a; Yu, J.-H.a; Chong, J.X.a; Dent, K.M.b; Conta, J.H.c; Tabor, H.K.a d &amp; Bamshad, M.J.a e; Jamal S.M., Yu J.-H., Chong J.X., Dent K.M., Conta J.H., Tabor H.K., Bamshad M.J.</t>
  </si>
  <si>
    <t>Practices and Policies of Clinical Exome Sequencing Providers Analysis and Implications</t>
  </si>
  <si>
    <t>Poster Abstracts</t>
  </si>
  <si>
    <t>Pediatric Dermatology; Immunology</t>
  </si>
  <si>
    <t xml:space="preserve">Poster Presentation </t>
  </si>
  <si>
    <t>Poster Presentations</t>
  </si>
  <si>
    <t>American Journal of Neurodegenerative Disease; Journal of Gastroenterology &amp; Hepatology; FEBS Journal</t>
  </si>
  <si>
    <t>Poster Session 2, Monday 12 September</t>
  </si>
  <si>
    <t>European Journal of Neurology</t>
  </si>
  <si>
    <t>Poster Session II</t>
  </si>
  <si>
    <t>Poster Sessions</t>
  </si>
  <si>
    <t>Allergy; Immunology</t>
  </si>
  <si>
    <t>Poster Sessions 1</t>
  </si>
  <si>
    <t>Dobrescu, Andreea-Iulia; Cosma, MÃ­rela; Andreescu, Nicoleta; FarcaÅŸ, Simona; ÅžtefÄƒnescu, Radu &amp; Puiu, Maria</t>
  </si>
  <si>
    <t>PRADER WILLI LIKE SYNDROME - THE NEW MEDICAL CHALLENGE</t>
  </si>
  <si>
    <t>Jurnalul Pediatrului</t>
  </si>
  <si>
    <t>Lemoine, Colleen</t>
  </si>
  <si>
    <t xml:space="preserve">Precision Medicine for Nurses 101 </t>
  </si>
  <si>
    <t xml:space="preserve">Seminars in Oncology Nursing </t>
  </si>
  <si>
    <t>psychosocial, education, counseling, consent</t>
  </si>
  <si>
    <t>Das, Jishnu; Gayvert, Kaitlyn M. &amp; Yu, Haiyuan</t>
  </si>
  <si>
    <t>Predicting Cancer Prognosis Using Functional Genomics Data Sets</t>
  </si>
  <si>
    <t>Cancer Informatics</t>
  </si>
  <si>
    <t>Donovan, Michael J.
Cordon-Cardo, Carlos</t>
  </si>
  <si>
    <t>Predicting high-risk disease using tissue biomarkers</t>
  </si>
  <si>
    <t>Current Opinion in Urology May 2013</t>
  </si>
  <si>
    <t>Jimenez-Varo, Enrique a,c
Canadas-Garre, Marisa a
Gutierrez-Pimentel, Maria J. b
Calleja-Hernandez, Miguel A. a,c</t>
  </si>
  <si>
    <t>Prediction of stable acenocoumarol dose by a pharmacogenetic algorithm</t>
  </si>
  <si>
    <t>Pharmacogenetics and Genomics October 2014</t>
  </si>
  <si>
    <t>Swanton, Charles; Larkin, James M.; Gerlinger, Marco; Eklund, Aron C.; Howell, Michael; Stamp, Gordon; Downward, Julian; Gore, Martin; Futreal, P. Andrew; Escudier, Bernard; Andre, Fabrice; Albiges, Laurence; Beuselinck, Benoit; Oudard, Stephane; Hoffmann, Jens; Gyorffy, BalÃ¡zs; Torrance, Chris J.; Boehme, Karen A.; Volkmer, Hansjuergen &amp; Toschi, Luisella</t>
  </si>
  <si>
    <t>Predictive biomarker discovery through the parallel integration of clinical trial and functional genomics datasets</t>
  </si>
  <si>
    <t>Anderson, J.A.; Hayeems, R.Z.; Shuman, C.; Szego, M.J.; Monfared, N.; Bowdin, S.; Zlotnik Shaul, R. &amp; Meyn, M.S.; Anderson, J A; Hayeems, R Z; Shuman, C; Szego, M J; Monfared, N; Bowdin, S; Zlotnik Shaul, R; Meyn, M S; Anderson JA, Hayeems RZ, Shuman C, Szego MJ, Monfared N, Bowdin S, Zlotnik Shaul R, Meyn MS.; Anderson, J.A.a b c; Hayeems, R.Z.d e; Shuman, C.f g h i; Szego, M.J.c j k l; Monfared, N.g; Bowdin, S.g i n; Zlotnik Shaul, R.a c d n &amp; Meyn, M.S.g h i m n</t>
  </si>
  <si>
    <t>Predictive genetic testing for adult-onset disorders in minors a critical analysis of the arguments for and against the 2013 ACMG guidelines</t>
  </si>
  <si>
    <t>Screening</t>
  </si>
  <si>
    <t>Dietel, M; JÃ¶hrens, K; Laffert, Mv; Hummel, M; BlÃ¤ker, H; MÃ¼ller, B M; Lehmann, A; Denkert, C; Heppner, F L; Koch, A; Sers, C &amp; Anagnostopoulos, I</t>
  </si>
  <si>
    <t>Predictive molecular pathology and its role in targeted cancer therapy a review focussing on clinical relevance</t>
  </si>
  <si>
    <t>Cancer Gene Therapy</t>
  </si>
  <si>
    <t>Fogel, Brent L.</t>
  </si>
  <si>
    <t xml:space="preserve">Preface </t>
  </si>
  <si>
    <t>Van der Aa, Niels; Zamani Esteki, Masoud; Vermeesch, Joris R. &amp; Voet, Thierry</t>
  </si>
  <si>
    <t>Preimplantation genetic diagnosis guided by single-cell genomics</t>
  </si>
  <si>
    <t>Croonen, Ellen A; Nillesen, Willy M; Stuurman, Kyra E; Oudesluijs, Gretel; van de Laar, Ingrid M B M; Martens, Liesbeth; Ockeloen, Charlotte; Mathijssen, Inge B; Schepens, Marga; Ruiterkamp-Versteeg, Martina; Scheffer, Hans; Faas, Brigitte H W; van der Burgt, Ineke &amp; Yntema, Helger G</t>
  </si>
  <si>
    <t>Prenatal diagnostic testing of the Noonan syndrome genes in fetuses with abnormal ultrasound findings</t>
  </si>
  <si>
    <t>Deprest, Jan; Brady, Paul; Nicolaides, Kypros; Benachi, Alexandra; Berg, Christoph; Vermeesch, Joris; Gardener, Glenn &amp; Gratacos, Eduard</t>
  </si>
  <si>
    <t xml:space="preserve">Prenatal management of the fetus with isolated congenital diaphragmatic hernia in the era of the TOTAL trial </t>
  </si>
  <si>
    <t>Donley, Greer; Hull, Sara Chandros &amp; Berkman, Benjamin E.; Donley G., Hull S.C., Berkman B.E.</t>
  </si>
  <si>
    <t>Prenatal Whole Genome Sequencing Just Because We Can, Should We?</t>
  </si>
  <si>
    <t xml:space="preserve">Hastings Center Report; </t>
  </si>
  <si>
    <t>Yurkiewicz I.R., Korf B.R., Lehmann L.S.</t>
  </si>
  <si>
    <t>Prenatal whole-genome sequencing - Is the quest to know a fetus's future ethical?</t>
  </si>
  <si>
    <t xml:space="preserve">Toronto International Data Release Workshop Authors; </t>
  </si>
  <si>
    <t>Prepublication data sharing</t>
  </si>
  <si>
    <t>Cherepanova, Natalya S.; Leslie, Elizabeth; Ferguson, Polly J.; Bamshad, Michael J. &amp; Bassuk, Alexander G.; Cherepanova, N.S.a; Leslie, E.a; Ferguson, P.J.a; Bamshad, M.J.b &amp; Bassuk, A.G.a</t>
  </si>
  <si>
    <t>Presence of Epilepsy-Associated Variants in Large Exome Databases</t>
  </si>
  <si>
    <t>Sankaran V.G., Gallagher P.G.</t>
  </si>
  <si>
    <t>Applications of high-throughput DNA sequencing to benign hematology</t>
  </si>
  <si>
    <t>Diamandis, Eleftherios P.; Diamandis EP.; Diamandis, E.P.a b</t>
  </si>
  <si>
    <t>Present and future of cancer biomarkers</t>
  </si>
  <si>
    <t>Clinical Chemistry &amp; Laboratory Medicine; CLINICAL CHEMISTRY AND LABORATORY MEDICINE; Clin Chem Lab Med.  2014</t>
  </si>
  <si>
    <t>Mitsui, Jun; Ishiura, Hiroyuki; Tsuji, Shoji; Mitsui J, Ishiura H, Tsuji S.; Mitsui J, Ishiura H, Tsuji S</t>
  </si>
  <si>
    <t>Present efforts in the medical genome center at the University of Tokyo Hospital</t>
  </si>
  <si>
    <t xml:space="preserve">Brain and nerve = Shinkei kenkyu no shinpo; Brain Nerve.  2013; </t>
  </si>
  <si>
    <t>article only available in japanese</t>
  </si>
  <si>
    <t>Wang, Juan; Xin, Yuan-Feng; Xu, Wen-Jun; Liu, Zhong-Min; Qiu, Xing-Biao; Qu, Xin-Kai; Xu, Lei; Li, Xin &amp; Yang, Yi-Qing</t>
  </si>
  <si>
    <t>Prevalence and Spectrum of PITX2c Mutations Associated with Congenital Heart Disease</t>
  </si>
  <si>
    <t>DNA &amp; Cell Biology</t>
  </si>
  <si>
    <t>Grant, Robert C.; Selander, Iris; Connor, Ashton A.; Selvarajah, Shamini; Borgida, Ayelet; Briollais, Laurent; Petersen, Gloria M.; Lerner-Ellis, Jordan; Holter, Spring &amp; Gallinger, Steven</t>
  </si>
  <si>
    <t xml:space="preserve">Prevalence of Germline Mutations in Cancer Predisposition Genes in Patients With Pancreatic Cancer </t>
  </si>
  <si>
    <t>Parvaneh, Nima; Filipovich, Alexandra H. &amp; Borkhardt, Arndt</t>
  </si>
  <si>
    <t>Primary immunodeficiencies predisposed to Epstein-Barr virus-driven haematological diseases</t>
  </si>
  <si>
    <t>Parvaneh, Nima; Casanova, Jean-Laurent; Notarangelo, Luigi Daniele &amp; Conley, Mary Ellen</t>
  </si>
  <si>
    <t xml:space="preserve">Primary immunodeficiencies: A rapidly evolving story </t>
  </si>
  <si>
    <t>Ochs, Hans D. &amp; Hagin, David</t>
  </si>
  <si>
    <t xml:space="preserve">Primary immunodeficiency disorders general classification, new molecular insights, and practical approach to diagnosis and treatment </t>
  </si>
  <si>
    <t>Alkuraya, Fowzan S. a,b</t>
  </si>
  <si>
    <t>Primordial dwarfism an update</t>
  </si>
  <si>
    <t>Current Opinion in Endocrinology, Diabetes &amp; Obesity February 2015</t>
  </si>
  <si>
    <t>Pe'er, Dana &amp; Hacohen, Nir</t>
  </si>
  <si>
    <t xml:space="preserve">Principles and Strategies for Developing Network Models in Cancer </t>
  </si>
  <si>
    <t>Lodhia, K.A.; Hadley, A.M.; Haluska, P. &amp; Scott, C.L.</t>
  </si>
  <si>
    <t xml:space="preserve">Prioritizing therapeutic targets using patient-derived xenograft models </t>
  </si>
  <si>
    <t>; Dove E, Black Lee, Avard D, Knoppers BM</t>
  </si>
  <si>
    <t xml:space="preserve">Privacy in Canadian Paediatric Biobanks A Changing Landscape </t>
  </si>
  <si>
    <t>Cardama, Georgina A.; Gonzalez, Nazareno; Ciarlantini, Matias; DonadÃ­o, Lucia Gandolfi; Comin, MarÃ­a Julieta; Alonso, Daniel F.; Menna, Pablo Lorenzano &amp; Gomez, Daniel E.</t>
  </si>
  <si>
    <t>Proapoptotic and antiinvasive activity of Rac1 small molecule inhibitors on malignant glioma cells</t>
  </si>
  <si>
    <t>Somani, Riyaz; Krahn, Andrew D.; Healey, Jeffrey S.; Chauhan, Vijay S.; Birnie, David H.; Champagne, Jean; Sanatani, Shubhayan; Angaran, Paul; Gow, Robert M.; Chakrabarti, Santabhanu; Gerull, Brenda; Yee, Raymond; Skanes, Allan C.; Gula, Lorne J.; Leong-Sit, Peter; Klein, George J.; Gollob, Michael H.; Talajic, Mario; Gardner, Martin &amp; Simpson, Christopher S.</t>
  </si>
  <si>
    <t xml:space="preserve">Procainamide infusion in the evaluation of unexplained cardiac arrest From the Cardiac Arrest Survivors with Preserved Ejection Fraction Registry (CASPER) </t>
  </si>
  <si>
    <t>van Blitterswijk, Marka; Baker, Matthew C.; Bieniek, Kevin F.; Knopman, David S.; Josephs, Keith A.; Boeve, Bradley; Caselli, Richard; Wszolek, Zbigniew K.; Petersen, Ronald; Graff-Radford, Neill R.; Boylan, Kevin B.; Dickson, Dennis W. &amp; Rademakers, Rosa</t>
  </si>
  <si>
    <t>Profilin-1 mutations are rare in patients with amyotrophic lateral sclerosis and frontotemporal dementia</t>
  </si>
  <si>
    <t>Solomon, James P. MD, PhD
Hansel, Donna E. MD, PhD</t>
  </si>
  <si>
    <t>Prognostic Factors in Urothelial Carcinoma of the Bladder Histologic and Molecular Correlates</t>
  </si>
  <si>
    <t>Advances in Anatomic Pathology March 2015</t>
  </si>
  <si>
    <t>Renneville, A; Boissel, N; Nibourel, O; Berthon, C; Helevaut, N; Gardin, C; Cayuela, J-M; Hayette, S; Reman, O; Contentin, N; Bordessoule, D; Pautas, C; Botton, S de; Revel, T de; Terre, C; Fenaux, P; Thomas, X; Castaigne, S; Dombret, H &amp; Preudhomme, C</t>
  </si>
  <si>
    <t>Prognostic significance of DNA methyltransferase 3A mutations in cytogenetically normal acute myeloid leukemia a study by the Acute Leukemia French Association</t>
  </si>
  <si>
    <t>Haspel, Richard L.; Olsen, Randall J.; Berry, Anna; Hill, Charles E.; Pfeifer, John D.; Schrijver, Iris &amp; Kaul, Karen L.</t>
  </si>
  <si>
    <t>Progress and Potential Training in Genomic Pathology</t>
  </si>
  <si>
    <t>Principles of Molecular Diagnostics and Personalized Cancer Medicine</t>
  </si>
  <si>
    <t>Gartland, KMA; Bruschi, F; Dundar, M; Gahan, PB; Magni, MP Viola &amp; Akbarova, Y</t>
  </si>
  <si>
    <t xml:space="preserve">Progress towards the "Golden Age' of biotechnology </t>
  </si>
  <si>
    <t>coordination, databases, but focused on research</t>
  </si>
  <si>
    <t>Sastre, Leandro</t>
  </si>
  <si>
    <t>Exome sequencing what clinicians need to know</t>
  </si>
  <si>
    <t>medical challenges of exome sequencing</t>
  </si>
  <si>
    <t>Churpek JE, Lorenz R, Nedumgottil S, Onel K, Olopade OI, Sorrell A, Owen CJ, Bertuch AA, Godley LA.</t>
  </si>
  <si>
    <t>Proposal for the clinical detection and management of patients and their family members with familial myelodysplastic syndrome/acute leukemia predisposition syndromes</t>
  </si>
  <si>
    <t>Nimwegen, K.J. Van</t>
  </si>
  <si>
    <t xml:space="preserve">PRM40 - Feasibility of the Headroom Analysis in Early Economic Evaluation of Innovative Diagnostic Technologies With no Immediate Treatment Implications </t>
  </si>
  <si>
    <t>Lenfant, Claude</t>
  </si>
  <si>
    <t xml:space="preserve">Prospects of personalized medicine in cardiovascular diseases </t>
  </si>
  <si>
    <t xml:space="preserve">Metabolism </t>
  </si>
  <si>
    <t>Chiocchetti, Andreas G.; Haslinger, Denise; Boesch, Maximilian; Karl, Thomas; Wiemann, Stefan; Freitag, Christine M.; Poustka, Fritz; Scheibe, Burghardt; Bauer, Johann W.; Hintner, Helmut; Breitenbach, Michael; Kellermann, Josef; Lottspeich, Friedrich; Klauck, Sabine M. &amp; Breitenbach-Koller, Lore</t>
  </si>
  <si>
    <t>Protein signatures of oxidative stress response in a patient specific cell line model for autism</t>
  </si>
  <si>
    <t>Dangoumau, Audrey; Veyrat-Durebex, Charlotte; Blasco, Hélène; Praline, Julien; Corcia, Philippe; Andres, Christian R. &amp; Vourc'h, Patrick</t>
  </si>
  <si>
    <t>Protein SUMOylation, an emerging pathway in amyotrophic lateral sclerosis</t>
  </si>
  <si>
    <t>International Journal of Neuroscience</t>
  </si>
  <si>
    <t>Lage, Kasper</t>
  </si>
  <si>
    <t xml:space="preserve">Protein"protein interactions and genetic diseases The interactome </t>
  </si>
  <si>
    <t>Méneret, A.; Gaudebout, C.; Riant, F.; Vidailhet, M.; Depienne, C. &amp; Roze, E.</t>
  </si>
  <si>
    <t>PRRT2 mutations and paroxysmal disorders</t>
  </si>
  <si>
    <t xml:space="preserve">Program and Abstracts for the SIMD Annual Meeting </t>
  </si>
  <si>
    <t xml:space="preserve">Program for SIMD Annual Meeting February 27â€“March 2, 2011 Asilomar Conference Center, Pacific Grove, CA </t>
  </si>
  <si>
    <t xml:space="preserve">Program for SIMD annual meeting March 31â€“April 3, 2012, The Westin Charlotte, Charlotte, NC </t>
  </si>
  <si>
    <t>PROGRAM FOR THE SIXTH RAMBAM RESEARCH DAY</t>
  </si>
  <si>
    <t>Rambam Maimonides Medical Journal</t>
  </si>
  <si>
    <t xml:space="preserve">Programme of EPNS 2013 â€“ 10th European Paediatric Neurology Society Congress, 25â€“28 September 2013, Brussels, Belgium </t>
  </si>
  <si>
    <t xml:space="preserve">Programme of the 16th WMS Congress â€“ 2011 </t>
  </si>
  <si>
    <t xml:space="preserve">Programme of the 17th WMS Congress â€“ 2012 </t>
  </si>
  <si>
    <t>Krystal, JohnÂ H. &amp; State, MatthewÂ W.</t>
  </si>
  <si>
    <t xml:space="preserve">Psychiatric Disorders Diagnosis to Therapy </t>
  </si>
  <si>
    <t>Klitzman, Robert MD *
Abbate, Kristopher J. BA *
Chung, Wendy K. MD, PhD *
Marder, Karen MD *
Ottman, Ruth PhD *
Taber, Katherine Johansen PhD +
Leu, Cheng-Shiun PhD ++
Appelbaum, Paul S. MD *[S]</t>
  </si>
  <si>
    <t>Psychiatrists' Views of the Genetic Bases of Mental Disorders and Behavioral Traits and Their Use of Genetic Tests</t>
  </si>
  <si>
    <t>Journal of Nervous &amp; Mental Disease July 2014</t>
  </si>
  <si>
    <t>Montani, David; Günther, Sven; Dorfmüller, Peter; Perros, Frédéric; Girerd, Barbara; Garcia, Gilles; Jaïs, Xavier; Savale, Laurent; Artaud-Macari, Elise; Price, Laura C.; Humbert, Marc; Simonneau, Gérald &amp; Sitbon, Olivier</t>
  </si>
  <si>
    <t>Pulmonary arterial hypertension</t>
  </si>
  <si>
    <t>Bennetts, B.; Caramins, M.; Hsu, A.; Lau, C.; Mead, S.; Meldrum, C.; Smith, T.D.; Suthers, G.; Taylor, G.R.; Cotton, R.G.H. &amp; Tyrrell, V.</t>
  </si>
  <si>
    <t xml:space="preserve">Quality standards for DNA sequence variation databases to improve clinical management under development in Australia </t>
  </si>
  <si>
    <t>Silver, Richard M. a
Bogatkevich, Galina a
Tourkina, Elena a
Nietert, Paul J. b
Hoffman, Stanley a</t>
  </si>
  <si>
    <t>Racial differences between blacks and whites with systemic sclerosis</t>
  </si>
  <si>
    <t>Current Opinion in Rheumatology November 2012</t>
  </si>
  <si>
    <t>Fazio, Nicola; Abdel-Rahman, Omar; Spada, Francesca; Galdy, Salvatore; Dosso, Sara De; Capdevila, Jaume &amp; Scarpa, Aldo</t>
  </si>
  <si>
    <t xml:space="preserve">RAF signaling in neuroendocrine neoplasms From bench to bedside </t>
  </si>
  <si>
    <t>Shihab H.A., Gough J., Mort M., Cooper D.N., Day I.N., Gaunt T.R.</t>
  </si>
  <si>
    <t>Ranking non-synonymous single nucleotide polymorphisms based on disease concepts</t>
  </si>
  <si>
    <t>Jardine, Laura; Barge, Dawn; Ames-Draycott, Ashley; Pagan, Sarah; Cookson, Sharon; Spickett, Gavin; Haniffa, Muzlifah; Collin, Matthew &amp; Bigley, Venetia</t>
  </si>
  <si>
    <t>Rapid detection of dendritic cell and monocyte disorders using CD4 as a lineage marker of the human peripheral blood antigen-presenting cell compartment</t>
  </si>
  <si>
    <t>Sui, Weiguo; Ou, Minglin; Liang, Jinlong; Ding, Min; Chen, Jiejing; Liu, Wei; Xiao, Ruo; Meng, Xiaohua; Wang, Lijuan; Pan, Xiaohua; Zhu, Peng; Xue, Wen; Zhang, Yue; Lin, Hua; Li, Fengyan; Zhang, Jianguo &amp; Dai, Yong</t>
  </si>
  <si>
    <t xml:space="preserve">Rapid gene identification in a Chinese osteopetrosis family by whole exome sequencing </t>
  </si>
  <si>
    <t>Li, Zongzhe; Huang, Jin; Zhao, Jinzhao; Chen, Chen; Wang, Hong; Ding, Hu; Wang, Dao Wu &amp; Wang, Dao Wen</t>
  </si>
  <si>
    <t>Rapid molecular genetic diagnosis of hypertrophic cardiomyopathy by semiconductor sequencing</t>
  </si>
  <si>
    <t>Stranneheim, Henrik; Engvall, Martin; Naess, Karin; Lesko, Nicole; Larsson, Pontus; Dahlberg, Mats; Andeer, Robin; Wredenberg, Anna; Freyer, Chris; Barbaro, Michela; Bruhn, Helene; Emahazion, Tesfail; Magnusson, MÃ¥ns; Wibom, Rolf; ZetterstrÃ¶m, Rolf H.; Wirta, Valtteri; von DÃ¶beln, Ulrika &amp; Wedell, Anna</t>
  </si>
  <si>
    <t>Rapid pulsed whole genome sequencing for comprehensive acute diagnostics of inborn errors of metabolism</t>
  </si>
  <si>
    <t>VUS, incidental findings</t>
  </si>
  <si>
    <t>Zahnleiter, Diana; Uebe, Steffen; Ekici, Arif B.; Hoyer, Juliane; Wiesener, Antje; Wieczorek, Dagmar; Kunstmann, Erdmute; Reis, André; Doerr, Helmuth-Guenther; Rauch, Anita &amp; Thiel, Christian T.</t>
  </si>
  <si>
    <t>Rare Copy Number Variants Are a Common Cause of Short Stature</t>
  </si>
  <si>
    <t>Bellgard, Matthew I.; Sleeman, Mark W.; Guerrero, Felix D.; Fletcher, Sue; Baynam, Gareth; Goldblatt, Jack; Rubinstein, Yaffa; Bell, Callum; Groft, Stephen; Barrero, Roberto; Bittles, Alan H.; Wilton, Stephen D.; Mason, Christopher E. &amp; Weeramanthri, Tarun</t>
  </si>
  <si>
    <t xml:space="preserve">Rare Disease Research Roadmap Navigating the bioinformatics and translational challenges for improved patient health outcomes </t>
  </si>
  <si>
    <t xml:space="preserve">Health Policy and Technology </t>
  </si>
  <si>
    <t>Gura, Trisha</t>
  </si>
  <si>
    <t>Rare diseases Genomics, plain and simple</t>
  </si>
  <si>
    <t>Devuyst, Olivier; Knoers, Nine V A M; Remuzzi, Giuseppe &amp; Schaefer, Franz</t>
  </si>
  <si>
    <t xml:space="preserve">Rare inherited kidney diseases challenges, opportunities, and perspectives </t>
  </si>
  <si>
    <t>Kurzeder, C.; Scholl, S.; Kamal, M.; Banu, E.; Kenter, G.; Mustea, A.; Ngo, C. &amp; Popovic, M.</t>
  </si>
  <si>
    <t xml:space="preserve">RAIDs Rational Molecular Assessments and Innovative Drug Selection, an EU Funded Project </t>
  </si>
  <si>
    <t>Park, DJ; Tao, K; Le Calvez-Kelm, F; Tu, ND; Robinot, N; Hammet, F; Odefrey, F; Tsimiklis, H; Teo, ZL; Thingholm, LB; Young, EL; Voegele, C; Lonie, A; Pope, BJ; Roane, TC; Bell, R; Hu, H; Shankaracharya; Huff, CD; Ellis, J; Li, J; Makunin, IV; John, EM; Andrulis, IL; Terry, MB; Daly, M; Buys, SS; Snyder, C; Lynch, HT; Devilee, P; Giles, GG; Hopper, JL; Feng, BJ; Lesueur, F; Tavtigian, SV; Southey, MC; Goldgar, DE</t>
  </si>
  <si>
    <t>Rare Mutations in RINT1 Predispose Carriers to Breast and Lynch Syndrome-Spectrum Cancers</t>
  </si>
  <si>
    <t>Vrieze, Scott I.; Feng, Shuang; Miller, Michael B.; Hicks, Brian M.; Pankratz, Nathan; Abecasis, GonÃ§alo R.; Iacono, William G. &amp; McGue, Matt</t>
  </si>
  <si>
    <t xml:space="preserve">Rare Nonsynonymous Exonic Variants in Addiction and Behavioral Disinhibition </t>
  </si>
  <si>
    <t>Seddon, Johanna M; Yu, Yi; Miller, Elizabeth C; Reynolds, Robyn; Tan, Perciliz L; Gowrisankar, Sivakumar; Goldstein, Jacqueline I; Triebwasser, Michael; Anderson, Holly E; Zerbib, Jennyfer; Kavanagh, David; Souied, Eric; Katsanis, Nicholas; Daly, Mark J; Atkinson, John P &amp; Raychaudhuri, Soumya</t>
  </si>
  <si>
    <t>Rare variants in CFI, C3 and C9 are associated with high risk of advanced age-related macular degeneration</t>
  </si>
  <si>
    <t>Sayson, Bryan; Popurs, Marioara Angela Moisa; Lafek, Mirafe; Berkow, Ruth; Stockler-Ipsiroglu, Sylvia &amp; van Karnebeek, Clara D.M.; Sayson, B.a b c f; Popurs, M.A.M.b c d; Lafek, M.b c d; Berkow, R.c; Stockler-Ipsiroglu, S.b c d e f &amp; Van Karnebeek, C.D.M.b c d e f g</t>
  </si>
  <si>
    <t xml:space="preserve">Retrospective analysis supports algorithm as efficient diagnostic approach to treatable intellectual developmental disabilities </t>
  </si>
  <si>
    <t>Molecular Genetics and Metabolism ; Molecular Genetics and Metabolism</t>
  </si>
  <si>
    <t>IF, coverage, turnaround, cost</t>
  </si>
  <si>
    <t>Lee, Seunggeung; Abecasis, GonÃ§aloÂ R.; Boehnke, Michael &amp; Lin, Xihong</t>
  </si>
  <si>
    <t xml:space="preserve">Rare-Variant Association Analysis Study Designs and Statistical Tests </t>
  </si>
  <si>
    <t>Ras pathway activation in breast cancer</t>
  </si>
  <si>
    <t>Varadkar, Sophia; Bien, Christian G; Kruse, Carol A; Jensen, Frances E; Bauer, Jan; Pardo, Carlos A; Vincent, Angela; Mathern, Gary W &amp; Cross, J Helen</t>
  </si>
  <si>
    <t xml:space="preserve">Rasmussen's encephalitis clinical features, pathobiology, and treatment advances </t>
  </si>
  <si>
    <t>Alifrangis, Constantine C. &amp; McDermott, Ultan</t>
  </si>
  <si>
    <t xml:space="preserve">Reading between the lines; understanding drug response in the post genomic era </t>
  </si>
  <si>
    <t>Rahman, Nazneen</t>
  </si>
  <si>
    <t>Realizing the promise of cancer predisposition genes</t>
  </si>
  <si>
    <t>Romero, Norma B.; Sandaradura, Sarah A.; Clarke, Nigel F.; Romero NB, Sandaradura SA, Clarke NF.; Romero, N.B.a; Sandaradura, S.A.b &amp; Clarke, N.F.b</t>
  </si>
  <si>
    <t>Recent advances in nemaline myopathy</t>
  </si>
  <si>
    <t>CURRENT OPINION IN NEUROLOGY; Curr Opin Neurol.  2013</t>
  </si>
  <si>
    <t>Bhattacharya, Sanjoy K.</t>
  </si>
  <si>
    <t>Recent Advances in Shotgun Lipidomics and Their Implication for Vision Research and Ophthalmology</t>
  </si>
  <si>
    <t>Current Eye Research</t>
  </si>
  <si>
    <t>Peters, David G.; Yatsenko, Svetlana A.; Surti, Urvashi &amp; Rajkovic, Aleksandar</t>
  </si>
  <si>
    <t xml:space="preserve">Recent advances of genomic testing in perinatal medicine </t>
  </si>
  <si>
    <t xml:space="preserve">Seminars in Perinatology </t>
  </si>
  <si>
    <t>Field, Matthew G.
Harbour, J. William</t>
  </si>
  <si>
    <t>Recent developments in prognostic and predictive testing in uveal melanoma</t>
  </si>
  <si>
    <t>Current Opinion in Ophthalmology May 2014</t>
  </si>
  <si>
    <t>Chiang, Sarah &amp; Oliva, Esther</t>
  </si>
  <si>
    <t>Recent developments in uterine mesenchymal neoplasms</t>
  </si>
  <si>
    <t>Srour, Myriam; Chitayat, David; Caron, Véronique; Chassaing, Nicolas; Bitoun, Pierre; Patry, Lysanne; Cordier, Marie-Pierre; Capo-Chichi, José-Mario; Francannet, Christine; Calvas, Patrick; Ragge, Nicola; Dobrzeniecka, Sylvia; Hamdan, FadiÂ F.; Rouleau, GuyÂ A.; Tremblay, André &amp; Michaud, JacquesÂ L.</t>
  </si>
  <si>
    <t xml:space="preserve">Recessive and Dominant Mutations in Retinoic Acid Receptor Beta in Cases with Microphthalmia and Diaphragmatic Hernia </t>
  </si>
  <si>
    <t>Ceyhan-Birsoy, Ozge PhD
Agrawal, Pankaj B. MD, MMSc
Hidalgo, Carlos PhD
Schmitz-Abe, Klaus PhD
DeChene, Elizabeth T. MS, CGC
Swanson, Lindsay C. MS, CGC
Soemedi, Rachel PhD
Vasli, Nasim PhD
Iannaccone, Susan T. MD
Shieh, Perry B. MD, PhD
Shur, Natasha MD
Dennison, Jane M. MD
Lawlor, Michael W. MD, PhD
Laporte, Jocelyn PhD
Markianos, Kyriacos PhD
Fairbrother, William G. PhD
Granzier, Henk PhD
Beggs, Alan H. PhD</t>
  </si>
  <si>
    <t>Recessive truncating titin gene, TTN, mutations presenting as centronuclear myopathy</t>
  </si>
  <si>
    <t>Neurology October 1, 2013</t>
  </si>
  <si>
    <t>Keats, Bronya J.B. &amp; Hassold, Terry J.</t>
  </si>
  <si>
    <t xml:space="preserve">Recollections from 60 ASHG Meetings </t>
  </si>
  <si>
    <t>Zachor, Ditza A. &amp; Curatolo, Paolo</t>
  </si>
  <si>
    <t xml:space="preserve">Recommendations for early diagnosis and intervention in autism spectrum disorders An Italian"Israeli consensus conference </t>
  </si>
  <si>
    <t>Schrijver, Iris; Aziz, Nazneen; Jennings, Lawrence J.; Richards, Carolyn Sue; Voelkerding, Karl V. &amp; Weck, Karen E.</t>
  </si>
  <si>
    <t xml:space="preserve">Methods-Based Proficiency Testing in Molecular Genetic Pathology </t>
  </si>
  <si>
    <t>Burke W., Matheny Antommaria A.H., Bennett R., Botkin J., Clayton E.W., Henderson G.E., Holm I.A., Jarvik G.P., Khoury M.J., Knoppers B.M., Press N.A., Ross L.F., Rothstein M.A., Saal H., Uhlmann W.R., Wilfond B., Wolf S.M., Zimmern R.</t>
  </si>
  <si>
    <t>Recommendations for returning genomic incidental findings? We need to talk!</t>
  </si>
  <si>
    <t>Sapp, Julie C. ScM 1
Nishimura, Darryl PhD 2
Johnston, Jennifer J. PhD 1
Stone, Edwin M. MD, PhD 3
Heon, Elise MD 4
Sheffield, Val C. MD, PhD 2
Biesecker, Leslie G. MD 1</t>
  </si>
  <si>
    <t>Recurrence risks for Bardet-Biedl syndrome Implications of locus heterogeneity</t>
  </si>
  <si>
    <t>Genetics in Medicine October 2010</t>
  </si>
  <si>
    <t>Huang, S; Gulzar, Z G; Salari, K; Lapointe, J; Brooks, J D &amp; Pollack, J R</t>
  </si>
  <si>
    <t>Recurrent deletion of CHD1 in prostate cancer with relevance to cell invasiveness</t>
  </si>
  <si>
    <t>BalbÃ¡s-MartÃ­nez, Cristina; Sagrera, Ana; Carrillo-de-Santa-Pau, Enrique; Earl, Julie; MÃ¡rquez, Mirari; Vazquez, Miguel; Lapi, Eleonora; Castro-Giner, Francesc; Beltran, Sergi; Bayés, MÃ²nica; Carrato, Alfredo; Cigudosa, Juan C; DomÃ­nguez, Orlando; Gut, Marta; Herranz, JesÃºs; Juanpere, NÃºria; Kogevinas, Manolis; Langa, Xavier; LÃ³pez-Knowles, Elena &amp; Lorente, José A</t>
  </si>
  <si>
    <t>Recurrent inactivation of STAG2 in bladder cancer is not associated with aneuploidy</t>
  </si>
  <si>
    <t>Dias, Cristina; McDonald, Allison; Sincan, Murat; Rupps, Rosemarie; Markello, Thomas; Salvarinova, Ramona; Santos, Rui F; Menghrajani, Kamal; Ahaghotu, Chidi; Sutherland, Darren P; Fortuno, Edgardo S; Kollmann, Tobias R; Demos, Michelle; Friedman, Jan M; Speert, David P; Gahl, William A &amp; Boerkoel, Cornelius F</t>
  </si>
  <si>
    <t>Recurrent subacute post-viral onset of ataxia associated with a PRF1 mutation</t>
  </si>
  <si>
    <t xml:space="preserve">Gabel, Jessica D. </t>
  </si>
  <si>
    <t xml:space="preserve">Redeeming the Genetic Groupon Efficacy, Ethics, and Exploitation in Marketing DNA to the Masses </t>
  </si>
  <si>
    <t>2011-2012</t>
  </si>
  <si>
    <t>Caulfield T., Evans J., McGuire A., McCabe C., Bubela T., Cook-Deegan R., Fishman J., Hogarth S., Miller F.A., Ravitsky V., Biesecker B., Borry P., Cho M.K., Carroll J.C., Etchegary H., Joly Y., Kato K., Lee S.S.-J., Rothenberg K., Sankar P., Szego M.J., Ossorio P., Pullman D., Rousseau F., Ungar W.J., Wilson B.; Caulfield, Timothy; Evans, Jim; McGuire, Amy; McCabe, Christopher; Bubela, Tania; Cook-Deegan, Robert; Fishman, Jennifer; Hogarth, Stuart; Miller, Fiona A.; Ravitsky, Vardit; Biesecker, Barbara; Borry, Pascal; Cho, Mildred K.; Carroll, June C.; Etchegary, Holly; Joly, Yann; Kato, Kazuto; Lee, Sandra Soo-Jin; Rothenberg, Karen &amp; Sankar, Pamela</t>
  </si>
  <si>
    <t>Reflections on the Cost of "Low-Cost" Whole Genome Sequencing Framing the Health Policy Debate</t>
  </si>
  <si>
    <t>Garrett, Jeremy R.</t>
  </si>
  <si>
    <t>Reframing the Ethical Debate Regarding Incidental Findings in Genetic Research</t>
  </si>
  <si>
    <t>Velarde-Miranda, Carolina; Gomez-Sanchez, Elise P &amp; Gomez-Sanchez, Celso E</t>
  </si>
  <si>
    <t>Regulation of aldosterone biosynthesis by the Kir34 ( KCNJ5) potassium channel</t>
  </si>
  <si>
    <t>Clinical &amp; Experimental Pharmacology &amp; Physiology</t>
  </si>
  <si>
    <t>Charbonnier, Louis-Marie; Janssen, Erin; Chou, Janet; Ohsumi, Toshiro K.; Keles, Sevgi; Hsu, Joyce T.; Massaad, Michel J.; Garcia-Lloret, Maria; Hanna-Wakim, Rima; Dbaibo, Ghassan; Alangari, Abdullah A.; Alsultan, Abdulrahman; Al-Zahrani, Daifulah; Geha, Raif S. &amp; Chatila, Talal A.</t>
  </si>
  <si>
    <t xml:space="preserve">Regulatory T-cell deficiency and immune dysregulation, polyendocrinopathy, enteropathy, X-linked"like disorder caused by loss-of-function mutations in LRBA </t>
  </si>
  <si>
    <t>Meyer, Julia A; Wang, Jinhua; Hogan, Laura E; Yang, Jun J; Dandekar, Smita; Patel, Jay P; Tang, Zuojian; Zumbo, Paul; Li, Sheng; Zavadil, Jiri; Levine, Ross L; Cardozo, Timothy; Hunger, Stephen P; Raetz, Elizabeth A; Evans, William E; Morrison, Debra J; Mason, Christopher E &amp; Carroll, William L</t>
  </si>
  <si>
    <t>Relapse-specific mutations in NT5C2 in childhood acute lymphoblastic leukemia</t>
  </si>
  <si>
    <t>Zhang, Jianjun MD, PhD *+
Gold, Kathryn A. MD *
Lin, Heather Y. PhD ++
Swisher, Stephen G. MD [S]
Xing, Yan MD, PhD ||
Lee, J. Jack PhD ++
Kim, Edward S. MD [P]
William, William N. Jr. MD *</t>
  </si>
  <si>
    <t>Relationship Between Tumor Size and Survival in Non-Small-Cell Lung Cancer (NSCLC) An Analysis of the Surveillance, Epidemiology, and End Results (SEER) Registry</t>
  </si>
  <si>
    <t>Journal of Thoracic Oncology April 2015</t>
  </si>
  <si>
    <t>Vasudev, Naveen S.; Selby, Peter J. &amp; Banks, Rosamonde E.</t>
  </si>
  <si>
    <t>Renal cancer biomarkers the promise of personalized care</t>
  </si>
  <si>
    <t>BMC Medicine</t>
  </si>
  <si>
    <t>Choueiri, Toni K; Pomerantz, Mark M &amp; Signoretti, Sabina</t>
  </si>
  <si>
    <t xml:space="preserve">Renal-cell carcinoma a step closer to a new classification </t>
  </si>
  <si>
    <t>Medlock, Morgan M.; Tester, David J.; Will, Melissa L.; Bos, J. Martijn &amp; Ackerman, Michael J.</t>
  </si>
  <si>
    <t xml:space="preserve">Repeat long QT syndrome genetic testing of phenotype-positive cases Prevalence and etiology of detection misses </t>
  </si>
  <si>
    <t>Dominiczak, Anna F</t>
  </si>
  <si>
    <t>Replication of genome-wide association studies blood pressure hits in a large cohort</t>
  </si>
  <si>
    <t xml:space="preserve">Journal of Hypertension January 2011; </t>
  </si>
  <si>
    <t>Reply to Townsend et al</t>
  </si>
  <si>
    <t>van Steensel, Maurice A M; Coulombe, Pierre A; Kaspar, Roger L; Milstone, Leonard M; McLean, Irwin W H; Roop, Dennis R; Smith, Frances J D; Sprecher, Eli &amp; Schwartz, Mary E</t>
  </si>
  <si>
    <t>Report of the 10th Annual International Pachyonychia Congenita Consortium Meeting</t>
  </si>
  <si>
    <t>Hegde, Madhuri; Bale, Sherri; Bayrak-Toydemir, Pinar; Gibson, Jane; Jeng, Linda Jo Bone; Joseph, Loren; Laser, Jordan; Lubin, Ira M.; Miller, Christine E.; Ross, Lainie F.; Rothberg, Paul G.; Tanner, Alice K.; Vitazka, Patrik &amp; Mao, Rong</t>
  </si>
  <si>
    <t xml:space="preserve">Reporting Incidental Findings in Genomic Scale Clinical Sequencing"A Clinical Laboratory Perspective A Report of the Association for Molecular Pathology </t>
  </si>
  <si>
    <t>MourÃ³n, Silvana; Rodriguez-Acebes, Sara; MartÃ­nez-Jiménez, MarÃ­a I; GarcÃ­a-GÃ³mez, Sara; ChocrÃ³n, Sandra; Blanco, Luis &amp; Méndez, Juan</t>
  </si>
  <si>
    <t>Repriming of DNA synthesis at stalled replication forks by human PrimPol</t>
  </si>
  <si>
    <t>Nature Structural &amp; Molecular Biology</t>
  </si>
  <si>
    <t>Chin-Yee, Nicolas J. BSc
Costain, Gregory PhD
Swaby, Jodi-Ann MD
Silversides, Candice K. MD, FRCPC
Bassett, Anne S. MD, FRCPC</t>
  </si>
  <si>
    <t>Reproductive Fitness and Genetic Transmission of Tetralogy of Fallot in the Molecular Age</t>
  </si>
  <si>
    <t>Circulation: Cardiovascular Genetics April 2014</t>
  </si>
  <si>
    <t>Schuler, Bryce A.; Prisco, Sasha Z. &amp; Jacob, Howard J.; Schuler, Bryce A.; Prisco, Sasha Z.; Jacob, Howard J.; Schuler BA, Prisco SZ, Jacob HJ.; Schuler, B.A.a b; Prisco, S.Z.a b &amp; Jacob, H.J.a b</t>
  </si>
  <si>
    <t>Using Whole Exome Sequencing to Walk From Clinical Practice to Research and Back Again</t>
  </si>
  <si>
    <t>Circulation; Circulation.  2013</t>
  </si>
  <si>
    <t>VUS, IF, interpretation</t>
  </si>
  <si>
    <t>secondary findings</t>
  </si>
  <si>
    <t>Ryan, Caitriona; Korman, Neil J.; Gelfand, Joel M.; Lim, Henry W.; Elmets, Craig A.; Feldman, Steven R.; Gottlieb, Alice B.; Koo, John Y.M.; Lebwohl, Mark; Leonardi, Craig L.; Voorhees, Abby S. Van; Bhushan, Reva &amp; Menter, Alan</t>
  </si>
  <si>
    <t xml:space="preserve">Research gaps in psoriasis Opportunities for future studies </t>
  </si>
  <si>
    <t>Semsarian, Christopher &amp; Hamilton, Robert M.</t>
  </si>
  <si>
    <t xml:space="preserve">Key role of the molecular autopsy in sudden unexpected death </t>
  </si>
  <si>
    <t>return of results to family members</t>
  </si>
  <si>
    <t>Knight, J. C.; Knight JC.; Knight J.; Knight, J.C.; Knight JC</t>
  </si>
  <si>
    <t>Resolving the variable genome and epigenome in human disease</t>
  </si>
  <si>
    <t xml:space="preserve">Journal of Internal Medicine; J Intern Med.  2012; </t>
  </si>
  <si>
    <t>Review of functional consequences of genetic variation</t>
  </si>
  <si>
    <t>Greenberg, David A. &amp; Subaran, Ryan</t>
  </si>
  <si>
    <t>Response to comments on the paper 'Blinders, phenotype, and fashionable genetic analysis A critical examination of the current state of epilepsy genetic studies'</t>
  </si>
  <si>
    <t>Shashi V, McConkie-Rosell A, Schoch K, Kasturi V, Rehder C, Jiang YH, Goldstein DB, McDonald MT.; Shashi, V.a; Mcconkie-Rosell, A.a; Schoch, K.a; Kasturi, V.a; Rehder, C.b; Jiang, Y.a; Goldstein, D.c &amp; Mcdonald, M.a</t>
  </si>
  <si>
    <t>Practical considerations in the clinical application of whole-exome sequencing</t>
  </si>
  <si>
    <t>Clin Genet.  2015; Clinical Genetics</t>
  </si>
  <si>
    <t>May, Thomas; May T.</t>
  </si>
  <si>
    <t>Rethinking Clinical Risk for DNA Sequencing</t>
  </si>
  <si>
    <t>Shaw, Emily C. &amp; Johnson, Peter W.M.</t>
  </si>
  <si>
    <t xml:space="preserve">Stratified medicine for cancer therapy </t>
  </si>
  <si>
    <t>storage, QC procedures</t>
  </si>
  <si>
    <t>Jarvik, Gail?P.; Amendola, Laura?M.; Berg, Jonathan?S.; Brothers, Kyle; Clayton, Ellen?W.; Chung, Wendy; Evans, Barbara?J.; Evans, James?P.; Fullerton, Stephanie?M.; Gallego, Carlos?J.; Garrison, Nanibaa'?A.; Gray, Stacy?W.; Holm, Ingrid?A.; Kullo, Iftikhar?J.; Lehmann, Lisa?Soleymani; McCarty, Cathy; Prows, Cynthia?A.; Rehm, Heidi?L.; Sharp, Richard?R. &amp; Salama, Joseph; Jarvik, GailÂ P.; Amendola, LauraÂ M.; Berg, JonathanÂ S.; Brothers, Kyle; Clayton, EllenÂ W.; Chung, Wendy; Evans, BarbaraÂ J.; Evans, JamesÂ P.; Fullerton, StephanieÂ M.; Gallego, CarlosÂ J.; Garrison, Nanibaa'Â A.; Gray, StacyÂ W.; Holm, IngridÂ A.; Kullo, IftikharÂ J.; Lehmann, LisaÂ Soleymani; McCarty, Cathy; Prows, CynthiaÂ A.; Rehm, HeidiÂ L.; Sharp, RichardÂ R.; Salama, Joseph; Sanderson, Saskia; VanÂ Driest, SaraÂ L.; Williams, MarcÂ S.; Wolf, SusanÂ M.; Wolf, WendyÂ A. &amp; Burke, Wylie; Jarvik, Gail P.; Amendola, Laura M.; Berg, Jonathan S.; Brothers, Kyle; Clayton, Ellen W.; Chung, Wendy; Evans, Barbara J.; Evans, James P.; Fullerton, Stephanie M.; Gallego, Carlos J.; Garrison, Nanibaa' A.; Gray, Stacy W.; Holm, Ingrid A.; Kullo, Iftikhar J.; Lehmann, Lisa Soleymani; McCarty, Cathy; Prows, Cynthia A.; Rehm, Heidi L.; Sharp, Richard R.; Salama, Joseph; Sanderson, Saskia; Van Driest, Sara L.; Williams, Marc S.; Wolf, Susan M.; Wolf, Wendy A.; Burke, Wylie; Jarvik GP, Amendola LM, Berg JS, Brothers K, Clayton EW, Chung W, Evans BJ, Evans JP, Fullerton SM, Gallego CJ, Garrison NA, Gray SW, Holm IA, Kullo IJ, Lehmann LS, McCarty C, Prows CA, Rehm HL, Sharp RR, Salama J, Sanderson S, Van Driest SL, et al.; Jarvik, G.P.a b; Amendola, L.M.a; Berg, J.S.c; Brothers, K.d e; Clayton, E.W.f; Chung, W.g; Evans, B.J.h; Evans, J.P.c; Fullerton, S.M.i; Gallego, C.J.a; Garrison, N.A.f; Gray, S.W.j k; Holm, I.A.l m n; Kullo, I.J.o; Lehmann, L.S.j; McCarty, C.p; Prows, C.A.q; Rehm, H.L.j; Sharp, R.R.r; Salama, J.a; Sanderson, S.s; Van Driest, S.L.f; Williams, M.S.t; Wolf, S.M.u; Wolf, W.A.l n &amp; Burke, W.i</t>
  </si>
  <si>
    <t>Return of Genomic Results to Research Participants The Floor, the Ceiling, and the Choices In Between</t>
  </si>
  <si>
    <t>Wolf, Susan M.; Wolf SM.; Wolf, S.M.</t>
  </si>
  <si>
    <t>Return of Individual Research Results and Incidental Findings Facing the Challenges of Translational Science</t>
  </si>
  <si>
    <t>Annual Review of Genomics &amp; Human Genetics; ANNUAL REVIEW OF GENOMICS AND HUMAN GENETICS, VOL 14; Annu Rev Genomics Hum Genet.  2013; Annual Review of Genomics and Human Genetics</t>
  </si>
  <si>
    <t xml:space="preserve">Levesque, Emannuelle Joly, Yann Simard, Jacques </t>
  </si>
  <si>
    <t>Return of Research Results General Principles and International Perspectives Return of Research Results How Should Research Results Be Handled</t>
  </si>
  <si>
    <t>Johnson, Kimberly J. &amp; Gehlert, Sarah; Johnson KJ, Gehlert S.; Johnson, K.J.a b &amp; Gehlert, S.a b</t>
  </si>
  <si>
    <t xml:space="preserve">Return of results from genomic sequencing A policy discussion of secondary findings for cancer predisposition </t>
  </si>
  <si>
    <t>Journal of Cancer Policy ; J Cancer Policy.  2014; Journal of Cancer Policy</t>
  </si>
  <si>
    <t>Kullo, Iftikhar J.; Haddad, Ra'ad; Prows, Cynthia A.; Holm, Ingrid; Sanderson, Saskia C.; Garrison, Nanibaa' A.; Sharp, Richard R.; Smith, Maureen E.; Kuivaniemi, Helena; Bottinger, Erwin P.; Connolly, John J.; Keating, Brendan J.; McCarty, Catherine A.; Williams, Marc S. &amp; Jarvik, Gail P.</t>
  </si>
  <si>
    <t>Return of results in the genomic medicine projects of the eMERGE network</t>
  </si>
  <si>
    <t>Klitzman, Robert; Appelbaum, Paul S. &amp; Chung, Wendy</t>
  </si>
  <si>
    <t>Return of Secondary Genomic Findings vs Patient Autonomy Implications for Medical Care</t>
  </si>
  <si>
    <t>Bartha Maria Knoppers, Denise Avard, [...], and Ma'n H Zawati along with the PG International Paediatrics Platform members</t>
  </si>
  <si>
    <t>Return of whole-genome sequencing results in paediatric research a statement of the P3G international paediatrics platform</t>
  </si>
  <si>
    <t>Chen, JM; Férec, C &amp; Cooper, DN</t>
  </si>
  <si>
    <t>Revealing the human mutome</t>
  </si>
  <si>
    <t>Hallowell N., Hall A., Alberg C., Zimmern R.</t>
  </si>
  <si>
    <t>Revealing the results of whole-genome sequencing and whole-exome sequencing in research and clinical investigations Some ethical issues</t>
  </si>
  <si>
    <t>Dutton-Regester, Ken &amp; Hayward, Nicholas K.</t>
  </si>
  <si>
    <t>Reviewing the somatic genetics of melanoma from current to future analytical approaches</t>
  </si>
  <si>
    <t>Jones, Gail; Parry-Jones, Nilima; Wilkins, Bridget; Else, Monica &amp; Catovsky, Daniel</t>
  </si>
  <si>
    <t>Revised guidelines for the diagnosis and management of hairy cell leukaemia and hairy cell leukaemia variant*</t>
  </si>
  <si>
    <t>Kerl, Kornelius; Holsten, Till &amp; FrÃ¼hwald, Michael C.</t>
  </si>
  <si>
    <t>Rhabdoid Tumors Clinical Approaches and Molecular Targets for Innovative Therapy</t>
  </si>
  <si>
    <t>Pediatric Hematology &amp; Oncology</t>
  </si>
  <si>
    <t>Vincent AL, Carroll J, Fishman GA, Sauer A, Sharp D, Summerfelt P, Williams V, Dubis AM, Kohl S, Wong F.</t>
  </si>
  <si>
    <t>Rhodopsin F45L Allele Does Not Cause Autosomal Dominant Retinitis Pigmentosa in a Large Caucasian Family</t>
  </si>
  <si>
    <t>Transl Vis Sci Technol.  2013</t>
  </si>
  <si>
    <t>Anumonwo, Justus M.B. &amp; Kalifa, JérÃ´me</t>
  </si>
  <si>
    <t xml:space="preserve">Risk Factors and Genetics of Atrial Fibrillation </t>
  </si>
  <si>
    <t xml:space="preserve">Cardiology Clinics </t>
  </si>
  <si>
    <t>Bombard, Yvonne; Offit, Kenneth &amp; Robson, Mark E.; Bombard Y., Offit K., Robson M.E.</t>
  </si>
  <si>
    <t>Risks to Relatives in Genomic Research A Duty to Warn?</t>
  </si>
  <si>
    <t>Grossmann, Vera; Roller, Andreas; Klein, Hans-Ulrich; Weissmann, Sandra; Kern, Wolfgang; Haferlach, Claudia; Dugas, Martin; Haferlach, Torsten; Schnittger, Susanne &amp; Kohlmann, Alexander</t>
  </si>
  <si>
    <t xml:space="preserve">Robustness of Amplicon Deep Sequencing Underlines Its Utility in Clinical Applications </t>
  </si>
  <si>
    <t>Costas, Javier; SuÃ¡rez-Rama, Jose Javier; Carrera, Noa; Paz, Eduardo; Paramo, Mario; Agra, Santiago; Brenlla, Julio; Ramos-Rios, RamÃ³n &amp; Arrojo, Manuel</t>
  </si>
  <si>
    <t>Role of DISC1 Interacting Proteins in Schizophrenia Risk from Genome-Wide Analysis of Missense SNPs</t>
  </si>
  <si>
    <t>Annals of Human Genetics</t>
  </si>
  <si>
    <t>Zimmer, Vincent &amp; Lammert, Frank</t>
  </si>
  <si>
    <t xml:space="preserve">Role of genetics in diagnosis and therapy of acquired liver disease </t>
  </si>
  <si>
    <t xml:space="preserve">Molecular Aspects of Medicine </t>
  </si>
  <si>
    <t>Tremblay, Johanne &amp; Hamet, Pavel</t>
  </si>
  <si>
    <t xml:space="preserve">Role of genomics on the path to personalized medicine </t>
  </si>
  <si>
    <t>PM issues</t>
  </si>
  <si>
    <t>Campuzano, Oscar; Alcalde, Mireia; Berne, Paola; Zorio, Esther; Iglesias, Anna; Navarro-ManchÃ³n, Josep; Brugada, Josep &amp; Brugada, Ramon</t>
  </si>
  <si>
    <t xml:space="preserve">Role of novel DSP_pQ986X genetic variation in arrhythmogenic right ventricular cardiomyopathy </t>
  </si>
  <si>
    <t>Birdwell, Kelly</t>
  </si>
  <si>
    <t>Role of pharmacogenomics in dialysis and transplantation</t>
  </si>
  <si>
    <t>Hsu, Wei-Chun Jim; Nilsson, Carol Lynn; Laezza, Fernanda; Pletnikov, Mikhail &amp; Agudelo, Marisela</t>
  </si>
  <si>
    <t>Role of the axonal initial segment in psychiatric disorders function, dysfunction, and intervention</t>
  </si>
  <si>
    <t>Tsongalis, Gregory J.; Peterson, Jason D.; de Abreu, Francine B.; Tunkey, Christopher D.; Gallagher, Torrey L.; Strausbaugh, Linda D.; Wells, Wendy A. &amp; Amos, Christopher I.</t>
  </si>
  <si>
    <t>Routine use of the Ion Torrent AmpliSeq™ Cancer Hotspot Panel for identification of clinically actionable somatic mutations</t>
  </si>
  <si>
    <t>Milani, Donatella; Manzoni, Maria Paola; Pezzani, Lidia; Ajmone, Paola; Gervasini, Cristina; Menni, Francesca &amp; Esposito, Susanna</t>
  </si>
  <si>
    <t>Rubinstein-Taybi syndrome clinical features, genetic basis, diagnosis, and management</t>
  </si>
  <si>
    <t>Italian Journal of Pediatrics</t>
  </si>
  <si>
    <t>RHPA Scientific Posters</t>
  </si>
  <si>
    <t>Eszlinger, Markus; HegedÃ¼s, LÃ¡szlÃ³ &amp; Paschke, Ralf</t>
  </si>
  <si>
    <t xml:space="preserve">Ruling in or ruling out thyroid malignancy by molecular diagnostics of thyroid nodules </t>
  </si>
  <si>
    <t>Melichar, Bohuslav; Adenis, Antoine; Lockhart, A Craig; Bennouna, Jaafar; Dees, E Claire; Kayaleh, Omar; Obermannova, Radka; DeMichele, Angela; Zatloukal, Petr; Zhang, Bin; Ullmann, Claudio Dansky &amp; Schusterbauer, Claudia</t>
  </si>
  <si>
    <t xml:space="preserve">Safety and activity of alisertib, an investigational aurora kinase A inhibitor, in patients with breast cancer, small-cell lung cancer, non-small-cell lung cancer, head and neck squamous-cell carcinoma, and gastro-oesophageal adenocarcinoma a five-arm phase 2 study </t>
  </si>
  <si>
    <t>Sikkema-Raddatz, B.a; Johansson, L.F.a; de Boer, E.N.a; Almomani, R.a; Boven, L.G.a; van den Berg, M.P.b; van Spaendonck-Zwarts, K.Y.a; van Tintelen, J.P.a; Sijmons, R.H.a; Jongbloed, J.D.H.a &amp; Sinke, R.J.a</t>
  </si>
  <si>
    <t>Targeted Next-Generation Sequencing can Replace Sanger Sequencing in Clinical Diagnostics</t>
  </si>
  <si>
    <t>Human Mutation</t>
  </si>
  <si>
    <t>Watson, Richard A.</t>
  </si>
  <si>
    <t xml:space="preserve">Searching for the answer to cancer New perspective may help to resolve an ageless conundrum </t>
  </si>
  <si>
    <t>Li, Feng-Yen; Chaigne-Delalande, Benjamin; Kanellopoulou, Chrysi; Davis, Jeremiah C.; Matthews, Helen F.; Douek, Daniel C.; Cohen, Jeffrey I.; Uzel, Gulbu; Su, Helen C. &amp; Lenardo, Michael J.</t>
  </si>
  <si>
    <t>Second messenger role for Mg2+ revealed by human T-cell immunodeficiency</t>
  </si>
  <si>
    <t>Christenhusz, Gabrielle M; Devriendt, Koenraad &amp; Dierickx, Kris</t>
  </si>
  <si>
    <t>Secondary variants - in defense of a more fitting term in the incidental findings debate</t>
  </si>
  <si>
    <t>Johnston, Jennifer J.; Rubinstein, Wendy S.; Facio, Flavia M.; Ng, David; Singh, LarryÂ N.; Teer, JamieÂ K.; Mullikin, JamesÂ C. &amp; Biesecker, LeslieÂ G.</t>
  </si>
  <si>
    <t xml:space="preserve">Secondary Variants in Individuals Undergoing Exome Sequencing Screening of 572 Individuals Identifies High-Penetrance Mutations in Cancer-Susceptibility Genes </t>
  </si>
  <si>
    <t>Fisher, Kevin E.; Smith, Geoffrey H.; Neill, Stewart G. &amp; Rossi, Michael R.</t>
  </si>
  <si>
    <t xml:space="preserve">Section I Integrating laboratory medicine with tissue specimens </t>
  </si>
  <si>
    <t xml:space="preserve">Current Problems in Cancer </t>
  </si>
  <si>
    <t>Burke, Wylie; Trinidad, Susan Brown; Clayton, Ellen Wright; Burke W, Trinidad SB, Clayton EW.; Burke, W.a; Trinidad, S.B.a &amp; Clayton, E.W.b</t>
  </si>
  <si>
    <t>Seeking Genomic Knowledge The Case for Clinical Restraint</t>
  </si>
  <si>
    <t>HASTINGS LAW JOURNAL; Hastings Law J.  2013</t>
  </si>
  <si>
    <t>focused on that ! But not techno user</t>
  </si>
  <si>
    <t>Yu, Joon-Ho; Jamal, Seema M.; Tabor, Holly K.; Bamshad, Michael J.; Yu, J.-H.a; Jamal, S.M.a; Tabor, H.K.a b &amp; Bamshad, M.J.a c</t>
  </si>
  <si>
    <t>Self-guided management of exome and whole-genome sequencing results changing the results return model</t>
  </si>
  <si>
    <t>Markello TC, Carlson-Donohoe H, Sincan M, Adams D, Bodine DM, Farrar JE, Vlachos A, Lipton JM, Auerbach AD, Ostrander EA, Chandrasekharappa SC, Boerkoel CF, Gahl WA</t>
  </si>
  <si>
    <t>Sensitive quantification of mosaicism using high density SNP arrays and the cumulative distribution function</t>
  </si>
  <si>
    <t>Roy, Somak; Durso, Mary Beth; Wald, Abigail; Nikiforov, Yuri E. &amp; Nikiforova, Marina N.</t>
  </si>
  <si>
    <t xml:space="preserve">SeqReporter Automating Next-Generation Sequencing Result Interpretation and Reporting Workflow in a Clinical Laboratory </t>
  </si>
  <si>
    <t>Talundzic, Eldin; Shah, Sheel; Fawole, Ope; Owino, Simon; Moore, Julie M. &amp; Peterson, David S.</t>
  </si>
  <si>
    <t>Sequence Polymorphism, Segmental Recombination and Toggling Amino Acid Residues within the DBL3X Domain of the VAR2CSA Placental Malaria Antigen</t>
  </si>
  <si>
    <t>Kim, Jinsil; Stirling, Kara J.; Cooper, Margaret E.; Ascoli, Mario; Momany, Allison M.; McDonald, Erin L.; Ryckman, Kelli K.; Rhea, Lindsey; Schaa, Kendra L.; Cosentino, Viviana; Gadow, Enrique; Saleme, Cesar; Shi, Min; Hallman, Mikko; Plunkett, Jevon; A., Kari; Muglia, Louis J.; Feenstra, Bjarke; Geller, Frank &amp; Boyd, Heather A.</t>
  </si>
  <si>
    <t>Sequence variants in oxytocin pathway genes and preterm birth a candidate gene association study</t>
  </si>
  <si>
    <t>SASOP Biological Psychiatry Congress 2013</t>
  </si>
  <si>
    <t>South African Journal of Psychiatry</t>
  </si>
  <si>
    <t>Satellite Events</t>
  </si>
  <si>
    <t>Schrier's Diseases of the Kidney</t>
  </si>
  <si>
    <t xml:space="preserve">Scientific Abstract Sessions </t>
  </si>
  <si>
    <t>2014; 2013</t>
  </si>
  <si>
    <t xml:space="preserve">Scientific Programme â€“ Details </t>
  </si>
  <si>
    <t xml:space="preserve">Scientific Programme â€“ Invited Abstracts </t>
  </si>
  <si>
    <t xml:space="preserve">Scientific Programme â€“ Proffered Papers </t>
  </si>
  <si>
    <t>Foffa, Ilenia; AlÃ¬, Lamia Ait; Panesi, Paola; Mariani, Massimiliano; Festa, Pierluigi; Botto, Nicoletta; Vecoli, Cecilia &amp; Andreassi, Maria Grazia</t>
  </si>
  <si>
    <t>Sequencing of NOTCH1, GATA5, TGFBR1 and TGFBR2 genes in familial cases of bicuspid aortic valve</t>
  </si>
  <si>
    <t>Magnani, Jared W. MD, MSc
Brody, Jennifer A. BA
Prins, Bram P. MSc
Arking, Dan E. PhD
Lin, Honghuang PhD
Yin, Xiaoyan PhD
Liu, Ching-Ti PhD
Morrison, Alanna C. PhD
Zhang, Feng PhD
Spector, Tim D. MD, MSc, FRCP
Alonso, Alvaro MD, PhD
Bis, Joshua C. PhD
Heckbert, Susan R. MD, PhD
Lumley, Thomas PhD
Sitlani, Colleen M. PhD
Cupples, L. Adrienne PhD
Lubitz, Steven A. MD, MPH
Soliman, Elsayed Z. MD, MSc, MS
Pulit, Sara L. BA
Newton-Cheh, Christopher MD, MPH
O'Donnell, Christopher J. MD
Ellinor, Patrick T. MD, PhD
Benjamin, Emelia J. MD, ScM
Muzny, Donna M. MS
Gibbs, Richard A. PhD
Santibanez, Jireh
Taylor, Herman A. MD, MPH
Rotter, Jerome I. MD
Lange, Leslie A. PhD
Psaty, Bruce M. MD, PhD
Jackson, Rebecca MD
Rich, Stephen S. PhD
Boerwinkle, Eric PhD
Jamshidi, Yalda PhD
Sotoodehnia, Nona MD, MPH
for CHARGE Consortium, the NHLBI's Exome Sequencing Project (ESP), and the UK10K +</t>
  </si>
  <si>
    <t>Sequencing of SCN5A Identifies Rare and Common Variants Associated With Cardiac Conduction Cohorts for Heart and Aging Research in Genomic Epidemiology (CHARGE) Consortium</t>
  </si>
  <si>
    <t>Circulation: Cardiovascular Genetics June 2014</t>
  </si>
  <si>
    <t>Mardis, Elaine R.</t>
  </si>
  <si>
    <t xml:space="preserve">Sequencing the AML Genome, Transcriptome, and Epigenome </t>
  </si>
  <si>
    <t>Simon, Richard &amp; Roychowdhury, Sameek</t>
  </si>
  <si>
    <t>Implementing personalized cancer genomics in clinical trials</t>
  </si>
  <si>
    <t>Nature Reviews Drug Discovery</t>
  </si>
  <si>
    <t>turnaround time and other</t>
  </si>
  <si>
    <t>Paterson, David S.</t>
  </si>
  <si>
    <t xml:space="preserve">Serotonin gene variants are unlikely to play a significant role in the pathogenesis of the sudden infant death syndrome </t>
  </si>
  <si>
    <t xml:space="preserve">Respiratory Physiology &amp; Neurobiology </t>
  </si>
  <si>
    <t>Liszka, Å?ukasz; PajÄ…k, Jacek &amp; GoÅ‚ka, Dariusz</t>
  </si>
  <si>
    <t xml:space="preserve">Serous neoplasms of the pancreas share many, but not all aspects of their microvascular and angiogenic profile with low-grade clear cell renal cell carcinomas </t>
  </si>
  <si>
    <t>Eberlein, Timothy J. MD</t>
  </si>
  <si>
    <t>Shaping a Modern Academic Department of Surgery Honoring the Past; Focusing on the Future</t>
  </si>
  <si>
    <t>Annals of Surgery September 2012</t>
  </si>
  <si>
    <t>Singleton AB</t>
  </si>
  <si>
    <t>Exome sequencing a transformative technology</t>
  </si>
  <si>
    <t>IF, training</t>
  </si>
  <si>
    <t>Sisodiya, Sanjay M.</t>
  </si>
  <si>
    <t>Genetic screening and diagnosis in epilepsy?</t>
  </si>
  <si>
    <t>Current Opinion in Neurology April 2015</t>
  </si>
  <si>
    <t>implementation discussed</t>
  </si>
  <si>
    <t>Malenfant, Simon; Neyron, Anne-Sophie; Paulin, Roxane; Potus, FranÃ§ois; Meloche, Jolyane; Provencher, Steeve &amp; Bonnet, Sébastien</t>
  </si>
  <si>
    <t>Signal transduction in the development of pulmonary arterial hypertension</t>
  </si>
  <si>
    <t>Pulmonary Circulation</t>
  </si>
  <si>
    <t>Masuda, Mari &amp; Yamada, Tesshi</t>
  </si>
  <si>
    <t xml:space="preserve">Signaling pathway profiling by reverse-phase protein array for personalized cancer medicine </t>
  </si>
  <si>
    <t xml:space="preserve">Biochimica et Biophysica Acta (BBA) - Proteins and Proteomics </t>
  </si>
  <si>
    <t>Alexandrov, Ludmil B.; Nik-Zainal, Serena; Wedge, David C.; Aparicio, Samuel A. J. R.; Behjati, Sam; Biankin, Andrew V.; Bignell, Graham R.; Bolli, NiccolÃ²; Borg, Ake; BÃ¸rresen-Dale, Anne-Lise; Boyault, Sandrine; Burkhardt, Birgit; Butler, Adam P.; Caldas, Carlos; Davies, Helen R.; Desmedt, Christine; Eils, Roland; EyfjÃ¶rd, JÃ³runn Erla; Foekens, John A. &amp; Greaves, Mel</t>
  </si>
  <si>
    <t>Signatures of mutational processes in human cancer</t>
  </si>
  <si>
    <t>Hoogstraat, Marlous; Hinrichs, John W.J.; Besselink, Nicolle J.M.; van Loon, Joyce H. Radersma; de Voijs, Carmen M.A.; Peeters, Ton; Nijman, Isaac J.; de Weger, Roel A.; Voest, Emile E.; Willems, Stefan M.; Cuppen, Edwin &amp; Koudijs, Marco J.</t>
  </si>
  <si>
    <t xml:space="preserve">Simultaneous Detection of Clinically Relevant Mutations and Amplifications for Routine Cancer Pathology </t>
  </si>
  <si>
    <t>Yang, Joon-Mo; Favazza, Christopher; Chen, Ruimin; Yao, Junjie; Cai, Xin; Maslov, Konstantin; Zhou, Qifa; Shung, K Kirk &amp; Wang, Lihong V</t>
  </si>
  <si>
    <t>Simultaneous functional photoacoustic and ultrasonic endoscopy of internal organs in vivo</t>
  </si>
  <si>
    <t>Nature Medicine</t>
  </si>
  <si>
    <t>Jimenez-Montero, Jose G. &amp; Haft, Gregory</t>
  </si>
  <si>
    <t>Simvastatin/fenofibrate combination in the treatment of dyslipidemia current evidence</t>
  </si>
  <si>
    <t>Research &amp; Reports in Endocrine Disorders</t>
  </si>
  <si>
    <t>Deng, Glenn; Krishnakumar, Sujatha; Powell, Ashley A.; Zhang, Haiyu; Mindrinos, Michael N.; Telli, Melinda L.; Davis, Ronald W. &amp; Jeffrey, Stefanie S.</t>
  </si>
  <si>
    <t>Single cell mutational analysis of PIK3CA in circulating tumor cells and metastases in breast cancer reveals heterogeneity, discordance, and mutation persistence in cultured disseminated tumor cells from bone marrow</t>
  </si>
  <si>
    <t>Clifford, Andrew J.; Rincon, Gonzalo; Owens, Janel E.; Medrano, Juan F.; Moshfegh, Alanna J.; Baer, David J. &amp; Novotny, Janet A.</t>
  </si>
  <si>
    <t>Single nucleotide polymorphisms in CETP, SLC46A1, SLC19A1, CD36, BCMO1, APOA5, and ABCA1 are significant predictors of plasma HDL in healthy adults</t>
  </si>
  <si>
    <t>Lipids in Health &amp; Disease</t>
  </si>
  <si>
    <t>Session 1 Joint Opening Session</t>
  </si>
  <si>
    <t>SESSION 11B RESPIRATORY MANAGEMENT</t>
  </si>
  <si>
    <t>Limongelli, Giuseppe a
D'Alessandro, Raffaella a
Maddaloni, Valeria a
Rea, Alessandra a
Sarkozy, Anna c
McKenna, William J. b</t>
  </si>
  <si>
    <t>Skeletal muscle involvement in cardiomyopathies</t>
  </si>
  <si>
    <t>Journal of Cardiovascular Medicine December 2013</t>
  </si>
  <si>
    <t>van Meerbeeck, Jan P; Fennell, Dean A &amp; Ruysscher, Dirk KM De</t>
  </si>
  <si>
    <t xml:space="preserve">Small-cell lung cancer </t>
  </si>
  <si>
    <t>Short term outcomes after extreme preterm birth in England comparison of two birth cohorts in 1995 and 2006 (the EPICure studies)</t>
  </si>
  <si>
    <t>DéAmours, Guylaine; Langlois, Mathieu; Mathonnet, Géraldine; Fetni, Raouf; Nizard, Sonia; Srour, Myriam; Tihy, Frédérique; Phillips, Michael S.; Michaud, Jacques L. &amp; Lemyre, Emmanuelle</t>
  </si>
  <si>
    <t>SNP arrays comparing diagnostic yields for four platforms in children with developmental delay</t>
  </si>
  <si>
    <t>Kim HJ, Won HH, Park KJ, Hong SH, Ki CS, Cho SS, Venselaar H, Vriend G, Kim JW</t>
  </si>
  <si>
    <t>SNP linkage analysis and whole exome sequencing identify a novel POU4F3 mutation in autosomal dominant late-onset nonsyndromic hearing loss (DFNA15)</t>
  </si>
  <si>
    <t>Usami, S.-I.; Usami S.-I.</t>
  </si>
  <si>
    <t>Social health insurance-based genetic testing for deafness</t>
  </si>
  <si>
    <t xml:space="preserve">Practica Oto-Rhino-Laryngologica; </t>
  </si>
  <si>
    <t>only abstract is available</t>
  </si>
  <si>
    <t>Waxman, Stephen G; Merkies, Ingemar S J; Gerrits, Monique M; Dib-Hajj, Sulayman D; Lauria, Giuseppe; Cox, James J; Wood, John N; Woods, C Geoffrey; Drenth, Joost P H &amp; Faber, Catharina G</t>
  </si>
  <si>
    <t xml:space="preserve">Sodium channel genes in pain-related disorders phenotype"genotype associations and recommendations for clinical use </t>
  </si>
  <si>
    <t>interpretation, VUS</t>
  </si>
  <si>
    <t>O'Brien, Janelle E. &amp; Meisler, Miriam H.</t>
  </si>
  <si>
    <t>Sodium channel SCN8A (Nav16) properties and de novo mutations in epileptic encephalopathy and intellectual disability</t>
  </si>
  <si>
    <t>Priori, Silvia G.; Ruan, Yanfei; O'Rourke, Sean; Liu, Nian &amp; Napolitano, Carlo</t>
  </si>
  <si>
    <t xml:space="preserve">Sodium Current Disorders Geneticist's View </t>
  </si>
  <si>
    <t xml:space="preserve">Cardiac Electrophysiology Clinics </t>
  </si>
  <si>
    <t>Lauer, Scott &amp; Gardner, Jerad M.</t>
  </si>
  <si>
    <t xml:space="preserve">Soft tissue sarcomas"New approaches to diagnosis and classification </t>
  </si>
  <si>
    <t>Smith, A; Boycott, KM; Jarinova, O</t>
  </si>
  <si>
    <t>Lake Louise Mutation Detection Meeting 2013 Clinical Translation of Next-Generation Sequencing Requires Optimization of Workflows and Interpretation of Variants</t>
  </si>
  <si>
    <t>cost, storage, data sharing</t>
  </si>
  <si>
    <t>Gore, Athurva; Li, Zhe; Fung, Ho-Lim; Young, Jessica E.; Agarwal, Suneet; Antosiewicz-Bourget, Jessica; Canto, Isabel; Giorgetti, Alessandra; Israel, Mason A.; Kiskinis, Evangelos; Lee, Je-Hyuk; Loh, Yuin-Han; Manos, Philip D.; Montserrat, Nuria; Panopoulos, Athanasia D.; Ruiz, Sergio; Wilbert, Melissa L.; Yu, Junying; Kirkness, Ewen F. &amp; Belmonte, Juan Carlos Izpisua</t>
  </si>
  <si>
    <t>Somatic coding mutations in human induced pluripotent stem cells</t>
  </si>
  <si>
    <t>Sohn, Insuk; Jung, Woon Yong &amp; Sung, Chang Ohk</t>
  </si>
  <si>
    <t xml:space="preserve">Somatic hypermutation and outcomes of platinum based chemotherapy in patients with high grade serous ovarian cancer </t>
  </si>
  <si>
    <t>Azizan, Elena A B; Poulsen, Hanne; Tuluc, Petronel; Zhou, Junhua; Clausen, Michael V; Lieb, Andreas; Maniero, Carmela; Garg, Sumedha; Bochukova, Elena G; Zhao, Wanfeng; Shaikh, Lalarukh Haris; Brighton, Cheryl A; Teo, Ada E D; Davenport, Anthony P; Dekkers, Tanja; Tops, Bas; KÃ¼sters, Benno; Ceral, Jiri; Yeo, Giles S H &amp; Neogi, Sudeshna Guha</t>
  </si>
  <si>
    <t>Somatic mutations in ATP1A1 and CACNA1D underlie a common subtype of adrenal hypertension</t>
  </si>
  <si>
    <t>Ohoka, N.; Nagai, K.; Okuhira, K.; Shibata, N.; Hattori, T.; Cho, N. &amp; Naito, M.</t>
  </si>
  <si>
    <t xml:space="preserve">SNIPER(TACC3) degrades TACC3 protein via the ubiquitin"proteasome pathway and induces apoptosis in cancer cells expressing a large amount of TACC3 </t>
  </si>
  <si>
    <t>Gleeson, Ferga C. MD *
Kipp, Benjamin R. PhD +
Levy, Michael J. MD *
Voss, Jesse S. CT(ASCP) +
Campion, Michael B. +
Minot, Douglas M. CT(ASCP) +
Tu, Zheng J. PhD ++
Klee, Eric W. PhD ++
Lazaridis, Konstantinos N. MD *[S]
Kerr, Sarah E. MD +</t>
  </si>
  <si>
    <t>Somatic STK11 and Concomitant STK11/KRAS Mutational Frequency in Stage IV Lung Adenocarcinoma Adrenal Metastases</t>
  </si>
  <si>
    <t>Journal of Thoracic Oncology March 2015</t>
  </si>
  <si>
    <t>Depledge, Daniel P.; Palser, Anne L.; Watson, Simon J.; Lai, Imogen Yi-Chun; Gray, Eleanor R.; Grant, Paul; Kanda, Ravinder K.; Leproust, Emily; Kellam, Paul &amp; Breuer, Judith</t>
  </si>
  <si>
    <t>Specific Capture and Whole-Genome Sequencing of Viruses from Clinical Samples</t>
  </si>
  <si>
    <t>Fodil, Nassima; Langlais, David; Moussa, Peter; Boivin, Gregory Allan; Di Pietrantonio, Tania; Radovanovic, Irena; Dumaine, Anne; Blanchette, Mathieu; Schurr, Erwin; Gros, Philippe &amp; Vidal, Silvia Marina</t>
  </si>
  <si>
    <t>Specific Dysregulation of IFNγ  Production by Natural Killer Cells Confers Susceptibility to Viral Infection</t>
  </si>
  <si>
    <t>PLoS Pathogens</t>
  </si>
  <si>
    <t>Society for Melanoma Research 2012 Congress</t>
  </si>
  <si>
    <t>Society for Melanoma Research 2013 Congress</t>
  </si>
  <si>
    <t>Peng, Lan; Wang, Chunrong; Chen, Zhao; Wang, Jun-Ling; Tang, Bei-Sha &amp; Jiang, Hong</t>
  </si>
  <si>
    <t>Spinocerebellar Ataxia Type 13 is an Uncommon SCA Subtype in the Chinese Han Population</t>
  </si>
  <si>
    <t>Jia, Dandan; Tang, Beisha; Chen, Zhao; Shi, Yuting; Sun, Zhanfang; Zhang, Li; Wang, Junling; Xia, Kun &amp; Jiang, Hong</t>
  </si>
  <si>
    <t>Spinocerebellar Ataxia Type 28 (SCA28) is an Uncommon Cause of Dominant Ataxia Among Chinese Kindreds</t>
  </si>
  <si>
    <t>Blattner, Mirjam; Lee, Daniel J.; O'Reilly, Catherine; Park, Kyung; MacDonald, Theresa Y.; Khani, Francesca; Turner, Kevin R.; Chiu, Ya-Lin; Wild, Peter J.; Dolgalev, Igor; Heguy, Adriana; Sboner, Andrea; Ramazangolu, Sinan; Hieronymus, Haley; Sawyers, Charles; Tewari, Ashutosh K.; Moch, Holger; Yoon, Ghil Suk; Known, Yong Chul; Andrén, Ove; Fall, Katja; Demichelis, Francecsa; Mosquera, Juan Miguel; Robinson, Brian D.; Barbieri, Christopher E. &amp; Rubin, Mark A.</t>
  </si>
  <si>
    <t xml:space="preserve">SPOP Mutations in Prostate Cancer across Demographically Diverse Patient Cohorts </t>
  </si>
  <si>
    <t>Le Ber, I.a b c d e; Camuzat, A.a b c; Guerreiro, R.f; Bouya-Ahmed, K.a b c; Bras, J.f; Nicolas, G.g; Gabelle, A.h; Didic, M.i; De Septenville, A.j; Millecamps, S.a b c; Lenglet, T.e; Latouche, M.a b c; Kabashi, E.a b c i; Campion, D.g; Hannequin, D.g; Hardy, J.f &amp; Brice, A.a b c e i k</t>
  </si>
  <si>
    <t>SQSTM1 Mutations in french patients with frontotemporal dementia or frontotemporal dementia with amyotrophic lateral sclerosis</t>
  </si>
  <si>
    <t>Modell, Stephen M.; Kardia, Sharon L.R. &amp; Citrin, Toby</t>
  </si>
  <si>
    <t xml:space="preserve">Stakeholder consultation insights on the future of genomics at the clinical-public health interface </t>
  </si>
  <si>
    <t>Levenseller, Brooke L.; Soucier, Danielle J.; Miller, Victoria A.; Harris, Diana; Conway, Laura; Bernhardt, Barbara A.</t>
  </si>
  <si>
    <t>Stakeholders' Opinions on the Implementation of Pediatric Whole Exome Sequencing Implications for Informed Consent</t>
  </si>
  <si>
    <t>incidental findings, return of results, informed consent</t>
  </si>
  <si>
    <t>Dienstmann, Rodrigo; Dong, Fei; Borger, Darrell; Dias-Santagata, Dora; Ellisen, Leif W.; Le, Long P. &amp; Iafrate, A. John</t>
  </si>
  <si>
    <t xml:space="preserve">Standardized decision support in next generation sequencing reports of somatic cancer variants </t>
  </si>
  <si>
    <t>Kim, Min Sung; Lee, Sung Hak; Yoo, NAM Jin &amp; Lee, Sug Hyung</t>
  </si>
  <si>
    <t>STAT3 exon 21 mutation is rare in common human cancers</t>
  </si>
  <si>
    <t>Tsukamoto, Yoshitane; Watanabe, Takahiro; Nishimoto, Soh; Kakibuchi, Masao; Yamada, Yuichi; Kohashi, Kenichi; Oda, Yoshinao &amp; Hirota, Seiichi</t>
  </si>
  <si>
    <t xml:space="preserve">STAT6-positive intraorbital papillary tumor A rare variant of solitary fibrous tumor? </t>
  </si>
  <si>
    <t>Gershon, T.; Crowther, A.; Tikunov, A.; Garcia, I.; Yuan, H.; Macdonald, J. &amp; Deshmukh, M.</t>
  </si>
  <si>
    <t xml:space="preserve">Sonic Hedgehog Pathway Activation Reveals Hexokinase-2-mediated Aerobic Glycolysis as a Novel Target for Medulloblastoma Therapy </t>
  </si>
  <si>
    <t>Southern Regional Meeting Abstracts  Abstract</t>
  </si>
  <si>
    <t>Journal of Investigative Medicine February 2015</t>
  </si>
  <si>
    <t>Southern Regional Program Abstracts  Abstract</t>
  </si>
  <si>
    <t>Journal of Investigative Medicine February 2013</t>
  </si>
  <si>
    <t>Tourneau, C. Le; Kamal, M.; Mitry, E.; Goncalves, A.; Isambert, N.; Gavoille, C.; Tredan, O.; Delord, J.P.; Campone, M. &amp; Paoletti, X.</t>
  </si>
  <si>
    <t xml:space="preserve">SP006 Rationale of the design of the SHIVA trial </t>
  </si>
  <si>
    <t>Kummar, S.; Chen, A.; Lih, J.; Williams, M.; Rubinstein, L.; Conley, B. &amp; Doroshow, J.H.</t>
  </si>
  <si>
    <t xml:space="preserve">SP007 Molecular profiling based assignment of cancer therapy (MPACT) </t>
  </si>
  <si>
    <t>Eberhard, D.</t>
  </si>
  <si>
    <t xml:space="preserve">SP008 Clinical reporting of NGS data </t>
  </si>
  <si>
    <t>McDermott, U.</t>
  </si>
  <si>
    <t xml:space="preserve">SP009 Are we ready for genomes in the clinic? </t>
  </si>
  <si>
    <t>Khambata-Ford, S.</t>
  </si>
  <si>
    <t xml:space="preserve">SP010 Application of next generation sequence for retrospective biomarker analyses in tumors samples from Phase II/III clinical trials </t>
  </si>
  <si>
    <t>Speaker Abstracts</t>
  </si>
  <si>
    <t>Haemophilia; Transfusion Medicine; Drug Metabolism Reviews</t>
  </si>
  <si>
    <t>Renton, Alan E; ChiÃ², Adriano &amp; Traynor, Bryan J</t>
  </si>
  <si>
    <t>State of play in amyotrophic lateral sclerosis genetics</t>
  </si>
  <si>
    <t>Parry, Helen M.; Doney, Alex S.F.; Palmer, Colin N.A. &amp; Lang, Chim C.</t>
  </si>
  <si>
    <t>State of Play of Pharmacogenetics and Personalized Medicine in Heart Failure</t>
  </si>
  <si>
    <t>Cardiovascular Therapeutics</t>
  </si>
  <si>
    <t>Rajan, Arun MD *
Girard, Nicolas MD, PhD +
Marx, Alexander MD ++</t>
  </si>
  <si>
    <t>State of the Art of Genetic Alterations in Thymic Epithelial Tumors</t>
  </si>
  <si>
    <t>Journal of Thoracic Oncology September 2014</t>
  </si>
  <si>
    <t xml:space="preserve">Senecal K, Levesque E, Fernandez C, Tasse AM, Zawati M, Knoppers BM, Avard D; </t>
  </si>
  <si>
    <t>Statement of Principles on the return of research results and incidental findings</t>
  </si>
  <si>
    <t xml:space="preserve">RMGA; </t>
  </si>
  <si>
    <t xml:space="preserve">No </t>
  </si>
  <si>
    <t>Clifford, Ruth &amp; Schuh, Anna</t>
  </si>
  <si>
    <t>State-of-the-Art Management of Patients Suffering from Chronic Lymphocytic Leukemia</t>
  </si>
  <si>
    <t>Clinical Medicine Insights: Oncology</t>
  </si>
  <si>
    <t>Abend, Nicholas S.; Bearden, David; Helbig, Ingo; McGuire, Jennifer; Narula, Sona; Panzer, Jessica A.; Topjian, Alexis &amp; Dlugos, Dennis J.</t>
  </si>
  <si>
    <t xml:space="preserve">Status Epilepticus and Refractory Status Epilepticus Management </t>
  </si>
  <si>
    <t>turnaround time is better ! Positive</t>
  </si>
  <si>
    <t>Cyranoski, David; Cyranoski D.</t>
  </si>
  <si>
    <t>Stem-cell therapy faces more scrutiny in China</t>
  </si>
  <si>
    <t>Marian, A.J.
Belmont, John</t>
  </si>
  <si>
    <t>Strategic Approaches to Unraveling Genetic Causes of Cardiovascular Diseases</t>
  </si>
  <si>
    <t>Maouche, Seraya
Schunkert, Heribert</t>
  </si>
  <si>
    <t>Strategies Beyond Genome-Wide Association Studies for Atherosclerosis</t>
  </si>
  <si>
    <t xml:space="preserve">Arteriosclerosis, Thrombosis &amp; Vascular Biology February 2012; </t>
  </si>
  <si>
    <t>Smith, Alan D.; Roda, Desam &amp; Yap, Timothy A.</t>
  </si>
  <si>
    <t>Strategies for modern biomarker and drug development in oncology</t>
  </si>
  <si>
    <t>Stavrou, E.F.a &amp; Goriely, A.b</t>
  </si>
  <si>
    <t>Santorini mutation detection meeting 2011 Rapid advance in sequencing technology poses challenges for interpretation of genetic variations</t>
  </si>
  <si>
    <t>VUS interpretation</t>
  </si>
  <si>
    <t>Schumann, Gunter; Binder, Elisabeth B.; Holte, Arne; de Kloet, E. Ronald; Oedegaard, Ketil J.; Robbins, Trevor W.; Walker-Tilley, Tom R.; Bitter, Istvan; Brown, Verity J.; Buitelaar, Jan; Ciccocioppo, Roberto; Cools, Roshan; Escera, Carles; Fleischhacker, Wolfgang; Flor, Herta; Frith, Chris D.; Heinz, Andreas; Johnsen, Erik; Kirschbaum, Clemens; Klingberg, Torkel; Lesch, Klaus-Peter; Lewis, Shon; Maier, Wolfgang; Mann, Karl; Martinot, Jean-Luc; Meyer-Lindenberg, Andreas; MÃ¼ller, Christian P.; MÃ¼ller, Walter E.; Nutt, David J.; Persico, Antonio; Perugi, Giulio; Pessiglione, Mathias; Preuss, Ulrich W.; Roiser, Jonathan P.; Rossini, Paolo M.; Rybakowski, Janusz K.; Sandi, Carmen; Stephan, Klaas E.; Undurraga, Juan; Vieta, Eduard; van der Wee, Nic; Wykes, Til; Haro, Josep Maria &amp; Wittchen, Hans Ulrich</t>
  </si>
  <si>
    <t xml:space="preserve">Stratified medicine for mental disorders </t>
  </si>
  <si>
    <t xml:space="preserve">European Neuropsychopharmacology </t>
  </si>
  <si>
    <t>Markus, Hugh S.</t>
  </si>
  <si>
    <t>Stroke genetics prospects for personalized medicine</t>
  </si>
  <si>
    <t>Parker, MatthewÂ W.; Linkugel, AndrewÂ D.; Goel, HiraÂ Lal; Wu, Tingting; Mercurio, ArthurÂ M. &amp; VanderÂ Kooi, CraigÂ W.</t>
  </si>
  <si>
    <t xml:space="preserve">Structural Basis for VEGF-C Binding to Neuropilin-2 and Sequestration by a Soluble Splice Form </t>
  </si>
  <si>
    <t xml:space="preserve">Structure </t>
  </si>
  <si>
    <t>SÃ¸nder Snogdal, Lena; Grarup, Niels; Banasik, Karina; Wod, Mette; JÃ¸rgensen, Torben; Witte, Daniel R.; Lauritzen, Torsten; Nielsen, Aneta A.; Brandslund, Ivan; Christensen, Cramer; Pedersen, Oluf; YderstrÃ¦de, Knud; Beck-Nielsen, Henning; Henriksen, Jan Erik; Hansen, Torben &amp; HÃ¸jlund, Kurt</t>
  </si>
  <si>
    <t>Studies of association of AGPAT6 variants with type 2 diabetes and related metabolic phenotypes in 12,068 Danes</t>
  </si>
  <si>
    <t>Sudarsanam, Annapurna &amp; Ardern-Holmes, Simone L.</t>
  </si>
  <si>
    <t xml:space="preserve">Sturge"Weber syndrome From the past to the present </t>
  </si>
  <si>
    <t>Milewicz, Dianna M.; Regalado, Ellen S.; Shendure, Jay; Nickerson, Deborah A. &amp; chuan Guo, Dong</t>
  </si>
  <si>
    <t xml:space="preserve">Successes and challenges of using whole exome sequencing to identify novel genes underlying an inherited predisposition for thoracic aortic aneurysms and acute aortic dissections </t>
  </si>
  <si>
    <t>only technical issues (coverage, capture…)</t>
  </si>
  <si>
    <t>Smith, Lauren L.; Wright, Benjamin L. &amp; Buckley, Rebecca H.</t>
  </si>
  <si>
    <t xml:space="preserve">Successful treatment of disseminated BCG in a patient with severe combined immunodeficiency </t>
  </si>
  <si>
    <t xml:space="preserve">The Journal of Allergy and Clinical Immunology: In Practice </t>
  </si>
  <si>
    <t>Lin, Yun; Li, Qun; Huang, Wei; Jia, Xinyan; Jiang, Hong; Gao, Yong &amp; Li, Qi</t>
  </si>
  <si>
    <t>Successful treatment of paraganglioma with sorafenib a case report and brief review of the literature</t>
  </si>
  <si>
    <t>Bergen, Sarah E. a
Balhara, Yatan Pal Singh e
Christoforou, Andrea f,g,h
Cole, James j
Degenhardt, Franziska l,m
Dempster, Emma i
Fatjo-Vilas, Mar n
Khedr, Yara o
Lopez, Lorna M. k
Lysenko, Laura j
McGrath, Lauren M. b
Muhleisen, Thomas W. l,m
S. Neves, Fernando p
Nymberg, Charlotte j
Ozomaro, Uzoezi d
Verweij, Karin J.H. q
Voineskos, Aristotle N. r
Zai, Clement C. r
O'Shea, Anne c
DeLisi, Lynn E. c</t>
  </si>
  <si>
    <t>Summaries from the XVIII World Congress of Psychiatric Genetics, Athens, Greece, 3-7 October 2010</t>
  </si>
  <si>
    <t>Psychiatric Genetics June 2011</t>
  </si>
  <si>
    <t>Akpudo, Hilary a
Aleksic, Branko g
Alkelai, Anna h
Burton, Christie f
Carillo Roa, Tania i
Chen, David T.W. b
Cheng, Min-Chih l
Cocchi, Enrico n
Davis, Lea K. c
Giori, Isabele G. o
Hubbard, Leon M. p
Merikangas, Alison s
Moily, Nagaraj S. t
Okewole, Adeniran u
Olfson, Emily d
Pappa, Irene v,w,x
Reitt, Markus j
Singh, Ajeet B. z
Steinberg, Julia q,r
Strohmaier, Jana k
Ting, Te-Tien m
van Hulzen, Kimm J.E. y
O'Shea, Anne e
DeLisi, Lynn E. e</t>
  </si>
  <si>
    <t>Summaries of oral sessions at the XXI World Congress of Psychiatric Genetics, Boston, Massachusetts, 17-21 October 2013 state of the field</t>
  </si>
  <si>
    <t>Psychiatric Genetics August 2014</t>
  </si>
  <si>
    <t>Sribenja, Sirinapa; Sawanyawisuth, Kanlayanee; Kraiklang, Ratthaphol; Wongkham, Chaisiri; Vaeteewoottacharn, Kulthida; Obchoei, Sumalee; Yao, Qizhi; Wongkham, Sopit &amp; Chen, Changyi</t>
  </si>
  <si>
    <t>Suppression of thymosinβ10 increases cell migration and metastasis of cholangiocarcinoma</t>
  </si>
  <si>
    <t>Gibbs E.M., Horstick E.J., Dowling J.J.</t>
  </si>
  <si>
    <t>Swimming into prominence The zebrafish as a valuable tool for studying human myopathies and muscular dystrophies</t>
  </si>
  <si>
    <t>Graziano, Claudio; Wischmeijer, Anita; Pippucci, Tommaso; Fusco, Carlo; Diquigiovanni, Chiara; NÃµukas, Margit; Sauk, Martin; Kurg, Ants; Rivieri, Francesca; Blau, Nenad; Hoffmann, Georg F.; Chaubey, Alka; Schwartz, Charles E.; Romeo, Giovanni; Bonora, Elena; Garavelli, Livia &amp; Seri, Marco</t>
  </si>
  <si>
    <t xml:space="preserve">Syndromic intellectual disability A new phenotype caused by an aromatic amino acid decarboxylase gene (DDC) variant </t>
  </si>
  <si>
    <t>Thormaehlen, Aenne S.; Schuberth, Christian; Won, Hong-Hee; Blattmann, Peter; Joggerst-Thomalla, Brigitte; Theiss, Susanne; Asselta, Rosanna; Duga, Stefano; Merlini, Pier Angelica; Ardissino, Diego; Lander, Eric S.; Gabriel, Stacey; Rader, Daniel J.; Peloso, Gina M.; Pepperkok, Rainer; Kathiresan, Sekar &amp; Runz, Heiko</t>
  </si>
  <si>
    <t>Systematic Cell-Based Phenotyping of Missense Alleles Empowers Rare Variant Association Studies A Case for LDLR and Myocardial Infarction</t>
  </si>
  <si>
    <t>Knierim, Ellen; Lucke, Barbara; Schwarz, Jana Marie; Schuelke, Markus &amp; Seelow, Dominik</t>
  </si>
  <si>
    <t>Systematic Comparison of Three Methods for Fragmentation of Long-Range PCR Products for Next Generation Sequencing</t>
  </si>
  <si>
    <t>Huynh, Nancy; Blain, Delphine; Glaser, Tanya; Doss, E. Lauren; Zein, Wadih M.; Lang, David M.; Baker, Eva H.; Hill, Suvimol; Brewer, Carmen C.; Kopp, Jeffrey B.; Bardakjian, Tanya M.; Maumenee, Irene H.; Bateman, Bronwyn J. &amp; Brooks, Brian P.</t>
  </si>
  <si>
    <t xml:space="preserve">Systemic Diagnostic Testing in Patients With Apparently Isolated Uveal Coloboma </t>
  </si>
  <si>
    <t>Petersen, Britt S.; Spehlmann, Martina E.; Rosenstiel, Philip C.; Schreiber, Stefan &amp; Franke, Andre</t>
  </si>
  <si>
    <t xml:space="preserve">Su1749 Whole-Genome Sequencing of Monozygotic Twins Discordant for Crohn's Disease </t>
  </si>
  <si>
    <t xml:space="preserve">Subject Index </t>
  </si>
  <si>
    <t xml:space="preserve">Journal of the American Academy of Child &amp; Adolescent Psychiatry </t>
  </si>
  <si>
    <t xml:space="preserve">Subject Index to Volume 143 </t>
  </si>
  <si>
    <t>Berg, Ellen L.</t>
  </si>
  <si>
    <t xml:space="preserve">Systems biology in drug discovery and development </t>
  </si>
  <si>
    <t>Chen, Rui &amp; Snyder, Michael</t>
  </si>
  <si>
    <t xml:space="preserve">Systems biology personalized medicine for the future? </t>
  </si>
  <si>
    <t>Bossone, Eduardo; Savarese, Gianluigi; Ferrara, Francesco; Citro, Rodolfo; Mosca, Susanna; Musella, Francesca; Limongelli, Giuseppe; Manfredini, Roberto; Cittadini, Antonio &amp; Filardi, Pasquale Perrone</t>
  </si>
  <si>
    <t xml:space="preserve">Takotsubo Cardiomyopathy Overview </t>
  </si>
  <si>
    <t xml:space="preserve">Heart Failure Clinics </t>
  </si>
  <si>
    <t>Verma, Ashok</t>
  </si>
  <si>
    <t>Tale of two diseases Amyotrophic lateral sclerosis and frontotemporal dementia</t>
  </si>
  <si>
    <t>Neurology India</t>
  </si>
  <si>
    <t>Stone, Edwin M.; Aldave, Anthony J.; Drack, Arlene V.; MacCumber, Mathew W.; Sheffield, Val C.; Traboulsi, Elias &amp; Weleber, Richard G.</t>
  </si>
  <si>
    <t xml:space="preserve">Recommendations for Genetic Testing of Inherited Eye Diseases Report of the American Academy of Ophthalmology Task Force on Genetic Testing </t>
  </si>
  <si>
    <t>lists limitations</t>
  </si>
  <si>
    <t>Mertes, Florian; ElSharawy, Abdou; Sauer, Sascha; van Helvoort, Joop M.L.M.; van der Zaag, P.J.; Franke, Andre; Nilsson, Mats; Lehrach, Hans &amp; Brookes, Anthony J.</t>
  </si>
  <si>
    <t>Targeted enrichment of genomic DNA regions for next-generation sequencing</t>
  </si>
  <si>
    <t>DaRe, Jeana T.; Vasta, Valeria; Penn, John; Tran, Nguyen-Thao B. &amp; Hahn, Si Houn</t>
  </si>
  <si>
    <t>Targeted exome sequencing for mitochondrial disorders reveals high genetic heterogeneity</t>
  </si>
  <si>
    <t>Symposia</t>
  </si>
  <si>
    <t>Acta Physiologica; Clinical Hemorheology &amp; Microcirculation</t>
  </si>
  <si>
    <t>Symposium abstracts</t>
  </si>
  <si>
    <t>International Journal of Laboratory Hematology</t>
  </si>
  <si>
    <t>Chatterjee R., Hoffman M., Cliften P., Seshan S., Liapis H., Jain S.</t>
  </si>
  <si>
    <t>Targeted Exome Sequencing Integrated with Clinicopathological Information Reveals Novel and Rare Mutations in Atypical, Suspected and Unknown Cases of Alport Syndrome or Proteinuria</t>
  </si>
  <si>
    <t>Couthouis, Julien; Raphael, Alya R.; Daneshjou, Roxana &amp; Gitler, Aaron D.</t>
  </si>
  <si>
    <t>Targeted Exon Capture and Sequencing in Sporadic Amyotrophic Lateral Sclerosis</t>
  </si>
  <si>
    <t>Yusa, Kosuke; Rashid, S. Tamir; Strick-Marchand, Helene; Varela, Ignacio; Liu, Pei-Qi; Paschon, David E.; Miranda, Elena; OrdÃ³Ã±ez, Adriana; Hannan, Nicholas R. F.; Rouhani, Foad J.; Darche, Sylvie; Alexander, Graeme; Marciniak, Stefan J.; Fusaki, Noemi; Hasegawa, Mamoru; Holmes, Michael C.; Di Santo, James P.; Lomas, David A.; Bradley, Allan &amp; Vallier, Ludovic</t>
  </si>
  <si>
    <t>Targeted gene correction of α1-antitrypsin deficiency in induced pluripotent stem cells</t>
  </si>
  <si>
    <t>Kammermeier, J; Drury, S; James, CT; Dziubak, R; Ocaka, L; Elawad, M; Beales, P; Lench, N; Uhlig, HH; Bacchelli, C; Shah, N</t>
  </si>
  <si>
    <t>Targeted gene panel sequencing in children with very early onset inflammatory bowel disease-evaluation and prospective analysis</t>
  </si>
  <si>
    <t>Sutton, Amelia L. M.; Robin, Nathaniel H.; Sutton AL, Robin NH.; Sutton, A.L.M.a b &amp; Robin, N.H.a c; Sutton AL, Robin NH</t>
  </si>
  <si>
    <t>Clinical application of whole exome sequencing not (yet) ready for primetime</t>
  </si>
  <si>
    <t xml:space="preserve">CURRENT OPINION IN PEDIATRICS; Curr Opin Pediatr.  2012; </t>
  </si>
  <si>
    <t>Newborn screening, etc...</t>
  </si>
  <si>
    <t>Lemke, Johannes R.; Riesch, Erik; Scheurenbrand, Tim; Schubach, Max; Wilhelm, Christian; Steiner, Isabelle; Hansen, JÃ¶rg; Courage, Carolina; Gallati, Sabina; BÃ¼rki, Sarah; Strozzi, Susi; Simonetti, Barbara Goeggel; Grunt, Sebastian; Steinlin, Maja; Alber, Michael; Wolff, Markus; Klopstock, Thomas; Prott, Eva C.; Lorenz, RÃ¼diger &amp; Spaich, Christiane</t>
  </si>
  <si>
    <t>Targeted next generation sequencing as a diagnostic tool in epileptic disorders</t>
  </si>
  <si>
    <t xml:space="preserve">Table of Contents </t>
  </si>
  <si>
    <t xml:space="preserve">Mayo Clinic Proceedings ; Journal of Allergy and Clinical Immunology </t>
  </si>
  <si>
    <t>Takeichi, T.; Liu, L.; Fong, K.; Ozoemena, L.; McMillan, J.R.; Salam, A.; Campbell, P.; Akiyama, M.; Mellerio, J.E.; McLean, W.H.I.; Simpson, M.A. &amp; McGrath, J.A.; Takeichi, T.; Liu, L.; Fong, K.; Ozoemena, L.; McMillan, J. R.; Salam, A.; Campbell, P.; Akiyama, M.; Mellerio, J. E.; McLean, W. H. I.; Simpson, M. A.; McGrath, J. A.; Takeichi T, Liu L, Fong K, Ozoemena L, McMillan JR, Salam A, Campbell P, Akiyama M, Mellerio JE, McLean WH, Simpson MA, McGrath JA.; Takeichi, T.a b; Liu, L.c; Fong, K.a; Ozoemena, L.c; McMillan, J.R.c; Salam, A.a; Campbell, P.a d; Akiyama, M.b; Mellerio, J.E.a e; McLean, W.H.I.f; Simpson, M.A.g &amp; McGrath, J.A.a f</t>
  </si>
  <si>
    <t>Whole-exome sequencing improves mutation detection in a diagnostic epidermolysis bullosa laboratory</t>
  </si>
  <si>
    <t>British Journal of Dermatology; Br J Dermatol.  2015</t>
  </si>
  <si>
    <t>cost analysis etc</t>
  </si>
  <si>
    <t>Shin, Ha Young; Jang, Hoon; Han, Joo Hyung; Park, Hyung Jun; Lee, Jung Hwan; Kim, So Won; Kim, Seung Min; Park, Young-Eun; Kim, Dae-Seong; Bang, Duhee; Lee, Min Goo; Lee, Ji Hyun &amp; Choi, Young-Chul</t>
  </si>
  <si>
    <t xml:space="preserve">Targeted next-generation sequencing for the genetic diagnosis of dysferlinopathy </t>
  </si>
  <si>
    <t>Tang, Yingying; Stahl-Herz, Jay &amp; Sampson, Barbara A.</t>
  </si>
  <si>
    <t xml:space="preserve">Molecular diagnostics of cardiovascular diseases in sudden unexplained death </t>
  </si>
  <si>
    <t xml:space="preserve">Cardiovascular Pathology </t>
  </si>
  <si>
    <t>cost, communication</t>
  </si>
  <si>
    <t>Beltran, Himisha; Yelensky, Roman; Frampton, Garrett M.; Park, Kyung; Downing, Sean R.; MacDonald, Theresa Y.; Jarosz, Mirna; Lipson, Doron; Tagawa, Scott T.; Nanus, David M.; Stephens, Philip J.; Mosquera, Juan Miguel; Cronin, Maureen T. &amp; Rubin, Mark A.</t>
  </si>
  <si>
    <t xml:space="preserve">Targeted Next-generation Sequencing of Advanced Prostate Cancer Identifies Potential Therapeutic Targets and Disease Heterogeneity </t>
  </si>
  <si>
    <t xml:space="preserve">European Urology </t>
  </si>
  <si>
    <t>Teekakirikul, Polakit; Kelly, Melissa A.; Rehm, Heidi L.; Lakdawala, Neal K. &amp; Funke, Birgit H.</t>
  </si>
  <si>
    <t xml:space="preserve">Inherited Cardiomyopathies Molecular Genetics and Clinical Genetic Testing in the Postgenomic Era </t>
  </si>
  <si>
    <t>cost complexity</t>
  </si>
  <si>
    <t>Jethwa, Alexander; HÃ¼llein, Jennifer; Stolz, Tatjana; Blume, Carolin; Sellner, Leopold; Jauch, Anna; Sill, Martin; Kater, Arnon P.; te Raa, G. Doreen; Geisler, Christian; van Oers, Marinus; Dietrich, Sascha; Dreger, Peter; Ho, Anthony D.; Paruzynski, Anna; Schmidt, Manfred; von Kalle, Christof; Glimm, Hanno &amp; Zenz, Thorsten</t>
  </si>
  <si>
    <t>Targeted resequencing for analysis of clonal composition of recurrent gene mutations in chronic lymphocytic leukaemia</t>
  </si>
  <si>
    <t>Carvill, Gemma L; Heavin, Sinéad B; Yendle, Simone C; McMahon, Jacinta M; O'Roak, Brian J; Cook, Joseph; Khan, Adiba; Dorschner, Michael O; Weaver, Molly; Calvert, Sophie; Malone, Stephen; Wallace, Geoffrey; Stanley, Thorsten; Bye, Ann M E; Bleasel, Andrew; Howell, Katherine B; Kivity, Sara; Mackay, Mark T; Rodriguez-Casero, Victoria &amp; Webster, Richard</t>
  </si>
  <si>
    <t>Targeted resequencing in epileptic encephalopathies identifies de novo mutations in CHD2 and SYNGAP1</t>
  </si>
  <si>
    <t>Mondal, K; Shetty, AC; Patel, V; Cutler, DJ; Zwick, ME</t>
  </si>
  <si>
    <t>Targeted sequencing of the human X chromosome exome</t>
  </si>
  <si>
    <t>Awada, Ahmad
Aftimos, Philippe G.</t>
  </si>
  <si>
    <t>Targeted therapies of solid cancers new options, new challenges</t>
  </si>
  <si>
    <t xml:space="preserve">Berkman, Benjamin E. Rothenberg, Karen H. </t>
  </si>
  <si>
    <t>Teaching Health Law - Teaching Law Students to Be Policymakers The Health and Science Policy Workshop on Genomic Research Column</t>
  </si>
  <si>
    <t>Ulahannan, D; Kovac, M B; Mulholland, P J; Cazier, J-B &amp; Tomlinson, I</t>
  </si>
  <si>
    <t>Technical and implementation issues in using next-generation sequencing of cancers in clinical practice</t>
  </si>
  <si>
    <t>many issues but solvable</t>
  </si>
  <si>
    <t>Masys, Daniel R.; Jarvik, Gail P.; Abernethy, Neil F.; Anderson, Nicholas R.; Papanicolaou, George J.; Paltoo, Dina N.; Hoffman, Mark A.; Kohane, Isaac S. &amp; Levy, Howard P.</t>
  </si>
  <si>
    <t xml:space="preserve">Technical desiderata for the integration of genomic data into Electronic Health Records </t>
  </si>
  <si>
    <t xml:space="preserve">Journal of Biomedical Informatics </t>
  </si>
  <si>
    <t>Ku C.-S., Wu M., Cooper D.N., Naidoo N., Pawitan Y., Pang B., Iacopetta B., Soong R.</t>
  </si>
  <si>
    <t>Technological advances in DNA sequence enrichment and sequencing for germline genetic diagnosis</t>
  </si>
  <si>
    <t>Wei, Yuan; Xu, Fang &amp; Li, Peining</t>
  </si>
  <si>
    <t xml:space="preserve">Technology-Driven and Evidence-Based Genomic Analysis for Integrated Pediatric and Prenatal Genetics Evaluation </t>
  </si>
  <si>
    <t>need for databases, resources, collaborations</t>
  </si>
  <si>
    <t>ELIZARI, JAVIER</t>
  </si>
  <si>
    <t>Temas de Moral en las revistas de 2012 (Spanish)</t>
  </si>
  <si>
    <t>Moralia</t>
  </si>
  <si>
    <t>Shepherd, M; Colclough, K; Hattersley, AT &amp; Ellard, S</t>
  </si>
  <si>
    <t>Ten years of the national genetic diabetes nurse network a model for the translation of genetic information into clinical care</t>
  </si>
  <si>
    <t xml:space="preserve">Terry, Sharon F. </t>
  </si>
  <si>
    <t>Tension between Policy and Practice in Returning Research Results and Incidental Findings in Genomic Biobank Research, The Symposium</t>
  </si>
  <si>
    <t>Leicht, Deborah T. PhD *
Kausar, Tasneem PhD +
Wang, Zhuwen MS *
Ferrer-Torres, Daysha BS *
Wang, Thomas D. MD ++[S]||
Thomas, Dafydd G. PhD, MD [P]
Lin, Jules MD *
Chang, Andrew C. MD *
Lin, Lin MD *
Beer, David G. PhD *</t>
  </si>
  <si>
    <t>TGM2 A Cell Surface Marker in Esophageal Adenocarcinomas</t>
  </si>
  <si>
    <t>Journal of Thoracic Oncology June 2014</t>
  </si>
  <si>
    <t>; Centre for Ethics and Health</t>
  </si>
  <si>
    <t>The ‘thousand-dollar genome’ an ethical exploration</t>
  </si>
  <si>
    <t>Marti-Masso J.F., Bergareche A., Makarov V., Ruiz-Martinez J., Gorostidi A., De Munain A.L., Poza J.J., Striano P., Buxbaum J.D., Paisan-Ruiz C.</t>
  </si>
  <si>
    <t>The ACMSD gene, involved in tryptophan metabolism, is mutated in a family with cortical myoclonus, epilepsy, and parkinsonism</t>
  </si>
  <si>
    <t>Surén, PÃ¥l; SchjÃ¸lberg, Synnve; Ã˜yen, Anne-Siri; Lie, Kari Kveim; Hornig, Mady; Bresnahan, Michaeline; Bakke, Therese; Roth, Christine; Alsaker, Elin; Schreuder, Patricia; Stenberg, Nina; Reichborn-Kjennerud, Ted; Hirtz, Deborah; Susser, Ezra; Magnus, Per; Lipkin, W. Ian &amp; Stoltenberg, Camilla</t>
  </si>
  <si>
    <t>The Autism Birth Cohort (ABC) a study of autism spectrum disorders in MoBa</t>
  </si>
  <si>
    <t>Norsk Epidemiologi</t>
  </si>
  <si>
    <t>Lewis, Alan B.; Martin, Gerard R.; Bartz, Peter J.; Fischbach, Peter S.; Fulton, David R.; Matherne, G. Paul; Reinking, Benjamin &amp; Spicer, Robert</t>
  </si>
  <si>
    <t xml:space="preserve">Task Force 1 Pediatric Cardiology Fellowship Training in General Cardiology1 </t>
  </si>
  <si>
    <t>TDP-43 knockdown impairs neurite outgrowth dependent on its target histone deacetylase 6</t>
  </si>
  <si>
    <t>Molecular Neurodegeneration</t>
  </si>
  <si>
    <t>Buxbaum, Joseph D.; Bolshakova, Nadia; Brownfeld, Jessica M.; Anney, Richard J. L.; Bender, Patrick; Bernier, Raphael; Cook, Edwin H.; Coon, Hilary; Cuccaro, Michael; Freitag8, Christine M.; Hallmayer, Joachim; Geschwind, Daniel; Klauck, Sabine M.; Nurnberger, John I.; Oliveira, Guiomar; Pinto, Dalila; Poustka, Fritz; Scherer, Stephen W.; Shih, Andy &amp; Sutcliffe, James S.</t>
  </si>
  <si>
    <t>The Autism Simplex Collection an international, expertly phenotyped autism sample for genetic and phenotypic analyses</t>
  </si>
  <si>
    <t>Liang, Christina; Ahmad, Kate &amp; Sue, Carolyn M.</t>
  </si>
  <si>
    <t xml:space="preserve">The broadening spectrum of mitochondrial disease Shifts in the diagnostic paradigm </t>
  </si>
  <si>
    <t>McCarthy, Alice</t>
  </si>
  <si>
    <t xml:space="preserve">The Business of Genome Analysis and Interpretation </t>
  </si>
  <si>
    <t xml:space="preserve">Chemistry &amp; Biology </t>
  </si>
  <si>
    <t>Chang, Kyle; Creighton, Chad J; Davis, Caleb; Donehower, Lawrence; Drummond, Jennifer; Wheeler, David; Ally, Adrian; Balasundaram, Miruna; Birol, Inanc; Butterfield, Yaron S N; Chu, Andy; Chuah, Eric; Chun, Hye-Jung E; Dhalla, Noreen; Guin, Ranabir; Hirst, Martin; Hirst, Carrie; Holt, Robert A; Jones, Steven J M &amp; Lee, Darlene</t>
  </si>
  <si>
    <t>The Cancer Genome Atlas Pan-Cancer analysis project</t>
  </si>
  <si>
    <t>Vermeesch, Joris R; Balikova, Irina; Schrander-Stumpel, Connie; Fryns, Jean-Pierre &amp; Devriendt, Koenraad</t>
  </si>
  <si>
    <t>The causality of de novo copy number variants is overestimated</t>
  </si>
  <si>
    <t>RodrÄ±guez-Gonzalez, F. German; Mustafa, Dana A.M.; Mostert, Bianca &amp; Sieuwerts, Anieta M.</t>
  </si>
  <si>
    <t xml:space="preserve">The challenge of gene expression profiling in heterogeneous clinical samples </t>
  </si>
  <si>
    <t xml:space="preserve">Methods </t>
  </si>
  <si>
    <t>Jacquemont, Sébastien; Berry-Kravis, Elizabeth; Hagerman, Randi; Raison, Florian; Gasparini, Fabrizio; Apostol, George; Ufer, Mike; Portes, Vincent &amp; Gomez-Mancilla, Baltazar</t>
  </si>
  <si>
    <t>The challenges of clinical trials in fragile X syndrome</t>
  </si>
  <si>
    <t>Psychopharmacology</t>
  </si>
  <si>
    <t>Knudsen, Erik S.; Gopal, Purva &amp; Singal, Amit G.</t>
  </si>
  <si>
    <t xml:space="preserve">The Changing Landscape of Hepatocellular Carcinoma Etiology, Genetics, and Therapy </t>
  </si>
  <si>
    <t>Grimwade, David; Grimwade D.</t>
  </si>
  <si>
    <t xml:space="preserve">The changing paradigm of prognostic factors in acute myeloid leukaemia </t>
  </si>
  <si>
    <t xml:space="preserve">Best Practice &amp; Research Clinical Haematology ; </t>
  </si>
  <si>
    <t>Lichner, Zsuzsanna; Scorilas, Andreas; White, Nicole M.A.; Girgis, Andrew H.; Rotstein, Lora; Wiegand, Kimberly C.; Latif, Ashraf; Chow, Christina; Huntsman, David &amp; Yousef, George M.</t>
  </si>
  <si>
    <t xml:space="preserve">The Chromatin Remodeling Gene ARID1A Is a New Prognostic Marker in Clear Cell Renal Cell Carcinoma </t>
  </si>
  <si>
    <t>The 2013 International Myopia Conference in California</t>
  </si>
  <si>
    <t>Ophthalmic &amp; Physiological Optics</t>
  </si>
  <si>
    <t>Baharnoori, Moogeh; Bartholomeusz, Cali; Boucher, Aurelie A.; Buchy, Lisa; Chaddock, Christopher; Chiliza, Bonga; FÃ¶cking, Melanie; Fornito, Alex; Gallego, Juan A.; Hori, Hiroaki; Huf, Gisele; Jabbar, Gul A.; Kang, Shi Hyun; Kissi, Yousri El; MerchÃ¡n-Naranjo, Jessica; Modinos, Gemma; Abdel-Fadeel, Nashaat A.M.; Neubeck, Anna-Karin; Ng, Hsiao Piau; Novak, Gabriela; Owolabi, Olasunmbo O.; Prata, Diana P.; Rao, Naren P.; Riecansky, Igor; Smith, Darryl C.; Souza, Renan P.; Thienel, Renate; Trotman, Hanan D.; Uchida, Hiroyuki; Woodberry, Kristen A.; O'Shea, Anne &amp; DeLisi, Lynn E.</t>
  </si>
  <si>
    <t xml:space="preserve">The 2nd Schizophrenia International Research Society Conference, 10â€“14 April 2010, Florence, Italy Summaries of oral sessions </t>
  </si>
  <si>
    <t xml:space="preserve">Schizophrenia Research </t>
  </si>
  <si>
    <t>Abbs, Brandon; Achalia, Rashmin M.; Adelufosi, Adegoke O.; Aktener, Ahmet YiÄŸit; Beveridge, Natalie J.; Bhakta, Savita G.; Blackman, Rachael K.; Bora, Emre; Byun, M.S.; Cabanis, Maurice; Carrion, Ricardo; Castellani, Christina A.; Chow, Tze Jen; Dmitrzak-Weglarz, M.; Gayer-Anderson, Charlotte; Gomes, Felipe V.; Haut, Kristen; Hori, Hiroaki; Kantrowitz, Joshua T.; Kishimoto, Taishiro; Lee, Frankie H.F.; Lin, Ashleigh; Palaniyappan, Lena; Quan, Meina; Rubio, Maria D.; de AzÃºa, Sonia Ruiz; Sahoo, Saddichha; Strauss, Gregory P.; Szczepankiewicz, Aleksandra; Thompson, Andrew D.; Trotta, Antonella; Tully, Laura M.; Uchida, Hiroyuki; Velthorst, Eva; Young, Jared W.; O'Shea, Anne &amp; DeLisi, Lynn E.</t>
  </si>
  <si>
    <t xml:space="preserve">The 3rd Schizophrenia International Research Society Conference, 14â€“18 April 2012, Florence, Italy Summaries of oral sessions </t>
  </si>
  <si>
    <t>The 45th Annual Meeting on September 6th - 8th 2012, Krakow, Poland</t>
  </si>
  <si>
    <t>Abayomi, Olukayode; Amato, Davide; Bailey, Candace; Bitanihirwe, Byron; Bowen, Lynneice; Burshtein, Shimon; Cullen, Alexis; FustÃ©, Montserrat; Herrmann, Ana P.; Khodaie, Babak; Kilian, Sanja; Lang, Qortni A.; Manning, Elizabeth E.; Massuda, Raffael; Nurjono, Milawaty; Sadiq, Sarosh; Sanchez-Gutierrez, Teresa; Sheinbaum, Tamara; Shivakumar, Venkataram; Simon, Nicholas; Spiteri-Staines, Anneliese; Sirijit, Suttajit; Toftdahl, Nanna Gilliam; Wadehra, Sunali; Wang, Yi; Wigton, Rebekah; Wright, Susan; Yagoda, Sergey; Zaytseva, Yuliya; O'Shea, Anne &amp; DeLisi, Lynn E.</t>
  </si>
  <si>
    <t xml:space="preserve">The 4th Schizophrenia International Research Society Conference, 5&amp;#xa0;â€“9 April 2014, Florence, Italy A summary of topics and trends </t>
  </si>
  <si>
    <t xml:space="preserve">The 55th Annual Meeting of the Japanese Society of Child Neurology </t>
  </si>
  <si>
    <t xml:space="preserve">Brain and Development </t>
  </si>
  <si>
    <t xml:space="preserve">The 56th Annual Meeting of the Japanese Society of Child Neurology </t>
  </si>
  <si>
    <t>Connell, FC; Gordon, K; Brice, G; Keeley, V; Jeffery, S; Mortimer, PS; Mansour, S &amp; Ostergaard, P</t>
  </si>
  <si>
    <t>The classification and diagnostic algorithm for primary lymphatic dysplasia an update from 2010 to include molecular findings</t>
  </si>
  <si>
    <t xml:space="preserve">The Association for Molecular Pathology's Approach to Supporting a Global Agenda to Embrace Personalized Genomic Medicine </t>
  </si>
  <si>
    <t>Lerner-Ellis J.P.</t>
  </si>
  <si>
    <t>The clinical implementation of whole genome sequencing A conversation with seven scientific experts</t>
  </si>
  <si>
    <t>Nguyen, M.T. &amp; Charlebois, K.; Nguyen MT, Charlebois K.</t>
  </si>
  <si>
    <t>The clinical utility of whole-exome sequencing in the context of rare diseases - the changing tides of medical practice</t>
  </si>
  <si>
    <t>Clinical Genetics; Clin Genet.  2014</t>
  </si>
  <si>
    <t>Pediatric Cardiac Genomics Consortium</t>
  </si>
  <si>
    <t>The Congenital Heart Disease Genetic Network Study Rationale, Design, and Early Results</t>
  </si>
  <si>
    <t>Circulation Research February 15, 2013</t>
  </si>
  <si>
    <t>Capasso, Jenina E.</t>
  </si>
  <si>
    <t>The cost of genetic testing for ocular disease who pays?</t>
  </si>
  <si>
    <t>Current Opinion in Ophthalmology September 2014</t>
  </si>
  <si>
    <t>focused on reimbursement</t>
  </si>
  <si>
    <t>MarÃ³di, LÃ¡szlÃ³</t>
  </si>
  <si>
    <t>The creation and progress of the J Project in Eastern and Central Europe</t>
  </si>
  <si>
    <t>focused on training</t>
  </si>
  <si>
    <t>Schulenburg-Brand, Danja; Katugampola, Ruwani; Anstey, Alexander V. &amp; Badminton, Michael N.</t>
  </si>
  <si>
    <t xml:space="preserve">The Cutaneous Porphyrias </t>
  </si>
  <si>
    <t xml:space="preserve">Dermatologic Clinics </t>
  </si>
  <si>
    <t>Pérez-Mancera, Pedro A.; Rust, Alistair G.; van der Weyden, Louise; Kristiansen, Glen; Li, Allen; Sarver, Aaron L.; Silverstein, Kevin A. T.; GrÃ¼tzmann, Robert; Aust, Daniela; RÃ¼mmele, Petra; KnÃ¶sel, Thomas; Herd, Colin; Stemple, Derek L.; Kettleborough, Ross; Brosnan, Jacqueline A.; Li, Ang; Morgan, Richard; Knight, Spencer; Yu, Jun &amp; Stegeman, Shane</t>
  </si>
  <si>
    <t>The deubiquitinase USP9X suppresses pancreatic ductal adenocarcinoma</t>
  </si>
  <si>
    <t>Uhlig, Holm H.; Schwerd, Tobias; Koletzko, Sibylle; Shah, Neil; Kammermeier, Jochen; Elkadri, Abdul; Ouahed, Jodie; Wilson, David C.; Travis, Simon P.; Turner, Dan; Klein, Christoph; Snapper, Scott B. &amp; Muise, Aleixo M.</t>
  </si>
  <si>
    <t xml:space="preserve">The Diagnostic Approach to Monogenic Very Early Onset Inflammatory Bowel Disease </t>
  </si>
  <si>
    <t>van Nimwegen, K.J.M.; Schieving, J.H.; Willemsen, M.A.A.P.; Veltman, J.A.; van der Burg, S.; van der Wilt, G.J. &amp; Grutters, J.P.C.; van Nimwegen, K J M; Schieving, J H; Willemsen, M A A P; Veltman, J A; van der Burg, S; van der Wilt, G J; Grutters, J P C; van Nimwegen KJ, Schieving JH, Willemsen MA, Veltman JA, van der Burg S, van der Wilt GJ, Grutters JP.; Van Nimwegen, K.J.M.a; Schieving, J.H.b; Willemsen, M.A.A.P.b; Veltman, J.A.c; Van Der Burg, S.d; Van Der Wilt, G.J.a &amp; Grutters, J.P.C.a</t>
  </si>
  <si>
    <t xml:space="preserve">The diagnostic pathway in complex paediatric neurology A cost analysis </t>
  </si>
  <si>
    <t>European Journal of Paediatric Neurology ; European journal of paediatric neurology : EJPN : official journal of the European Paediatric Neurology Society; Eur J Paediatr Neurol.  2015; European Journal of Paediatric Neurology</t>
  </si>
  <si>
    <t>Evangelou, K; Bartkova, J; Kotsinas, A; Pateras, I S; Liontos, M; Velimezi, G; Kosar, M; Liloglou, T; Trougakos, I P; Dyrskjot, L; Andersen, C L; Papaioannou, M; Drosos, Y; Papafotiou, G; Hodny, Z; Sosa-Pineda, B; Wu, X-R; Klinakis, A; Ã˜rntoft, T &amp; Lukas, J</t>
  </si>
  <si>
    <t>The DNA damage checkpoint precedes activation of ARF in response to escalating oncogenic stress during tumorigenesis</t>
  </si>
  <si>
    <t>Cell Death &amp; Differentiation</t>
  </si>
  <si>
    <t>Molenaar, Remco J.; Radivoyevitch, Tomas; Maciejewski, Jaroslaw P.; van Noorden, Cornelis J.F. &amp; Bleeker, Fonnet E.</t>
  </si>
  <si>
    <t xml:space="preserve">The driver and passenger effects of isocitrate dehydrogenase 1 and 2 mutations in oncogenesis and survival prolongation </t>
  </si>
  <si>
    <t>Leung, Donald Y.M. &amp; Szefler, Stanley J.</t>
  </si>
  <si>
    <t xml:space="preserve">The Editors' Choice </t>
  </si>
  <si>
    <t>Bonnefond, Amélie; Froguel, Philippe &amp; Vaxillaire, Martine</t>
  </si>
  <si>
    <t xml:space="preserve">The emerging genetics of type 2 diabetes </t>
  </si>
  <si>
    <t>Materna-Kiryluk, Anna; Kiryluk, Krzysztof; Burgess, Katelyn; Bieleninik, Arkadiusz; Sanna-Cherchi, Simone; Gharavi, Ali &amp; Latos-Bielenska, Anna</t>
  </si>
  <si>
    <t>The emerging role of genomics in the diagnosis and workup of congenital urinary tract defects a novel deletion syndrome on chromosome 3q1331-221</t>
  </si>
  <si>
    <t>Abreu, Francine B. De; Wells, Wendy A. &amp; Tsongalis, Gregory J.</t>
  </si>
  <si>
    <t xml:space="preserve">The Emerging Role of the Molecular Diagnostics Laboratory in Breast Cancer Personalized Medicine </t>
  </si>
  <si>
    <t>Shevell, Michael; Dagenais, Lynn &amp; Oskoui, Maryam</t>
  </si>
  <si>
    <t xml:space="preserve">The Epidemiology of Cerebral Palsy New Perspectives From a Canadian Registry </t>
  </si>
  <si>
    <t>Davies, Kay</t>
  </si>
  <si>
    <t>The era of genomic medicine</t>
  </si>
  <si>
    <t>Jr., Robert Roskoski</t>
  </si>
  <si>
    <t xml:space="preserve">The ErbB/HER family of protein-tyrosine kinases and cancer </t>
  </si>
  <si>
    <t xml:space="preserve">Pharmacological Research </t>
  </si>
  <si>
    <t>Hook, Jane M. &amp; Ledermann, Jonathan A.</t>
  </si>
  <si>
    <t xml:space="preserve">The European Society for Medical Oncology 2014 Congress Highlights and summary of selected abstracts in gynecologic cancers </t>
  </si>
  <si>
    <t>Costain, Gregory &amp; Bassett, Anne S.; Costain G., Bassett A.S.</t>
  </si>
  <si>
    <t>The Ever-Evolving Concept of Clinical Significance and the Potential for Sins of Omission in Genetic Research</t>
  </si>
  <si>
    <t>deGoma, Emil M. MD *
Knowles, Joshua W. MD, PhD +
Angeli, Fabio MD ++
Budoff, Matthew J. MD [S]
Rader, Daniel J. MD [forms double vertical]</t>
  </si>
  <si>
    <t>The Evolution and Refinement of Traditional Risk Factors for Cardiovascular Disease</t>
  </si>
  <si>
    <t>Cardiology in Review May/June 2012</t>
  </si>
  <si>
    <t>Yan, Kenneth a,b,c
Yang, Kailin a,d
Rich, Jeremy N. a</t>
  </si>
  <si>
    <t>The evolving landscape of glioblastoma stem cells</t>
  </si>
  <si>
    <t>Current Opinion in Neurology December 2013</t>
  </si>
  <si>
    <t>Bergsland, Emily K.</t>
  </si>
  <si>
    <t xml:space="preserve">The Evolving Landscape of Neuroendocrine Tumors </t>
  </si>
  <si>
    <t>Sanders, Mathijs A.
Valk, Peter J.M.</t>
  </si>
  <si>
    <t>The evolving molecular genetic landscape in acute myeloid leukaemia</t>
  </si>
  <si>
    <t xml:space="preserve">Current Opinion in Hematology March 2013; </t>
  </si>
  <si>
    <t>Romick-Rosendale, Lindsey E.; Lui, Vivian W.Y.; Grandis, Jennifer R. &amp; Wells, Susanne I.</t>
  </si>
  <si>
    <t xml:space="preserve">The Fanconi anemia pathway Repairing the link between DNA damage and squamous cell carcinoma </t>
  </si>
  <si>
    <t xml:space="preserve">Mutation Research/Fundamental and Molecular Mechanisms of Mutagenesis </t>
  </si>
  <si>
    <t>LÃ¡zaro-MuÃ±oz, Gabriel</t>
  </si>
  <si>
    <t>The Fiduciary Relationship Model for Managing Clinical Genomic 'Incidental' Findings</t>
  </si>
  <si>
    <t>Kovar, Heinrich; Alonso, Javier; Aman, Pierre; Aryee, Dave N. T.; Ban, Jozef; Burchill, Sue A.; Burdach, Stefan; De Alava, Enrique; Delattre, Olivier; Dirksen, Uta; Fourtouna, Argyro; Fulda, Simone; Helman, Lee J.; Herrero-Martin, David; Hogendoorn, Pancras C. W.; Kontny, Udo; Lawlor, Elizabeth R.; Lessnick, Stephen L.; Llombart-Bosch, Antonio &amp; Metzler, Markus</t>
  </si>
  <si>
    <t>The first European interdisciplinary Ewing sarcoma research summit</t>
  </si>
  <si>
    <t>Lemech, Charlotte R. &amp; Arkenau, Hendrik-Tobias</t>
  </si>
  <si>
    <t xml:space="preserve">The future is here tumour profiling in day-to-day clinical practice </t>
  </si>
  <si>
    <t>Kricka, Larry J.; Polsky, Tracey G.; Park, Jason Y. &amp; Fortina, Paolo</t>
  </si>
  <si>
    <t xml:space="preserve">The future of laboratory medicine " A 2014 perspective </t>
  </si>
  <si>
    <t>Morgan, Gareth J.; Walker, Brian A. &amp; Davies, Faith E.</t>
  </si>
  <si>
    <t>The genetic architecture of multiple myeloma</t>
  </si>
  <si>
    <t>Nybakken, Grant E. &amp; Bagg, Adam</t>
  </si>
  <si>
    <t xml:space="preserve">The Genetic Basis and Expanding Role of Molecular Analysis in the Diagnosis, Prognosis, and Therapeutic Design for Myelodysplastic Syndromes </t>
  </si>
  <si>
    <t>Dancey, JanetÂ E.; Bedard, PhilippeÂ L.; Onetto, Nicole &amp; Hudson, ThomasÂ J.</t>
  </si>
  <si>
    <t xml:space="preserve">The Genetic Basis for Cancer Treatment Decisions </t>
  </si>
  <si>
    <t>ELSI issues but for participation to clinical trials</t>
  </si>
  <si>
    <t>cost, interdisciplinary team, data sharing</t>
  </si>
  <si>
    <t>Pasqualucci, Laura</t>
  </si>
  <si>
    <t>The genetic basis of diffuse large B-cell lymphoma</t>
  </si>
  <si>
    <t xml:space="preserve">Current Opinion in Hematology July 2013; </t>
  </si>
  <si>
    <t>Campeau, Philippe M; Kasperaviciute, Dalia; Lu, James T; Burrage, Lindsay C; Kim, Choel; Hori, Mutsuki; Powell, Berkley R; Stewart, Fiona; Félix, TÃªmis Maria; van den Ende, Jenneke; Wisniewska, Marzena; Kayserili, HÃ¼lya; Rump, Patrick; Nampoothiri, Sheela; Aftimos, Salim; Mey, Antje; Nair, Lal D V; Begleiter, Michael L; Bie, Isabelle De; Meenakshi, Girish; Murray, Mitzi L; Repetto, Gabriela M; Golabi, Mahin; Blair, Edward; Male, Alison; Giuliano, Fabienne; Kariminejad, Ariana; Newman, William G; Bhaskar, Sanjeev S; Dickerson, Jonathan E; Kerr, Bronwyn; Banka, Siddharth; Giltay, Jacques C; Wieczorek, Dagmar; Tostevin, Anna; Wiszniewska, Joanna; Cheung, Sau Wai; Hennekam, Raoul C; Gibbs, Richard A; Lee, Brendan H &amp; Sisodiya, Sanjay M</t>
  </si>
  <si>
    <t xml:space="preserve">The genetic basis of DOORS syndrome an exome-sequencing study </t>
  </si>
  <si>
    <t>Hirschfield, Gideon M.; Chapman, Roger W.; Karlsen, Tom H.; Lammert, Frank; Lazaridis, Konstantinos N. &amp; Mason, Andrew L.</t>
  </si>
  <si>
    <t xml:space="preserve">The Genetics of Complex Cholestatic Disorders </t>
  </si>
  <si>
    <t>Thomas, Francois a,c
Desmedt, Christine b
Aftimos, Philippe c
Awada, Ahmad c</t>
  </si>
  <si>
    <t>Impact of tumor sequencing on the use of anticancer drugs</t>
  </si>
  <si>
    <t xml:space="preserve">Current Opinion in Oncology May 2014 </t>
  </si>
  <si>
    <t>Quesada, VÃ­ctor; Ramsay, Andrew J.; RodrÃ­guez, David; Puente, Xose S.; Campo, ElÃ­as &amp; LÃ³pez-OtÃ­n, Carlos</t>
  </si>
  <si>
    <t>The genomic landscape of chronic lymphocytic leukemia clinical implications</t>
  </si>
  <si>
    <t>Spans, Lien; Clinckemalie, Liesbeth; Helsen, Christine; Vanderschueren, Dirk; Boonen, Steven; Lerut, Evelyne; Joniau, Steven &amp; Claessens, Frank</t>
  </si>
  <si>
    <t>The Genomic Landscape of Prostate Cancer</t>
  </si>
  <si>
    <t>Bezold KY, Karjalainen MK, Hallman M, Teramo K, Muglia LJ</t>
  </si>
  <si>
    <t>The genomics of preterm birth from animal models to human studies</t>
  </si>
  <si>
    <t>Valsesia, Armand; Macé, Aurélien; Jacquemont, Sébastien; Beckmann, Jacques S. &amp; Kutalik, ZoltÃ¡n</t>
  </si>
  <si>
    <t>The growing importance of CNVs new insights for detection and clinical interpretation</t>
  </si>
  <si>
    <t>Eltoukhi, Heba M.; Modi, Monica N.; Weston, Meredith; Armstrong, Alicia Y. &amp; Stewart, Elizabeth A.</t>
  </si>
  <si>
    <t xml:space="preserve">The health disparities of uterine fibroid tumors for African American women a public health issue </t>
  </si>
  <si>
    <t>Pimentel, Mark; Funari, Vincent; Giamarellos-Bourboulis, Evangelos J.; Pyleris, Emmanouill; Pistiki, Katerina; Tang, Jie; Lee, Clarence; Harkins, Timothy; Kim, Gene; Weitsman, Stacy; Barlow, Gillian M. &amp; Chang, Christopher</t>
  </si>
  <si>
    <t xml:space="preserve">The First Large Scale Deep Sequencing of the Duodenal Microbiome in Irritable Bowel Syndrome Reveals Striking Differences Compared to Healthy Controls </t>
  </si>
  <si>
    <t>Robinson, P. N. &amp; Mundlos, S.</t>
  </si>
  <si>
    <t>The Human Phenotype Ontology</t>
  </si>
  <si>
    <t>BelizÃ¡rio, Jose E. &amp; Hilliker, A.J.</t>
  </si>
  <si>
    <t>The humankind genome from genetic diversity to the origin of human diseases</t>
  </si>
  <si>
    <t>Genome</t>
  </si>
  <si>
    <t xml:space="preserve">Alison Hall, Corinna Alberg and Dr Nina Hallowell; </t>
  </si>
  <si>
    <t>The impact of genomic sequencing technologies on patient pathways</t>
  </si>
  <si>
    <t>Beamer, Laura Curr; Linder, Lauri; Wu, Bohua &amp; Eggert, Julia</t>
  </si>
  <si>
    <t xml:space="preserve">The Impact of Genomics on Oncology Nursing </t>
  </si>
  <si>
    <t>return of results, discrimination, confidentiality</t>
  </si>
  <si>
    <t>Thompson, Rose; Drew, Cheney J. G.; Thomas, Rhys H.; Thompson R, Drew CJ, Thomas RH.; Thompson, R.a; Drew, C.J.G.b &amp; Thomas, R.H.c</t>
  </si>
  <si>
    <t>Next Generation Sequencing in the Clinical Domain Clinical Advantages, Practical, and Ethical Challenges</t>
  </si>
  <si>
    <t>CHALLENGES AND OPPORTUNITIES OF NEXT-GENERATION SEQUENCING FOR BIOMEDICAL RESEARCH; Adv Protein Chem Struct Biol.  2012; Advances in Protein Chemistry and Structural Biology</t>
  </si>
  <si>
    <t>MANY very detailed issues</t>
  </si>
  <si>
    <t>Schutte, Debra L.; Davies, Marilyn A. &amp; Goris, Emilie D</t>
  </si>
  <si>
    <t>The Implications of Genomics on the Nursing Care of Adults With Neuropsychiatric Conditions</t>
  </si>
  <si>
    <t>Noss, R; Mills, R; Callanan, N</t>
  </si>
  <si>
    <t>The Incorporation of Predictive Genomic Testing into Genetic Counseling Programs</t>
  </si>
  <si>
    <t>McGuire, A.L.a; McCullough, L.B.a &amp; Evans, J.P.b</t>
  </si>
  <si>
    <t>The indispensable role of professional judgment in genomic medicine</t>
  </si>
  <si>
    <t>JAMA - Journal of the American Medical Association</t>
  </si>
  <si>
    <t>Pearson-Fuhrhop, Kristin M. a
Burke, Erin a
Cramer, Steven C. a,b</t>
  </si>
  <si>
    <t>The influence of genetic factors on brain plasticity and recovery after neural injury</t>
  </si>
  <si>
    <t>Current Opinion in Neurology December 2012</t>
  </si>
  <si>
    <t>Vyas V., Lambiase P.D.</t>
  </si>
  <si>
    <t>The investigation of sudden arrhythmic death syndrome (SADS)-the current approach to family screening and the future role of genomics and stem cell technology</t>
  </si>
  <si>
    <t>only talks a little about wellbeing of patients</t>
  </si>
  <si>
    <t>Hoppe, Nils</t>
  </si>
  <si>
    <t xml:space="preserve">The issue with tissue why making human biomaterials available for research purposes is still controversial </t>
  </si>
  <si>
    <t>Bodamer, Olaf A.; Giugliani, Roberto &amp; Wood, Tim</t>
  </si>
  <si>
    <t xml:space="preserve">The laboratory diagnosis of mucopolysaccharidosis III (Sanfilippo syndrome) A changing landscape </t>
  </si>
  <si>
    <t>Stephens, Philip J.; Tarpey, Patrick S.; Davies, Helen; Van Loo, Peter; Greenman, Chris; Wedge, David C.; Nik-Zainal, Serena; Martin, Sancha; Varela, Ignacio; Bignell, Graham R.; Yates, Lucy R.; Papaemmanuil, Elli; Beare, David; Butler, Adam; Cheverton, Angela; Gamble, John; Hinton, Jonathan; Jia, Mingming; Jayakumar, Alagu &amp; Jones, David</t>
  </si>
  <si>
    <t>The landscape of cancer genes and mutational processes in breast cancer</t>
  </si>
  <si>
    <t>Barbieri, Christopher E.; Demichelis, Francesca &amp; Rubin, Mark A.</t>
  </si>
  <si>
    <t xml:space="preserve">The Lethal Clone in Prostate Cancer Redefining the Index </t>
  </si>
  <si>
    <t>Nik-Zainal, Serena; VanÂ Loo, Peter; Wedge, DavidÂ C.; Alexandrov, LudmilÂ B.; Greenman, ChristopherÂ D.; Lau, KingÂ Wai; Raine, Keiran; Jones, David; Marshall, John; Ramakrishna, Manasa; Shlien, Adam; Cooke, SusannaÂ L.; Hinton, Jonathan; Menzies, Andrew; Stebbings, LucyÂ A.; Leroy, Catherine; Jia, Mingming; Rance, Richard; Mudie, LauraÂ J.; Gamble, StephenÂ J.; Stephens, PhilipÂ J.; McLaren, Stuart; Tarpey, PatrickÂ S.; Papaemmanuil, Elli; Davies, HelenÂ R.; Varela, Ignacio; McBride, DavidÂ J.; Bignell, GrahamÂ R.; Leung, Kenric; Butler, AdamÂ P.; Teague, JonÂ W.; Martin, Sancha; JÃ¶nsson, Goran; Mariani, Odette; Boyault, Sandrine; Miron, Penelope; Fatima, Aquila; LangerÃ¸d, Anita; Aparicio, SamuelÂ A.J.R.; Tutt, Andrew; Sieuwerts, AnietaÂ M.; Borg, Ã…ke; Thomas, Gilles; Salomon, AnneÂ Vincent; Richardson, AndreaÂ L.; BÃ¸rresen-Dale, Anne-Lise; Futreal, P.Â Andrew; Stratton, MichaelÂ R. &amp; Campbell, PeterÂ J.</t>
  </si>
  <si>
    <t xml:space="preserve">The Life History of 21 Breast Cancers </t>
  </si>
  <si>
    <t>Al-Mulla, Fahd</t>
  </si>
  <si>
    <t xml:space="preserve">The locked genomes A perspective from Arabia </t>
  </si>
  <si>
    <t>Prensner, John R; Iyer, Matthew K; Sahu, Anirban; Asangani, Irfan A; Cao, Qi; Patel, Lalit; Vergara, Ismael A; Davicioni, Elai; Erho, Nicholas; Ghadessi, Mercedeh; Jenkins, Robert B; Triche, Timothy J; Malik, Rohit; Bedenis, Rachel; McGregor, Natalie; Ma, Teng; Chen, Wei; Han, Sumin; Jing, Xiaojun &amp; Cao, Xuhong</t>
  </si>
  <si>
    <t>The long noncoding RNA SChLAP1 promotes aggressive prostate cancer and antagonizes the SWI/SNF complex</t>
  </si>
  <si>
    <t>Bachelez, H.; Viguier, M.; Tebbey, P.W.; Lowes, M.; SuÃ¡rez-FariÃ±as, M.; Costanzo, A. &amp; Nestle, F.O.</t>
  </si>
  <si>
    <t>The mechanistic basis for psoriasis immunopathogenesis translating genotype to phenotype Report of a workshop, Venice, 2012</t>
  </si>
  <si>
    <t>KosztolÃ¡nyi, GyÃ¶rgy &amp; Cassiman, Jean-Jacques</t>
  </si>
  <si>
    <t>The medical geneticist as expert in the transgenerational and developmental aspects of diseases</t>
  </si>
  <si>
    <t>Vassy J.L., Lautenbach D.M., McLaughlin H.M., Kong S.W., Christensen K.D., Krier J., Kohane I.S., Feuerman L.Z., Blumenthal-Barby J., Roberts J.S., Lehmann L.S., Ho C.Y., Ubel P.A., MacRae C.A., Seidman C.E., Murray M.F., McGuire A.L., Rehm H.L., Green R.C., Bates D.W., Carere A.D., Cirino A., Connor L., Duggan J., Lane W.J., Liu C., Miller R., Morton C.C., Sunyaev S., Aronson S., Ceyhan-Birsoy O., Gowrisankar S., Lebo M.S., Leschiner I., Machini K., Metterville D.R., Panchang S., Robinson J.O., Slashinski M.J., Alexander S.C., Davis K., Kraft P., Garber J.E., Hambuch T., Lee I.-H.</t>
  </si>
  <si>
    <t>The MedSeq Project A randomized trial of integrating whole genome sequencing into clinical medicine</t>
  </si>
  <si>
    <t>Thomas, Stéphanie; Rouilly, Vincent; Patin, Etienne; Alanio, Cécile; Dubois, Annick; Delval, Cécile; Marquier, Louis-Guillaume; Fauchoux, Nicolas; Sayegrih, Seloua; Vray, Muriel; Duffy, Darragh; Quintana-Murci, Lluis &amp; Albert, Matthew L.</t>
  </si>
  <si>
    <t xml:space="preserve">The Milieu Intérieur study " An integrative approach for study of human immunological variance </t>
  </si>
  <si>
    <t xml:space="preserve">Clinical Immunology </t>
  </si>
  <si>
    <t>Arbustini, Eloisa; Narula, Navneet; Tavazzi, Luigi; Serio, Alessandra; Grasso, Maurizia; Favalli, Valentina; Bellazzi, Riccardo; Tajik, Jamil A.; Bonow, Robert O.; Fuster, Valentin &amp; Narula, Jagat</t>
  </si>
  <si>
    <t xml:space="preserve">The MOGE(S) Classification of Cardiomyopathy for Clinicians </t>
  </si>
  <si>
    <t>Toka, Hakan; Koshy, Jacob &amp; Hariri, Ali</t>
  </si>
  <si>
    <t>The molecular basis of blood pressure variation</t>
  </si>
  <si>
    <t>Machado, Rajiv D.</t>
  </si>
  <si>
    <t>The Molecular Genetics and Cellular Mechanisms Underlying Pulmonary Arterial Hypertension</t>
  </si>
  <si>
    <t>Scientifica</t>
  </si>
  <si>
    <t>Firme M.R., Marra M.A.</t>
  </si>
  <si>
    <t>The molecular landscape of pediatric brain tumors in the next-generation sequencing era</t>
  </si>
  <si>
    <t>Tawana, Kiran; BÃ¶dÃ¶r, Csaba; Cavenagh, Jamie; Jenner, Michael &amp; Fitzgibbon, Jude</t>
  </si>
  <si>
    <t>The Molecular Pathogenesis of Acute Myeloid Leukemia</t>
  </si>
  <si>
    <t>Barbieri, Christopher E.; Bangma, Chris H.; Bjartell, Anders; Catto, James W.F.; Culig, Zoran; GrÃ¶nberg, Henrik; Luo, Jun; Visakorpi, Tapio &amp; Rubin, Mark A.</t>
  </si>
  <si>
    <t xml:space="preserve">The Mutational Landscape of Prostate Cancer </t>
  </si>
  <si>
    <t>Kleinman, Steven; Busch, Michael P.; Murphy, Edward L.; Shan, Hua; Ness, Paul &amp; Glynn, Simone A.</t>
  </si>
  <si>
    <t>The National Heart, Lung, and Blood Institute Recipient Epidemiology and Donor Evaluation Study ( REDS- III) a research program striving to improve blood donor and transfusion recipient outcomes</t>
  </si>
  <si>
    <t>Transfusion</t>
  </si>
  <si>
    <t>Tifft, Cynthia J. a,b
Adams, David R. a,b</t>
  </si>
  <si>
    <t>The National Institutes of Health undiagnosed diseases program</t>
  </si>
  <si>
    <t>Gahl, William A.; Markello, Thomas C.; Toro, Camilo; Fajardo, Karin Fuentes; Sincan, Murat; Gill, Fred; Carlson-Donohoe, Hannah; Gropman, Andrea; Pierson, Tyler Mark; Golas, Gretchen; Wolfe, Lynne; Groden, Catherine; Godfrey, Rena; Nehrebecky, Michele; Wahl, Colleen; Landis, Dennis M. D.; Yang, Sandra; Madeo, Anne; Mullikin, James C.; Boerkoel, Cornelius F.; Tifft, Cynthia J.; Adams, David; Gahl WA, Markello TC, Toro C, Fajardo KF, Sincan M, Gill F, Carlson-Donohoe H, Gropman A, Pierson TM, Golas G, Wolfe L, Groden C, Godfrey R, Nehrebecky M, Wahl C, Landis DM, Yang S, Madeo A, Mullikin JC, Boerkoel CF, Tifft CJ, Adams D.; Gahl, W.A.; Markello, T.C.; Toro, C.; Fajardo, K.F.; Sincan, M.; Gill, F.; Carlson-Donohoe, H.; Gropman, A.; Pierson, T.M.; Golas, G.; Wolfe, L.; Groden, C.; Godfrey, R.; Nehrebecky, M.; Wahl, C.; Landis, D.M.D.; Yang, S.; Madeo, A.; Mullikin, J.C.; Boerkoel, C.F.; Tifft, C.J. &amp; Adams, D.; Gahl, W.A.a b c; Markello, T.C.b; Toro, C.a; Fajardo, K.F.a; Sincan, M.c; Gill, F.d; Carlson-Donohoe, H.c; Gropman, A.b e; Pierson, T.M.a f; Golas, G.b g; Wolfe, L.a; Groden, C.a b; Godfrey, R.a; Nehrebecky, M.a; Wahl, C.a; Landis, D.M.D.a; Yang, S.a b; Madeo, A.h; Mullikin, J.C.i; Boerkoel, C.F.a; Tifft, C.J.a b &amp; Adams, D.a c; Gahl WA, Markello TC, Toro C, Fajardo KF, Sincan M, Gill F, Carlson-Donohoe H, Gropman A, Pierson TM, Golas G, Wolfe L, Groden C, Godfrey R, Nehrebecky M, Wahl C, Landis DM, Yang S, Madeo A, Mullikin JC, Boerkoel CF, Tifft CJ, Adams D</t>
  </si>
  <si>
    <t>The National Institutes of Health Undiagnosed Diseases Program insights into rare diseases</t>
  </si>
  <si>
    <t xml:space="preserve">GENETICS IN MEDICINE; Genet Med.  2012; </t>
  </si>
  <si>
    <t>Tomlins, Scott; Robinson, Daniel; Penny, Robert J. &amp; Hess, Jay L.</t>
  </si>
  <si>
    <t xml:space="preserve">Twenty-First Century Pathology Sign-Out </t>
  </si>
  <si>
    <t>regulation, cost, internal or external testing</t>
  </si>
  <si>
    <t>Bunnik, Eline M.; Jong, Antina; Nijsingh, Niels &amp; Wert, Guido M.W.R.</t>
  </si>
  <si>
    <t>The New Genetics and Informed Consent Differentiating Choice to Preserve Autonomy</t>
  </si>
  <si>
    <t>Bioethics</t>
  </si>
  <si>
    <t>Barash, Carol Isaacson</t>
  </si>
  <si>
    <t xml:space="preserve">The new Journal of Applied &amp;amp; Translational Genomics No, not just another new journal </t>
  </si>
  <si>
    <t>Cook-Deegan, Robert; Conley, John M; Evans, James P &amp; Vorhaus, Daniel</t>
  </si>
  <si>
    <t>The next controversy in genetic testing clinical data as trade secrets?</t>
  </si>
  <si>
    <t>Simmons, Janine &amp; Quinn, Kevin</t>
  </si>
  <si>
    <t>The NIMH Research Domain Criteria (RDoC) Project implications for genetics research</t>
  </si>
  <si>
    <t>The Nirvana Fallacy and the Return of Results</t>
  </si>
  <si>
    <t>Magnus, Per &amp; Stoltenberg, Camilla</t>
  </si>
  <si>
    <t>The Norwegian Mother and Child Cohort Study (MoBa) -- past, present and future</t>
  </si>
  <si>
    <t>van Kessel, Ad Geurts</t>
  </si>
  <si>
    <t xml:space="preserve">The omics of cancer </t>
  </si>
  <si>
    <t xml:space="preserve">Cancer Genetics and Cytogenetics </t>
  </si>
  <si>
    <t>talks about collaborations and policy but in research</t>
  </si>
  <si>
    <t>Bandopadhayay, Pratiti; Jabbour, Anissa M.; Riffkin, Christopher; Salmanidis, Marika; Gordon, Lavinia; Popovski, Dean; Rigby, Lin; Ashley, David M.; Watkins, David N.; Thomas, David M.; Algar, Elizabeth &amp; Ekert, Paul G.</t>
  </si>
  <si>
    <t>The oncogenic properties of EWS/WT1 of desmoplastic small round cell tumors are unmasked by loss of p53 in murine embryonic fibroblasts</t>
  </si>
  <si>
    <t>Kara, Eleanna
Hardy, John
Houlden, Henry</t>
  </si>
  <si>
    <t>The pallidopyramidal syndromes nosology, aetiology and pathogenesis</t>
  </si>
  <si>
    <t>Current Opinion in Neurology August 2013</t>
  </si>
  <si>
    <t>Fears, Robin &amp; ter Meulen, Volker</t>
  </si>
  <si>
    <t>The perspective from EASAC and FEAM on direct-to-consumer genetic testing for health-related purposes</t>
  </si>
  <si>
    <t>Hegele, Robert A; Ginsberg, Henry N; Chapman, M John; Nordestgaard, BÃ¸rge G; Kuivenhoven, Jan Albert; Averna, Maurizio; Borén, Jan; Bruckert, Eric; Catapano, Alberico L; Descamps, Olivier S; Hovingh, G Kees; Humphries, Steve E; Kovanen, Petri T; Masana, Luis; Pajukanta, PÃ¤ivi; Parhofer, Klaus G; Raal, Frederick J; Ray, Kausik K; Santos, Raul D; Stalenhoef, Anton F H; Stroes, Erik; Taskinen, Marja-Riitta; TybjÃ¦rg-Hansen, Anne; Watts, Gerald F &amp; Wiklund, Olov</t>
  </si>
  <si>
    <t xml:space="preserve">The polygenic nature of hypertriglyceridaemia implications for definition, diagnosis, and management </t>
  </si>
  <si>
    <t xml:space="preserve">The Lancet Diabetes &amp; Endocrinology </t>
  </si>
  <si>
    <t>Kumar, Kevin K.; Aboud, Asad A. &amp; Bowman, Aaron B.</t>
  </si>
  <si>
    <t xml:space="preserve">The potential of induced pluripotent stem cells as a translational model for neurotoxicological risk </t>
  </si>
  <si>
    <t xml:space="preserve">NeuroToxicology </t>
  </si>
  <si>
    <t>Woodruff, Grace; Young, JessicaÂ E.; Martinez, FernandoÂ J.; Buen, Floyd; Gore, Athurva; Kinaga, Jennifer; Li, Zhe; Yuan, ShaunaÂ H.; Zhang, Kun &amp; Goldstein, LawrenceÂ S.B.</t>
  </si>
  <si>
    <t xml:space="preserve">The Presenilin-1 ΔE9 Mutation Results in Reduced Î³-Secretase Activity, but Not Total Loss of PS1 Function, in Isogenic Human Stem Cells </t>
  </si>
  <si>
    <t xml:space="preserve">Cell Reports </t>
  </si>
  <si>
    <t>Mallett, Andrew; Patel, Chirag; Salisbury, Anne; Wang, Zaimin; Healy, Helen &amp; Hoy, Wendy</t>
  </si>
  <si>
    <t>The prevalence and epidemiology of genetic renal disease amongst adults with chronic kidney disease in Australia</t>
  </si>
  <si>
    <t>Taber, Katherine A. Johansen; Dickinson, Barry D.; Wilson, Modena; Johansen Taber, Katherine A; Dickinson, Barry D; Wilson, Modena; Johansen Taber KA, Dickinson BD, Wilson M.; Taber, K.A.J.a; Dickinson, B.D.a &amp; Wilson, M.b; Taber K.A.J., Dickinson B.D., Wilson M.</t>
  </si>
  <si>
    <t>The Promise and Challenges of Next-Generation Genome Sequencing for Clinical Care</t>
  </si>
  <si>
    <t xml:space="preserve">JAMA INTERNAL MEDICINE; JAMA Intern Med.  2014; </t>
  </si>
  <si>
    <t>Topper, S.; Ober, C. &amp; Das, S.; Topper S, Ober C, Das S</t>
  </si>
  <si>
    <t>Exome sequencing and the genetics of intellectual disability</t>
  </si>
  <si>
    <t>incidental findings, return of results, technical guidelines</t>
  </si>
  <si>
    <t>; Fransen, Karin; Mitrovic, Mitja; Van Diemen, Cleo C.; Weersma, Rinse K.; Fransen K, Mitrovic M, van Diemen CC, Weersma RK.; Fransen, K.a b; Mitrovic, M.a c; Van Diemen, C.C.a &amp; Weersma, R.K.b</t>
  </si>
  <si>
    <t>The quest for genetic risk factors for Crohn's disease in the post-GWAS era</t>
  </si>
  <si>
    <t>Genome Medicine; Genome Med.  2011</t>
  </si>
  <si>
    <t>Chong, Curtis R &amp; JÃ¤nne, Pasi A</t>
  </si>
  <si>
    <t>The quest to overcome resistance to EGFR-targeted therapies in cancer</t>
  </si>
  <si>
    <t>Hashem, Ibrahim Abaker Targio; Yaqoob, Ibrar; Anuar, Nor Badrul; Mokhtar, Salimah; Gani, Abdullah &amp; Khan, Samee Ullah</t>
  </si>
  <si>
    <t xml:space="preserve">The rise of big data on cloud computing Review and open research issues </t>
  </si>
  <si>
    <t xml:space="preserve">Information Systems </t>
  </si>
  <si>
    <t>mentions privacy issues but linked to data storage not clinical sequencing</t>
  </si>
  <si>
    <t>Campuzano, Oscar; Allegue, Catarina; Sarquella-Brugada, Georgia; Coll, Monica; Mates, Jesus; Alcalde, Mireia; Ferrer-Costa, Carles; Iglesias, Anna; Brugada, Josep &amp; Brugada, Ramon</t>
  </si>
  <si>
    <t xml:space="preserve">The role of clinical, genetic and segregation evaluation in sudden infant death </t>
  </si>
  <si>
    <t>Parangi, Sareh &amp; Suh, Hyunsuk</t>
  </si>
  <si>
    <t xml:space="preserve">The Role of Genetic Markers in the Evaluation and Management of Thyroid Nodules </t>
  </si>
  <si>
    <t>Brodehl, Andreas PhD
Dieding, Mareike MSc
Klauke, Barbel PhD
Dec, Eric MD
Madaan, Shrestha MD
Huang, Taosheng MD, PhD
Gargus, John MD, PhD
Fatima, Azra PhD
Saric, Tomo MD, PhD
Cakar, Hamdin PhD
Walhorn, Volker PhD
Tonsing, Katja PhD
Skrzipczyk, Tim MSc
Cebulla, Ramona TN
Gerdes, Desiree TN
Schulz, Uwe MD
Gummert, Jan MD
Svendsen, Jesper Hastrup MD, DMSc
Olesen, Morten Salling PhD
Anselmetti, Dario PhD
Christensen, Alex Horby MD, PhD
Kimonis, Virginia MD
Milting, Hendrik PhD</t>
  </si>
  <si>
    <t>The Novel Desmin Mutant pA120D Impairs Filament Formation, Prevents Intercalated Disk Localization, and Causes Sudden Cardiac Death</t>
  </si>
  <si>
    <t>The Observatory</t>
  </si>
  <si>
    <t>Green R.C., Berg J.S., Grody W.W., Kalia S.S., Korf B.R., Martin C.L., McGuire A.L., Nussbaum R.L., O'Daniel J.M., Ormond K.E., Rehm H.L., Watson M.S., Williams M.S., Biesecker L.G.; American College of Medical Genetics and Genomics</t>
  </si>
  <si>
    <t>ACMG recommendations for reporting of incidental findings in clinical exome and genome sequencing</t>
  </si>
  <si>
    <t xml:space="preserve">American College of Medical Genetics and Genomics; </t>
  </si>
  <si>
    <t xml:space="preserve">ACMG Updates Recommendation on "Opt Out" for Genome Sequencing Return of Results
</t>
  </si>
  <si>
    <t xml:space="preserve">ACMG News; </t>
  </si>
  <si>
    <t>Kaufman, David; Curnutte, Margaret &amp; McGuire, Amy L.</t>
  </si>
  <si>
    <t>Clinical Integration of Next Generation Sequencing A Policy Analysis</t>
  </si>
  <si>
    <t>; Dr Leila Luheshi and Dr Sobia Raza</t>
  </si>
  <si>
    <t>Clinical whole genome analysis delivering the right diagnosis</t>
  </si>
  <si>
    <t>; Phg foundation</t>
  </si>
  <si>
    <t>Ganesh, Santhi K. MD, FAHA; Co-Chair
Arnett, Donna K. PhD, MSPH, FAHA; Co-Chair
Assimes, Themistocles L. MD, PhD
Basson, Craig T. MD, PhD, FAHA
Chakravarti, Aravinda PhD
Ellinor, Patrick T. MD, PhD, FAHA
Engler, Mary B. PhD, FAHA
Goldmuntz, Elizabeth MD
Herrington, David M. MD, MHS, FAHA
Hershberger, Ray E. MD, FAHA
Hong, Yuling MD, PhD, FAHA
Johnson, Julie A. PharmD, FAHA
Kittner, Steven J. MD, FAHA
McDermott, Deborah A. MS, CGC
Meschia, James F. MD
Mestroni, Luisa MD
O'Donnell, Christopher J. MD, MPH
Psaty, Bruce M. MD, PhD, FAHA
Vasan, Ramachandran S. MD, FAHA
Ruel, Marc MD, FAHA
Shen, Win-Kuang MD, FAHA
Terzic, Andre MD, FAHA
Waldman, Scott A. MD, PhD, FAHA</t>
  </si>
  <si>
    <t>Genetics and Genomics for the Prevention and Treatment of Cardiovascular Disease Update A Scientific Statement From the American Heart Association</t>
  </si>
  <si>
    <t>Circulation December 24/31, 2013</t>
  </si>
  <si>
    <t>Siqueiros-GarcÃ­a, JesÃºs Mario; Oliva-SÃ¡nchez, Pablo Francisco &amp; Saruwatari-Zavala, GarbiÃ±e</t>
  </si>
  <si>
    <t>GENOMIC SOVEREIGNTY OR THE ENEMY WITHIN</t>
  </si>
  <si>
    <t>Acta BioÃ©thica</t>
  </si>
  <si>
    <t>Bauer, Denis C.; Gaff, Clara; Dinger, Marcel E.; Caramins, Melody; Buske, Fabian A.; Fenech, Michael; Hansen, David &amp; Cobiac, Lynne</t>
  </si>
  <si>
    <t xml:space="preserve">Genomics and personalised whole-of-life healthcare </t>
  </si>
  <si>
    <t>Biesecker, Leslie</t>
  </si>
  <si>
    <t>Hypothesis-generating clinical genomics research and predictive medicine</t>
  </si>
  <si>
    <t>Bennett, Nigel C. &amp; Farah, Camile S.</t>
  </si>
  <si>
    <t>Next-Generation Sequencing in Clinical Oncology Next Steps Towards Clinical Validation</t>
  </si>
  <si>
    <t>Schrijver, Iris; Aziz, Nazneen; Farkas, Daniel H.; Furtado, Manohar; Gonzalez, Andrea Ferreira; Greiner, Timothy C.; Grody, Wayne W.; Hambuch, Tina; Kalman, Lisa; Kant, Jeffrey A.; Klein, Roger D.; Leonard, Debra G.B.; Lubin, Ira M.; Mao, Rong; Nagan, Narasimhan; Pratt, Victoria M.; Sobel, Mark E.; Voelkerding, Karl V. &amp; Gibson, Jane S.</t>
  </si>
  <si>
    <t xml:space="preserve">Opportunities and Challenges Associated with Clinical Diagnostic Genome Sequencing A Report of the Association for Molecular Pathology </t>
  </si>
  <si>
    <t>alot of issues</t>
  </si>
  <si>
    <t>ACMG Board of Directors; [No author name available]</t>
  </si>
  <si>
    <t>Points to consider in the clinical application of genomic sequencing</t>
  </si>
  <si>
    <t xml:space="preserve">Genetics in Medicine; </t>
  </si>
  <si>
    <t>Anna Middleton*,1, Chris Patch2, Jennifer Wiggins3, Kathy Barnes4,
Gill Crawford5, Caroline Benjamin6, Anita Bruce7, on behalf of the
Association of Genetic Nurses and Counsellors in the United Kingdom
and Ireland</t>
  </si>
  <si>
    <t>Position statement on opportunistic genomic screening from the Association of Genetic Nurses and Counsellors (UK and Ireland)</t>
  </si>
  <si>
    <t>; European Journal of Human Genetics</t>
  </si>
  <si>
    <t>PRIVACY and PROGRESS in Whole Genome Sequencing</t>
  </si>
  <si>
    <t>Hall, A</t>
  </si>
  <si>
    <t>Realising Genomics in Clinical Practice (interim report)</t>
  </si>
  <si>
    <t>Zawati, Ma'n H.; Parry, David; Thorogood, Adrian; Minh Thu Nguyen; Boycott, Kym M.; Rosenblatt, David; Knoppers, Bartha Maria; Zawati MH, Parry D, Thorogood A, Nguyen MT, Boycott KM, Rosenblatt D, Knoppers BM.; Zawati, M.H.a; Parry, D.a; Thorogood, A.a; Nguyen, M.T.a; Boycott, K.M.b; Rosenblatt, D.c &amp; Knoppers, B.M.a; Zawati M.H., Parry D., Thorogood A., Nguyen M.T., Boycott K.M., Rosenblatt D., Knoppers B.M.</t>
  </si>
  <si>
    <t>Reporting results from whole-genome and whole-exome sequencing in clinical practice a proposal for Canada?</t>
  </si>
  <si>
    <t xml:space="preserve">JOURNAL OF MEDICAL GENETICS; J Med Genet.  2014; </t>
  </si>
  <si>
    <t>Henderson, Gail E.; Wolf, Susan M.; Kuczynski, Kristine J.; Joffe, Steven; Sharp, Richard R.; Parsons, D. Williams; Knoppers, Bartha M.; Yu, Joon-Ho &amp; Appelbaum, Paul S.; Henderson, GE; Wolf, SM; Kuczynski, KJ; Joffe, S; Sharp, RR; Parsons, DW; Knoppers, BM; Yu, JH; Appelbaum, PS</t>
  </si>
  <si>
    <t>The Challenge of Informed Consent and Return of Results in Translational Genomics Empirical Analysis and Recommendations</t>
  </si>
  <si>
    <t>not techo user</t>
  </si>
  <si>
    <t>German National Ethics Council</t>
  </si>
  <si>
    <t>The future of genetic diagnosis – from research to clinical practice</t>
  </si>
  <si>
    <t>Lunshof, Jeantine E.; Lunshof, J.E.a b</t>
  </si>
  <si>
    <t>Whole genomes, small children, big questions</t>
  </si>
  <si>
    <t xml:space="preserve">van El, Carla G; Cornel, Martina C; Borry, Pascal; Hastings, Ros J; Fellmann, Florence; Hodgson, Shirley V; Howard, Heidi C; Cambon-Thomsen, Anne; Knoppers, Bartha M; Meijers-Heijboer, Hanne; Scheffer, Hans; Tranebjaerg, Lisbeth; Dondorp, Wybo &amp; de Wert, Guido MWR; van El, Carla G; Cornel, Martina C; Borry, Pascal; Hastings, Ros J; Fellmann, Florence; Hodgson, Shirley V; Howard, Heidi C; Cambon-Thomsen, Anne; Knoppers, Bartha M; Meijers-Heijboer, Hanne; Scheffer, Hans; Tranebjaerg, Lisbeth; Dondorp, Wybo &amp; de Wert, Guido M W R; </t>
  </si>
  <si>
    <t>Whole-genome sequencing in health care, Recommendations of the European Society of Human Genetics</t>
  </si>
  <si>
    <t xml:space="preserve">European Journal of Human Genetics; </t>
  </si>
  <si>
    <t>Wu, Ke; Hanna, Gregory L.; Rosenberg, David R. &amp; Arnold, Paul D.</t>
  </si>
  <si>
    <t xml:space="preserve">The role of glutamate signaling in the pathogenesis and treatment of obsessive"compulsive disorder </t>
  </si>
  <si>
    <t xml:space="preserve">Pharmacology Biochemistry and Behavior </t>
  </si>
  <si>
    <t>Meisel, Jane L.; Hyman, David M.; Jotwani, Anjali; Zhou, Qin; Abu-Rustum, Nadeem R.; Iasonos, Alexia; Pike, Malcolm C. &amp; Aghajanian, Carol</t>
  </si>
  <si>
    <t xml:space="preserve">The role of systemic chemotherapy in the management of granulosa cell tumors </t>
  </si>
  <si>
    <t>Giampaoli, S.; Chillemi, G.; Valeriani, F.; Lazzaro, D.; Borro, M.; Gentile, G.; Simmaco, M.; Zanni, G.; Berti, A. &amp; Spica, V. Romano</t>
  </si>
  <si>
    <t xml:space="preserve">The SNPs in the human genetic blueprint era </t>
  </si>
  <si>
    <t>whole section, but not focused on WES</t>
  </si>
  <si>
    <t>Chambers, John C.; Abbott, James; Zhang, Weihua; Turro, Ernest; Scott, William R.; Tan, Sian-Tsung; Afzal, Uzma; Afaq, Saima; Loh, Marie; Lehne, Benjamin; O'Reilly, Paul; Gaulton, Kyle J.; Pearson, Richard D.; Li, Xinzhong; Lavery, Anita; Vandrovcova, Jana; Wass, Mark N.; Miller, Kathryn; Sehmi, Joban &amp; Oozageer, Laticia; Chambers JC, Abbott J, Zhang W, Turro E, Scott WR, Tan ST, Afzal U, Afaq S, Loh M, Lehne B, O'Reilly P, Gaulton KJ, Pearson RD, Li X, Lavery A, Vandrovcova J, Wass MN, Miller K, Sehmi J, Oozageer L, Kooner IK, Al-Hussaini A, et al.</t>
  </si>
  <si>
    <t>The South Asian Genome</t>
  </si>
  <si>
    <t>Trakadis, Yannis J; Trakadis, Yannis J.; Trakadis YJ.; Trakadis, Y.J.</t>
  </si>
  <si>
    <t>Patient-controlled encrypted genomic data an approach to advance clinical genomics</t>
  </si>
  <si>
    <t>BMC Medical Genomics; BMC Med Genomics.  2012</t>
  </si>
  <si>
    <t xml:space="preserve">Dondorp, Wybo J &amp; de Wert, Guido M W R; </t>
  </si>
  <si>
    <t>The 'thousand-dollar genome' an ethical exploration</t>
  </si>
  <si>
    <t>European Journal of Human Genetics; Jahrbuch fÃ¼r Wissenschaft und Ethik</t>
  </si>
  <si>
    <t xml:space="preserve"> not techno user</t>
  </si>
  <si>
    <t>Meyer, Lukas H. &amp; Roser, Dominic</t>
  </si>
  <si>
    <t>The Timing of Benefits of Climate Policies Reconsidering the Opportunity Cost Argument</t>
  </si>
  <si>
    <t>The translation of cancer genomics time for a revolution in clinical cancer care</t>
  </si>
  <si>
    <t>education, communication, vus, but solutions provided</t>
  </si>
  <si>
    <t>Patay, Bradley A. &amp; Topol, Eric J.</t>
  </si>
  <si>
    <t xml:space="preserve">The Unmet Need of Education in Genomic Medicine </t>
  </si>
  <si>
    <t xml:space="preserve">The American Journal of Medicine </t>
  </si>
  <si>
    <t>Hillman, Sarah; McMullan, Dominic J; Maher, Eamonn R &amp; Kilby, Mark D</t>
  </si>
  <si>
    <t>The use of chromosomal microarray in prenatal diagnosis</t>
  </si>
  <si>
    <t>Obstetrician &amp; Gynaecologist</t>
  </si>
  <si>
    <t>only mentions exome in ccl</t>
  </si>
  <si>
    <t>Yee, Cassian</t>
  </si>
  <si>
    <t>The use of endogenous T cells for adoptive transfer</t>
  </si>
  <si>
    <t>Iglesias, Alejandro; Anyane-Yeboa, Kwame; Wynn, Julia; Wilson, Ashley; Cho, Megan Truitt; Guzman, Edwin; Sisson, Rebecca; Egan, Claire; Chung, Wendy K.; Iglesias A, Anyane-Yeboa K, Wynn J, Wilson A, Truitt Cho M, Guzman E, Sisson R, Egan C, Chung WK.</t>
  </si>
  <si>
    <t>The usefulness of whole-exome sequencing in routine clinical practice</t>
  </si>
  <si>
    <t>Several ELSI but positive</t>
  </si>
  <si>
    <t>Beaudet, Arthur L.</t>
  </si>
  <si>
    <t>The Utility of Chromosomal Microarray Analysis in Developmental and Behavioral Pediatrics</t>
  </si>
  <si>
    <t>Child Development</t>
  </si>
  <si>
    <t>BoonPeng, Hoh &amp; Yusoff, Khalid</t>
  </si>
  <si>
    <t>The utility of copy number variation (CNV) in studies of hypertension-related left ventricular hypertrophy (LVH) rationale, potential and challenges</t>
  </si>
  <si>
    <t>McDonell, Laura M.; Chardon, Jodi Warman; Schwartzentruber, Jeremy; Foster, Denise; Beaulieu, Chandree L.; Consortium, FORGE Canada; Majewski, Jacek0; Bulman, Dennis E. &amp; Boycott, Kym M.</t>
  </si>
  <si>
    <t>The utility of exome sequencing for genetic diagnosis in a familial microcephaly epilepsy syndrome</t>
  </si>
  <si>
    <t>THEME 5 GENETICS</t>
  </si>
  <si>
    <t>Shashi V, McConkie-Rosell A, Rosell B, Schoch K, Vellore K, McDonald M, Jiang YH, Xie P, Need A, Goldstein DB</t>
  </si>
  <si>
    <t>The utility of the traditional medical genetics diagnostic evaluation in the context of next-generation sequencing for undiagnosed genetic disorders</t>
  </si>
  <si>
    <t>not relevant for main analysis but interesting to refer to !!!</t>
  </si>
  <si>
    <t xml:space="preserve">The value of cardiac genetic testing </t>
  </si>
  <si>
    <t>VUS and others but not specific to genomics</t>
  </si>
  <si>
    <t xml:space="preserve">Jolles, Stephen; </t>
  </si>
  <si>
    <t xml:space="preserve">The Variable in Common Variable Immunodeficiency A Disease of Complex Phenotypes </t>
  </si>
  <si>
    <t>Verbsky, James; Thakar, Monica &amp; Routes, John</t>
  </si>
  <si>
    <t xml:space="preserve">The Wisconsin approach to newborn screening for severe combined immunodeficiency </t>
  </si>
  <si>
    <t>Ortigoza-Escobar, Juan DarÃ­o; Serrano, Mercedes; Molero, Marta; Oyarzabal, Alfonso; Rebollo, MÃ³nica; Muchart, Jordi; Artuch, Rafael; RodrÃ­guez-Pombo, Pilar &amp; Pérez-DueÃ±as, Belén</t>
  </si>
  <si>
    <t>Thiamine transporter-2 deficiency outcome and treatment monitoring</t>
  </si>
  <si>
    <t>Garber, KathrynÂ B.</t>
  </si>
  <si>
    <t xml:space="preserve">This Month in Genetics </t>
  </si>
  <si>
    <t>Ratzel, Sarah &amp; Cullinan, SaraÂ B.</t>
  </si>
  <si>
    <t xml:space="preserve">This Month in The Journal </t>
  </si>
  <si>
    <t>vus</t>
  </si>
  <si>
    <t>Arnold, Georgianne L. &amp; Vockley, Jerry</t>
  </si>
  <si>
    <t xml:space="preserve">Thoroughly modern medicine </t>
  </si>
  <si>
    <t>Peled, Yael; Gramlich, Michael; Yoskovitz, Guy; Feinberg, Micha S.; Afek, Arnon; Polak-Charcon, Sylvie; Pras, Elon; Sela, Ben-Ami; Konen, Eli; Weissbrod, Omer; Geiger, Dan; Gordon, Paul M.K.; Thierfelder, Ludwig; Freimark, Dov; Gerull, Brenda &amp; Arad, Michael</t>
  </si>
  <si>
    <t xml:space="preserve">Titin Mutation in Familial Restrictive Cardiomyopathy </t>
  </si>
  <si>
    <t>To tell or not to tell? A systematic review of ethical reflections on incidental findings arising in genetics contexts</t>
  </si>
  <si>
    <t>Ellinor, Patrick T. MD, PhD
Van Eyk, Jennifer E. PhD</t>
  </si>
  <si>
    <t>Top Advances in Functional Genomics and Translational Biology for 2009</t>
  </si>
  <si>
    <t xml:space="preserve">Circulation: Cardiovascular Genetics February 2010; </t>
  </si>
  <si>
    <t>Wali, Ramesh K.; Kunte, Dhananjay P.; De La Cruz, Mart; Tiwari, Ashish K.; Brasky, Jeffrey; Weber, Christopher R.; Gibson, Tina P.; Patel, Amir; Savkovic, Suzana D.; Brockstein, Bruce E. &amp; Roy, Hemant K.</t>
  </si>
  <si>
    <t>Topical Polyethylene Glycol as a Novel Chemopreventive Agent for Oral Cancer via Targeting of Epidermal Growth Factor Response</t>
  </si>
  <si>
    <t>Track 2 From genes and environment to pathophysiology</t>
  </si>
  <si>
    <t>Obesity Reviews</t>
  </si>
  <si>
    <t>Peterson, Thomas A.; Doughty, Emily &amp; Kann, Maricel G.</t>
  </si>
  <si>
    <t xml:space="preserve">Towards Precision Medicine Advances in Computational Approaches for the Analysis of Human Variants </t>
  </si>
  <si>
    <t xml:space="preserve">Journal of Molecular Biology </t>
  </si>
  <si>
    <t>Tracking tumor resistance using 'liquid biopsies'</t>
  </si>
  <si>
    <t>Conroy, Judith; McGettigan, Paul A.; McCreary, Dara; Shah, Naisha; Collins, Kevin; Parry-Fielder, Bronwyn; Moran, Margaret; Hanrahan, Donncha; Deonna, Thierry W.; Korff, Christian M.; Webb, David; Ennis, Sean; Lynch, Sally A. &amp; King, Mary D.</t>
  </si>
  <si>
    <t>Towards the identification of a genetic basis for Landau- Kleffner syndrome</t>
  </si>
  <si>
    <t>Tornesello, Maria Lina; Annunziata, Clorinda; Buonaguro, Luigi; Losito, Simona; Greggi, Stefano &amp; Buonaguro, Franco M.</t>
  </si>
  <si>
    <t>TP53 and PIK3CA gene mutations in adenocarcinoma, squamous cell carcinoma and high-grade intraepithelial neoplasia of the cervix</t>
  </si>
  <si>
    <t>Lindberg, Johan; Kristiansen, Anna; Wiklund, Peter; GrÃ¶nberg, Henrik &amp; Egevad, Lars</t>
  </si>
  <si>
    <t xml:space="preserve">Tracking the Origin of Metastatic Prostate Cancer </t>
  </si>
  <si>
    <t>Ladouceur, Virginie Beauséjour</t>
  </si>
  <si>
    <t xml:space="preserve">Training in Cardiovascular Genetics </t>
  </si>
  <si>
    <t>Tijssen, M. R. &amp; Ghevaert, C.</t>
  </si>
  <si>
    <t>Transcription factors in late megakaryopoiesis and related platelet disorders</t>
  </si>
  <si>
    <t>Oser, Matthew G; Niederst, Matthew J; Sequist, Lecia V &amp; Engelman, Jeffrey A</t>
  </si>
  <si>
    <t xml:space="preserve">Transformation from non-small-cell lung cancer to small-cell lung cancer molecular drivers and cells of origin </t>
  </si>
  <si>
    <t>Arnett, Donna K. PhD, MSPH, BSN, FAHA</t>
  </si>
  <si>
    <t>Transforming Cardiovascular Health Through Genes and Environment Presidential Address at the American Heart Association 2012 Scientific Sessions</t>
  </si>
  <si>
    <t>Circulation May 21, 2013</t>
  </si>
  <si>
    <t xml:space="preserve">Translating Research into Therapies </t>
  </si>
  <si>
    <t>Trent, Ronald J. *,+
Cheong, Pak Leng *,+
Chua, Eng Wee ++,[S]
Kennedy, Martin A. ++</t>
  </si>
  <si>
    <t>Progressing the utilisation of pharmacogenetics and pharmacogenomics into clinical care</t>
  </si>
  <si>
    <t>Pathology June 2013</t>
  </si>
  <si>
    <t>describes costs, need for databases</t>
  </si>
  <si>
    <t>Tuna, Musaffe &amp; Amos, Christopher I.</t>
  </si>
  <si>
    <t xml:space="preserve">Genomic sequencing in cancer </t>
  </si>
  <si>
    <t>need for standards</t>
  </si>
  <si>
    <t>van Zelst-Stams, W.A.; Scheffer, H. &amp; Veltman, J.A.</t>
  </si>
  <si>
    <t>Clinical exome sequencing in daily practice 1,000 patients and beyond</t>
  </si>
  <si>
    <t>Meyer, Sara C &amp; Levine, Ross L</t>
  </si>
  <si>
    <t xml:space="preserve">Translational implications of somatic genomics in acute myeloid leukaemia </t>
  </si>
  <si>
    <t>only mentions turnaround time, otherwise mostly positive</t>
  </si>
  <si>
    <t>Translational Science 2013 Abstracts</t>
  </si>
  <si>
    <t>CTS: Clinical &amp; Translational Science</t>
  </si>
  <si>
    <t>Dib-Hajj SD, Waxman SG.</t>
  </si>
  <si>
    <t>Translational pain research Lessons from genetics and genomics</t>
  </si>
  <si>
    <t>Sci Transl Med.  2014</t>
  </si>
  <si>
    <t>Mullane, Kevin; Winquist, Raymond J. &amp; Williams, Michael</t>
  </si>
  <si>
    <t xml:space="preserve">Translational paradigms in pharmacology and drug discovery </t>
  </si>
  <si>
    <t>translational research only</t>
  </si>
  <si>
    <t>Sherman, Scott K. &amp; Howe, James R.</t>
  </si>
  <si>
    <t xml:space="preserve">Translational Research in Endocrine Surgery </t>
  </si>
  <si>
    <t xml:space="preserve">Surgical Oncology Clinics of North America </t>
  </si>
  <si>
    <t>Vasta, Valeria; Merritt Ii, J Lawrence; Saneto, Russell P. &amp; Hahn, Si Houn</t>
  </si>
  <si>
    <t>Next-generation sequencing for mitochondrial diseases A wide diagnostic spectrum</t>
  </si>
  <si>
    <t>Pediatrics International</t>
  </si>
  <si>
    <t>Cost, interpretation, standards</t>
  </si>
  <si>
    <t>costs, VUS, interpretation, late-onset, untreatable</t>
  </si>
  <si>
    <t>Coury, Daniel L.; Swedo, Susan E.; Thurm, Audrey E.; Miller, David T.; Veenstra-VanderWeele, Jeremy M.; Carbone, Paul S. &amp; Taylor, Julie Lounds</t>
  </si>
  <si>
    <t xml:space="preserve">Treating the Whole Person With Autism The Proceedings of the Autism Speaks National Autism Conference </t>
  </si>
  <si>
    <t xml:space="preserve">Current Problems in Pediatric and Adolescent Health Care </t>
  </si>
  <si>
    <t>McTague, Amy &amp; Cross, J. Helen</t>
  </si>
  <si>
    <t>Treatment of Epileptic Encephalopathies</t>
  </si>
  <si>
    <t>CNS Drugs</t>
  </si>
  <si>
    <t>Das, Lopa M.; Katz, Jeffry; Awais, Dahlia &amp; Cominelli, Fabio</t>
  </si>
  <si>
    <t xml:space="preserve">Tu1899 Increased Levels of IL-34, a Novel Colony Stimulating Cytokine in the Intestinal Lesions of Ulcerative Colitis Patients </t>
  </si>
  <si>
    <t>Corridoni, Daniele; Marinis, Jill; Abbott, Derek &amp; Cominelli, Fabio</t>
  </si>
  <si>
    <t xml:space="preserve">Tu1900 Defective NOD2 Signaling and Innate Cytokine Production in Response to MDP in Experimental Crohn's Disease (CD) </t>
  </si>
  <si>
    <t>Ballester, Veroushka; Vendrell, Roberto; Haritunians, Talin; Klomhaus, Alexandra; McGovern, Dermot P.; Rotter, Jerome I.; Torres, Esther A. &amp; Taylor, Kent D.</t>
  </si>
  <si>
    <t xml:space="preserve">Tu1901 Genetics of Inflammatory Bowel Disease in Puerto Rico </t>
  </si>
  <si>
    <t>Koukos, Georgios; Polytarchou, Christos; Morley-Fletcher, Alessio; Kaplan, Jess L.; Pothoulakis, Charalabos; Winter, Harland S. &amp; Iliopoulos, Dimitrios</t>
  </si>
  <si>
    <t xml:space="preserve">Tu1902 High Throughput Screening Reveals a Novel Epigenetic MicroRNA-Inflammatory Network in Pediatric Ulcerative Colitis </t>
  </si>
  <si>
    <t>Hui, Ken; Zhang, Wei; Gusev, Alexander; Pe'er, Itsik; Peter, Inga &amp; Cho, Judy H.</t>
  </si>
  <si>
    <t xml:space="preserve">Tu1903 Integration of Population-Specific Novel and Established Genetic Variation for the Identification of Crohn's Disease-Associated Loci in Ashkenazi Jewish Individuals </t>
  </si>
  <si>
    <t>Gaddam, Srinivas; Keach, Joseph W.; Ge, Phillip S.; Mullady, Daniel; Fukami, Norio; Muthusamy, V. Raman; Edmundowicz, Steven A.; Azar, Riad R.; Shah, Raj J.; Murad, Faris; Kushnir, Vladimir M.; Watson, Rabindra R.; Ghassemi, Kourosh F.; Sedarat, Alireza; Brauer, Brian C.; Yen, Roy D.; Amateau, Stuart K.; Hosford, Lindsay; Donahue, Timothy; Schulick, Richard D.; Edil, Barish H.; Early, Dayna S. &amp; Wani, Sachin</t>
  </si>
  <si>
    <t xml:space="preserve">Tu1919 Diagnostic Accuracy of Carcinoembryonic Antigen (CEA) in Cyst Fluid Analysis in Histologically Confirmed Pancreatic Cysts Results From a Large, Multicenter Cohort Study </t>
  </si>
  <si>
    <t>Rayaprolu, Sruti; Mullen, Bianca; Baker, Matt; Lynch, Timothy; Finger, Elizabeth; Seeley, William W.; Hatanpaa, Kimmo J.; Lomen-Hoerth, Catherine; Kertesz, Andrew; Bigio, Eileen H.; Lippa, Carol; Josephs, Keith A.; Knopman, David S.; White III, Charles L.; Caselli, Richard; Mackenzie, Ian R.; Miller, Bruce L.; Boczarska-Jedynak, Magdalena; Opala, Grzegorz &amp; Krygowska-Wajs, Anna</t>
  </si>
  <si>
    <t>TREM2 in neurodegeneration evidence for association of the pR47H variant with frontotemporal dementia and Parkinson's disease</t>
  </si>
  <si>
    <t>Nordestgaard, BÃ¸rge G &amp; Varbo, Anette</t>
  </si>
  <si>
    <t xml:space="preserve">Triglycerides and cardiovascular disease </t>
  </si>
  <si>
    <t>Igoillo-Esteve, Mariana; Genin, Anne; Lambert, Nelle; Désir, Julie; Pirson, Isabelle; Abdulkarim, Baroj; Simonis, Nicolas; Drielsma, Anais; Marselli, Lorella; Marchetti, Piero; Vanderhaeghen, Pierre; Eizirik, Décio L.; Wuyts, Wim; Julier, Cécile; Chakera, Ali J.; Ellard, Sian; Hattersley, Andrew T.; Abramowicz, Marc &amp; Cnop, Miriam</t>
  </si>
  <si>
    <t>tRNA Methyltransferase Homolog Gene TRMT10A Mutation in Young Onset Diabetes and Primary Microcephaly in Humans</t>
  </si>
  <si>
    <t>Cheng, Xinghua &amp; Chen, Haiquan</t>
  </si>
  <si>
    <t>Tumor heterogeneity and resistance to EGFR-targeted therapy in advanced nonsmall cell lung cancer challenges and perspectives</t>
  </si>
  <si>
    <t>Wan, Liling; Pantel, Klaus &amp; Kang, Yibin</t>
  </si>
  <si>
    <t>Tumor metastasis moving new biological insights into the clinic</t>
  </si>
  <si>
    <t>Minardi, Daniele; Santoni, Matteo; Lucarini, Guendalina; Mazzucchelli, Roberta; Burattini, Luciano; Conti, Alessandro; Bianconi, Maristella; Scartozzi, Mario; Milanese, Giulio; Primio, Roberto Di; Montironi, Rodolfo; Cascinu, Stefano &amp; Muzzonigro, Giovanni</t>
  </si>
  <si>
    <t xml:space="preserve">Tumor VEGF expression correlates with tumor stage and identifies prognostically different groups in patients with clear cell renal cell carcinoma </t>
  </si>
  <si>
    <t>Heitzer, Ellen; Ulz, Peter; Belic, Jelena; Gutschi, Stefan; Quehenberger, Franz; Fischereder, Katja; Benezeder, Theresa; Auer, Martina; Pischler, Carina; Mannweiler, Sebastian; Pichler, Martin; Eisner, Florian; Haeusler, Martin; Riethdorf, Sabine; Pantel, Klaus; Samonigg, Hellmut; Hoefler, Gerald; Augustin, Herbert; Geigl, Jochen B. &amp; Speicher, Michael R.</t>
  </si>
  <si>
    <t>Tumor-associated copy number changes in the circulation of patients with prostate cancer identified through whole-genome sequencing</t>
  </si>
  <si>
    <t>Sim, Geok; Chacon, Jessica; Haymaker, Cara; Ritthipichai, Krit; Singh, Manish; Hwu, Patrick &amp; Radvanyi, Laszlo</t>
  </si>
  <si>
    <t>BioDrugs</t>
  </si>
  <si>
    <t>Koo, Bon-Kyoung; Spit, Maureen; Jordens, Ingrid; Low, Teck Y.; Stange, Daniel E.; van de Wetering, Marc; van Es, Johan H.; Mohammed, Shabaz; Heck, Albert J. R.; Maurice, Madelon M. &amp; Clevers, Hans</t>
  </si>
  <si>
    <t>Tumour suppressor RNF43 is a stem-cell E3 ligase that induces endocytosis of Wnt receptors</t>
  </si>
  <si>
    <t>Vento, Jodie M. &amp; Schmidt, Johanna L.</t>
  </si>
  <si>
    <t xml:space="preserve">Genetic Testing in Child Neurology </t>
  </si>
  <si>
    <t>Hertel, Jens K.; Johansson, Stefan; Midthjell, Kristian; NygÃ¥rd, Ottar; NjÃ¸lstad, PÃ¥l R. &amp; Molven, Anders</t>
  </si>
  <si>
    <t>Type 2 diabetes genes -- Present status and data from Norwegian studies</t>
  </si>
  <si>
    <t>Connelly, Tara M.; Berg, Arthur S.; III, Leonard R. Harris; Brinton, David L.; Hegarty, John P.; Deiling, Sue M.; Stewart, David B. &amp; Koltun, Walter A.</t>
  </si>
  <si>
    <t xml:space="preserve">Ulcerative colitis neoplasia is not associated with common inflammatory bowel disease single-nucleotide polymorphisms </t>
  </si>
  <si>
    <t xml:space="preserve">Surgery </t>
  </si>
  <si>
    <t>Bernard, Jamie J; Cowing-Zitron, Christopher; Nakatsuji, Teruaki; Muehleisen, Beda; Muto, Jun; Borkowski, Andrew W; Martinez, Laisel; Greidinger, Eric L; Yu, Benjamin D &amp; Gallo, Richard L.</t>
  </si>
  <si>
    <t>Ultraviolet radiation damages self noncoding RNA and is detected by TLR3</t>
  </si>
  <si>
    <t>Bald, Tobias; Quast, Thomas; Landsberg, Jennifer; Rogava, Meri; Glodde, Nicole; Lopez-Ramos, Dorys; Kohlmeyer, Judith; Riesenberg, Stefanie; van den Boorn-Konijnenberg, Debby; HÃ¶mig-HÃ¶lzel, Cornelia; Reuten, Raphael; Schadow, Benjamin; Weighardt, Heike; Wenzel, Daniela; Helfrich, Iris; Schadendorf, Dirk; Bloch, Wilhelm; Bianchi, Marco E.; Lugassy, Claire &amp; Barnhill, Raymond L.</t>
  </si>
  <si>
    <t>Ultraviolet-radiation-induced inflammation promotes angiotropism and metastasis in melanoma</t>
  </si>
  <si>
    <t>Andrews, T.D.; Sjollema, G. &amp; Goodnow, C.C.</t>
  </si>
  <si>
    <t xml:space="preserve">Understanding the immunological impact of the human mutation explosion </t>
  </si>
  <si>
    <t xml:space="preserve">Trends in Immunology </t>
  </si>
  <si>
    <t>Kidd, Brian A; Peters, Lauren A; Schadt, Eric E &amp; Dudley, Joel T</t>
  </si>
  <si>
    <t>Unifying immunology with informatics and multiscale biology</t>
  </si>
  <si>
    <t>Blumberg, Richard S; Dittel, Bonnie; Hafler, David; von Herrath, Matthias &amp; Nestle, Frank O</t>
  </si>
  <si>
    <t>Unraveling the autoimmune translational research process layer by layer</t>
  </si>
  <si>
    <t>DiÂ Martino, Adriana; Fair, DamienÂ A.; Kelly, Clare; Satterthwaite, TheodoreÂ D.; Castellanos, F.Â Xavier; Thomason, MoriahÂ E.; Craddock, R.Â Cameron; Luna, Beatriz; Leventhal, BennettÂ L.; Zuo, Xi-Nian &amp; Milham, MichaelÂ P.</t>
  </si>
  <si>
    <t xml:space="preserve">Unraveling the Miswired Connectome A Developmental Perspective </t>
  </si>
  <si>
    <t xml:space="preserve">Neuron </t>
  </si>
  <si>
    <t>Amakye, Dereck; Jagani, Zainab &amp; Dorsch, Marion</t>
  </si>
  <si>
    <t>Unraveling the therapeutic potential of the Hedgehog pathway in cancer</t>
  </si>
  <si>
    <t>Shams, K. &amp; Burden, A.D.</t>
  </si>
  <si>
    <t>Updates from the Sixth International Congress 'Psoriasis from Gene to Clinic', the Queen Elizabeth II Conference Centre, London, UK, 1-3 December 2011</t>
  </si>
  <si>
    <t>Vora, Neeta L. MD
O'Brien, Barbara M. MD</t>
  </si>
  <si>
    <t>Noninvasive Prenatal Testing for Microdeletion Syndromes and Expanded Trisomies Proceed With Caution</t>
  </si>
  <si>
    <t>Obstetrics &amp; Gynecology May 2014</t>
  </si>
  <si>
    <t>standards, education</t>
  </si>
  <si>
    <t>Schlegelberger, Brigitte; GÃ¶hring, Gudrun; Thol, Felicitas &amp; Heuser, Michael</t>
  </si>
  <si>
    <t>Update on cytogenetic and molecular changes in myelodysplastic syndromes</t>
  </si>
  <si>
    <t>Ogilvie, James W. MD</t>
  </si>
  <si>
    <t>Update on Prognostic Genetic Testing in Adolescent Idiopathic Scoliosis (AIS)</t>
  </si>
  <si>
    <t>Journal of Pediatric Orthopaedics January/February 2011</t>
  </si>
  <si>
    <t xml:space="preserve">Urinary p-cresol in autism spectrum disorder </t>
  </si>
  <si>
    <t xml:space="preserve">Neurotoxicology and Teratology </t>
  </si>
  <si>
    <t>Shyr, Casper; Kushniruk, Andre &amp; Wasserman, Wyeth W.; Shyr C, Kushniruk A, Wasserman WW</t>
  </si>
  <si>
    <t xml:space="preserve">Usability study of clinical exome analysis software Top lessons learned and recommendations </t>
  </si>
  <si>
    <t xml:space="preserve">Journal of Biomedical Informatics ; </t>
  </si>
  <si>
    <t>George, Alfred L. Jr MD</t>
  </si>
  <si>
    <t>Use of Contemporary Genetics in Cardiovascular Diagnosis</t>
  </si>
  <si>
    <t>Circulation November 25, 2014</t>
  </si>
  <si>
    <t>mentions issues are surmountable</t>
  </si>
  <si>
    <t>Vatta, Matteo &amp; Spoonamore, Katherine G.</t>
  </si>
  <si>
    <t xml:space="preserve">Use of genetic testing to identify sudden cardiac death syndromes </t>
  </si>
  <si>
    <t>Das, Alvin S.; Agamanolis, Dimitri P. &amp; Cohen, Bruce H.</t>
  </si>
  <si>
    <t xml:space="preserve">Use of Next-Generation Sequencing as a Diagnostic Tool forÂ Congenital Myasthenic Syndrome </t>
  </si>
  <si>
    <t>MartÃ­nez-LÃ³pez, JoaquÃ­n; Castro, Nerea; Rueda, Daniel; Canal, Alicia; Grande, Carlos &amp; Ayala, Rosa</t>
  </si>
  <si>
    <t>Use of Sorafenib as an effective treatment in an AML patient carrying a new point mutation affecting the Juxtamembrane domain of FLT3</t>
  </si>
  <si>
    <t>Chou, J.a b; Ohsumi, T.K.c d &amp; Geha, R.S.a b; Chou J., Ohsumi T.K., Geha R.S.</t>
  </si>
  <si>
    <t>Use of whole exome and genome sequencing in the identification of genetic causes of primary immunodeficiencies</t>
  </si>
  <si>
    <t xml:space="preserve">Current Opinion in Allergy and Clinical Immunology; </t>
  </si>
  <si>
    <t>Liu, Zhibo; Xu, Kai-Feng; Hu, Cailian; Chen, Rongrong; Duan, Jing; Shi, Yuzhuo; Wang, Yanan; Zhang, Weihong; Moss, Joel; Wu, Jian &amp; Zhang, Hongbing</t>
  </si>
  <si>
    <t xml:space="preserve">Use of Whole-Exome Sequencing for the Diagnosis of Atypical Birt"Hogg"Dubé Syndrome </t>
  </si>
  <si>
    <t>Gonsalves, Stephen G. M.S.N. *
Ng, David M.D. +
Johnston, Jennifer J. Ph.D. ++
Teer, Jamie K. Ph.D. [S]
NISC Comparative Sequencing Program ||
Stenson, Peter D. Ph.D. #
Cooper, David N. Ph.D. **
Mullikin, James C. Ph.D. ++
Biesecker, Leslie G. M.D. ++++</t>
  </si>
  <si>
    <t>Using Exome Data to Identify Malignant Hyperthermia Susceptibility Mutations</t>
  </si>
  <si>
    <t>Vorderstrasse, Allison A.; Hammer, Marilyn J. &amp; Dungan, Jennifer R.</t>
  </si>
  <si>
    <t xml:space="preserve">Nursing Implications of Personalized and Precision Medicine </t>
  </si>
  <si>
    <t>IF, education, collaboration</t>
  </si>
  <si>
    <t>Skirton, Heather &amp; Jackson, Leigh</t>
  </si>
  <si>
    <t>Utility and limitations of genetic/ genomic information and testing</t>
  </si>
  <si>
    <t>Nursing Standard</t>
  </si>
  <si>
    <t xml:space="preserve">not right focus </t>
  </si>
  <si>
    <t>Tang, Sha; Gonzalez, Kelly D.F.; Zeng, Wenqi; Shahmirzadi, Layla; Wei, Jennifer J.; Li, Xiang &amp; Chao, Elizabeth C.; Tang, Sha; Gonzalez, Kelly D. F.; Zeng, Wenqi; Shahmirzadi, Layla; Wei, Jennifer J.; Li, Xiang; Chao, Elizabeth C.</t>
  </si>
  <si>
    <t>Utilization of clinical diagnostic exome sequencing for the molecular diagnosis of mitochondrial disorders and therapeutic implications</t>
  </si>
  <si>
    <t>Mitochondrion</t>
  </si>
  <si>
    <t>Soares, Kevin C. MD *
Zheng, Lei MD, PhD *
Edil, Barish MD +
Jaffee, Elizabeth M. MD *</t>
  </si>
  <si>
    <t>Vaccines for Pancreatic Cancer</t>
  </si>
  <si>
    <t xml:space="preserve">Cancer Journal November/December 2012; </t>
  </si>
  <si>
    <t>Pritchard, Colin C.; Salipante, Stephen J.; Koehler, Karen; Smith, Christina; Scroggins, Sheena; Wood, Brent; Wu, David; Lee, Ming K.; Dintzis, Suzanne; Adey, Andrew; Liu, Yajuan; Eaton, Keith D.; Martins, Renato; Stricker, Kari; Margolin, Kim A.; Hoffman, Noah; Churpek, Jane E.; Tait, Jonathan F.; King, Mary-Claire &amp; Walsh, Tom</t>
  </si>
  <si>
    <t xml:space="preserve">Validation and Implementation of Targeted Capture and Sequencing for the Detection of Actionable Mutation, Copy Number Variation, and Gene Rearrangement in Clinical Cancer Specimens </t>
  </si>
  <si>
    <t>Cottrell, Catherine E.; Al-Kateb, Hussam; Bredemeyer, Andrew J.; Duncavage, Eric J.; Spencer, David H.; Abel, Haley J.; Lockwood, Christina M.; Hagemann, Ian S.; O'Guin, Stephanie M.; Burcea, Lauren C.; Sawyer, Christopher S.; Oschwald, Dayna M.; Stratman, Jennifer L.; Sher, Dorie A.; Johnson, Mark R.; Brown, Justin T.; Cliften, Paul F.; George, Bijoy; McIntosh, Leslie D.; Shrivastava, Savita; Nguyen, TuDung T.; Payton, Jacqueline E.; Watson, Mark A.; Crosby, Seth D.; Head, Richard D.; Mitra, Robi D.; Nagarajan, Rakesh; Kulkarni, Shashikant; Seibert, Karen; IV, Herbert W. Virgin; Milbrandt, Jeffrey &amp; Pfeifer, John D.</t>
  </si>
  <si>
    <t xml:space="preserve">Validation of a Next-Generation Sequencing Assay for Clinical Molecular Oncology </t>
  </si>
  <si>
    <t>provides solution to problems, although calls for standards</t>
  </si>
  <si>
    <t>Huang, Po-Jung; Lee, Chi-Ching; Tan, Bertrand Chin-Ming; Yeh, Yuan-Ming; Huang, Kuo-Yang; Gan, Ruei-Chi; Chen, Ting-Wen; Lee, Cheng-Yang; Yang, Sheng-Ting; Liao, Chung-Shou; Liu, Hsuan; Tang, Petrus; Huang PJ, Lee CC, Tan BC, Yeh YM, Huang KY, Gan RC, Chen TW, Lee CY, Yang ST, Liao CS, Liu H, Tang P.; Huang, P.-J.a b; Lee, C.-C.a; Tan, B.C.-M.c; Yeh, Y.-M.d; Huang, K.-Y.e; Gan, R.-C.a; Chen, T.-W.a; Lee, C.-Y.a; Yang, S.-T.f; Liao, C.-S.f; Liu, H.b g &amp; Tang, P.a b e; Huang PJ, Lee CC, Tan BC, Yeh YM, Huang KY, Gan RC, Chen TW, Lee CY, Yang ST, Liao CS, Liu H, Tang P</t>
  </si>
  <si>
    <t>Vanno A Visualization-Aided Variant Annotation Tool</t>
  </si>
  <si>
    <t xml:space="preserve">HUMAN MUTATION; Hum Mutat.  2015; </t>
  </si>
  <si>
    <t>Baron, Yorann; Pedrioli, Patrick G.; Tyagi, Kshitiz; Johnson, Clare; Wood, Nicola T.; Fountaine, Daniel; Wightman, Melanie &amp; Alexandru, Gabriela</t>
  </si>
  <si>
    <t>VAPB/ALS8 interacts with FFAT-like proteins including the p97 cofactor FAF1 and the ASNA1 ATPase</t>
  </si>
  <si>
    <t>Meynert A.M., Ansari M., FitzPatrick D.R., Taylor M.S.</t>
  </si>
  <si>
    <t>Variant detection sensitivity and biases in whole genome and exome sequencing</t>
  </si>
  <si>
    <t>Cheon, Jae Yeon; Mozersky, Jessica; Cook-Deegan, Robert; Cheon JY, Mozersky J, Cook-Deegan R.</t>
  </si>
  <si>
    <t>Ling, Yunchao; Jin, Zhong; Su, Mingming; Zhong, Jun; Zhao, Yongbing; Yu, Jun; Wu, Jiayan &amp; Xiao, Jingfa</t>
  </si>
  <si>
    <t>VCGDB a dynamic genome database of the Chinese population</t>
  </si>
  <si>
    <t>Viral Hepatitis</t>
  </si>
  <si>
    <t>Sharma, Anant; Shah, Sachin R.; Ilium, Henrik &amp; Dowell, Jonathan</t>
  </si>
  <si>
    <t>Vemurafenib Targeted Inhibition of Mutated BRAF for Treatment of Advanced Melanoma and Its Potential in Other Malignancies</t>
  </si>
  <si>
    <t>Grove, Megan E.; Wolpert, Maya N.; Cho, Mildred K.; Lee, Sandra Soo-Jin; Ormond, Kelly E.; Grove, M.E.a; Wolpert, M.N.b; Cho, M.K.b; Lee, S.S.-J.b &amp; Ormond, K.E.a b c; Grove, ME; Wolpert, MN; Cho, MK; Lee, SSJ; Ormond, KE</t>
  </si>
  <si>
    <t>Views of Genetics Health Professionals on the Return of Genomic Results</t>
  </si>
  <si>
    <t>Chen, Yan; Williams, Vonetta; Filippova, Maria; Filippov, Valery &amp; Duerksen-Hughes, Penelope</t>
  </si>
  <si>
    <t>Viral Carcinogenesis Factors Inducing DNA Damage and Virus Integration</t>
  </si>
  <si>
    <t>Gianforcaro, Alexandro &amp; Hamadeh, Mazen J.</t>
  </si>
  <si>
    <t>Vitamin D as a Potential Therapy in Amyotrophic Lateral Sclerosis</t>
  </si>
  <si>
    <t>CNS Neuroscience &amp; Therapeutics</t>
  </si>
  <si>
    <t>Benzekri, L.; Ezzedine, K. &amp; Gauthier, Y.</t>
  </si>
  <si>
    <t>Vitiligo Potential Repigmentation Index a simple clinical score that might predict the ability of vitiligo lesions to repigment under therapy</t>
  </si>
  <si>
    <t>Washington Manual of Oncology, The</t>
  </si>
  <si>
    <t>Western Regional Meeting Abstracts  Abstract</t>
  </si>
  <si>
    <t>Journal of Investigative Medicine January 2015; Journal of Investigative Medicine January 2014; Journal of Investigative Medicine January 2012</t>
  </si>
  <si>
    <t>2015; 2014; 2012</t>
  </si>
  <si>
    <t>Vilarino-Guell C., Wider C., Ross O.A., Dachsel J.C., Kachergus J.M., Lincoln S.J., Soto-Ortolaza A.I., Cobb S.A., Wilhoite G.J., Bacon J.A., Bahareh Behrouz, Melrose H.L., Hentati E., Puschmann A., Evans D.M., Conibear E., Wasserman W.W., Aasly J.O., Burkhard P.R., Djaldetti R., Ghika J., Hentati F., Krygowska-Wajs A., Lynch T., Melamed E., Rajput A., Rajput A.H., Solida A., Wu R.-M., Uitti R.J., Wszolek Z.K., Vingerhoets F., Farrer M.J.</t>
  </si>
  <si>
    <t>VPS35 mutations in parkinson disease</t>
  </si>
  <si>
    <t>Johnson, Julie A. &amp; Cavallari, Larisa H.</t>
  </si>
  <si>
    <t xml:space="preserve">Warfarin pharmacogenetics </t>
  </si>
  <si>
    <t>Limdi, Nita A.; Gaedigk, Andrea &amp; Scott, Stuart</t>
  </si>
  <si>
    <t>Warfarin pharmacogenetics challenges and opportunities for clinical translation</t>
  </si>
  <si>
    <t>Frontiers in Pharmacology</t>
  </si>
  <si>
    <t>Wigle, Dennis A.</t>
  </si>
  <si>
    <t xml:space="preserve">Biologic Approaches to Drug Selection and Targeted Therapy Hype or Clinical Reality? </t>
  </si>
  <si>
    <t xml:space="preserve">Thoracic Surgery Clinics </t>
  </si>
  <si>
    <t>testing, education</t>
  </si>
  <si>
    <t>Stoeckli, Esther T.</t>
  </si>
  <si>
    <t>What does the developing brain tell us about neural diseases?</t>
  </si>
  <si>
    <t>European Journal of Neuroscience</t>
  </si>
  <si>
    <t>Shah, Seema K.; Hull, Sara Chandros; Spinner, Michael A.; Berkman, Benjamin E.; Sanchez, Lauren A.; Abdul-Karim, Ruquyyah; Hsu, Amy P.; Claypool, Reginald &amp; Holland, Steven M.</t>
  </si>
  <si>
    <t>What Does the Duty to Warn Require?</t>
  </si>
  <si>
    <t>Castiblanco, John; Arcos-Burgos, Mauricio &amp; Anaya, Juan-Manuel</t>
  </si>
  <si>
    <t>What is next after the genes for autoimmunity?</t>
  </si>
  <si>
    <t xml:space="preserve">Henderson, Gail E.; Juengst, Eric T.; King, Nancy M. P.; Kuczynski, Kristine &amp; Michie, Marsha; Henderson, Gail E. Juengst, Eric T. King, Nancy M. P. Kuczynski, Kristine </t>
  </si>
  <si>
    <t>What Research Ethics Should Learn from Genomics and Society Research Lessons from the ELSI Congress of 2011 Research Ethics Reexamining Key Concerns</t>
  </si>
  <si>
    <t>Mahle, William T. MD</t>
  </si>
  <si>
    <t>What We Can Learn From Twins Congenital Heart Disease in the Danish Twin Registry</t>
  </si>
  <si>
    <t>Circulation September 10, 2013</t>
  </si>
  <si>
    <t>Wang, Hann; Silva, Aleidy &amp; Ho, Chih-Ming</t>
  </si>
  <si>
    <t>When Medicine Meets Engineering--Paradigm Shifts in Diagnostics and Therapeutics</t>
  </si>
  <si>
    <t>Diagnostics (2075-4418)</t>
  </si>
  <si>
    <t>Bick, David; Dimmock, David; Bick D, Dimmock D.; Bick, D. &amp; Dimmock, D.; Bick, David
Dimmock, David</t>
  </si>
  <si>
    <t>Whole exome and whole genome sequencing</t>
  </si>
  <si>
    <t>CURRENT OPINION IN PEDIATRICS; Curr Opin Pediatr.  2011; Current Opinion in Pediatrics December 2011</t>
  </si>
  <si>
    <t>many issues but finds solution</t>
  </si>
  <si>
    <t>Prows, Cynthia A.; Tran, Grace; Blosser, Beverly</t>
  </si>
  <si>
    <t>Whole exome or genome sequencing nurses need to prepare families for the possibilities</t>
  </si>
  <si>
    <t>JOURNAL OF ADVANCED NURSING</t>
  </si>
  <si>
    <t>incidental findings, return of results, counseling, education</t>
  </si>
  <si>
    <t>Williams, Eli S. PhD
Hegde, Madhuri PhD, FACMG</t>
  </si>
  <si>
    <t>Implementing Genomic Medicine in Pathology</t>
  </si>
  <si>
    <t>Advances in Anatomic Pathology July 2013</t>
  </si>
  <si>
    <t>cost and others</t>
  </si>
  <si>
    <t>Wells, Quinn S. MD
Becker, Jason R. MD
Su, Yan R. MD
Mosley, Jonathan D. MD, PhD
Weeke, Peter MD
D'Aoust, Laura BS
Ausborn, Natalie L. BS
Ramirez, Andrea H. MD
Pfotenhauer, Jean P. MS, LCGC
Naftilan, Allen J. MD, PhD
Markham, Larry MD
Exil, Vernat MD
Roden, Dan M. MD
Hong, Charles C. MD, PhD</t>
  </si>
  <si>
    <t>Whole Exome Sequencing Identifies a Causal RBM20 Mutation in a Large Pedigree With Familial Dilated Cardiomyopathy</t>
  </si>
  <si>
    <t>Tsang, Stephen H.; Burke, Tomas; Oll, Maris; Yzer, Suzanne; Lee, Winston; Xie, Yajing (Angela) &amp; Allikmets, Rando</t>
  </si>
  <si>
    <t>Whole Exome Sequencing Identifies CRB1 Defect in an Unusual Maculopathy Phenotype</t>
  </si>
  <si>
    <t>Ophthalmology</t>
  </si>
  <si>
    <t>Karaca, E.a; Buyukkaya, R.b; Pehlivan, D.a; Charng, W.-L.a; Yaykasli, K.O.c; Bayram, Y.a; Gambin, T.a; Withers, M.a; Atik, M.M.a; Arslanoglu, I.d; Bolu, S.d; Erdin, S.e; Buyukkaya, A.f; Yaykasli, E.g; Jhangiani, S.N.h; Muzny, D.M.h; Gibbs, R.A.a h &amp; Lupski, J.R.a i j</t>
  </si>
  <si>
    <t>Whole exome sequencing identifies homozygous GPR161 mutation in a family with pituitary stalk interruption syndrome</t>
  </si>
  <si>
    <t>Journal of Clinical Endocrinology and Metabolism</t>
  </si>
  <si>
    <t>Carmichael, H; Shen, Y; Nguyen, TT; Hirschhorn, JN &amp; Dauber, A</t>
  </si>
  <si>
    <t>Whole exome sequencing in a patient with uniparental disomy of chromosome 2 and a complex phenotype</t>
  </si>
  <si>
    <t>McInerney-Leo, Aideen M.; Marshall, Mhairi S.; Gardiner, Brooke; Benn, Diana E.; McFarlane, Janelle; Robinson, Bruce G.; Brown, Matthew A.; Leo, Paul J.; Clifton-Bligh, Roderick J. &amp; Duncan, Emma L.</t>
  </si>
  <si>
    <t>Whole exome sequencing is an efficient and sensitive method for detection of germline mutations in patients with phaeochromcytomas and paragangliomas</t>
  </si>
  <si>
    <t>Paz-Filho, Gilberto; Boguszewski, Margaret C. S.; Mastronardi, Claudio A.; Patel, Hardip R.; Johar, Angad S.; Chuah, Aaron; Huttley, Gavin A.; Boguszewski, Cesar L.; Wong, Ma-Li; Arcos-Burgos, Mauricio; Licinio, Julio</t>
  </si>
  <si>
    <t>Whole Exome Sequencing of Extreme Morbid Obesity Patients Translational Implications for Obesity and Related Disorders</t>
  </si>
  <si>
    <t>Wortmann SB, Koolen DA, Smeitink JA, van den Heuvel L, Rodenburg RJ.; Wortmann, S.B.a; Koolen, D.A.b; Smeitink, J.A.a; van Den Heuvel, L.a &amp; Rodenburg, R.J.a</t>
  </si>
  <si>
    <t>Whole exome sequencing of suspected mitochondrial patients in clinical practice</t>
  </si>
  <si>
    <t>J Inherit Metab Dis.  2015; Journal of Inherited Metabolic Disease</t>
  </si>
  <si>
    <t>Chang, Lixian; Yuan, Weiping; Zeng, Huimin; Zhou, Quanquan; Wei, Wei; Zhou, Jianfeng; Li, Miaomiao; Wang, Xiaomin; Xu, Mingjiang; Yang, Fengchun; Yang, Yungui; Cheng, Tao &amp; Zhu, Xiaofan; Chang, Lixian; Yuan, Weiping; Zeng, Huimin; Zhou, Quanquan; Wei, Wei; Zhou, Jianfeng; Li, Miaomiao; Wang, Xiaomin; Xu, Mingjiang; Yang, Fengchun; Yang, Yungui; Cheng, Tao; Zhu, Xiaofan; Chang L, Yuan W, Zeng H, Zhou Q, Wei W, Zhou J, Li M, Wang X, Xu M, Yang F, Yang Y, Cheng T, Zhu X.; Chang, L.a b; Yuan, W.a b; Zeng, H.a b; Zhou, Q.a b; Wei, W.a b; Zhou, J.a b; Li, M.c; Wang, X.a b; Xu, M.d; Yang, F.d; Yang, Y.c; Cheng, T.a b &amp; Zhu, X.a b</t>
  </si>
  <si>
    <t>Whole exome sequencing reveals concomitant mutations of multiple FA genes in individual Fanconi anemia patients</t>
  </si>
  <si>
    <t>Austin, Eric D. MD
Ma, Lijiang PhD
LeDuc, Charles PhD
Berman Rosenzweig, Erika MD
Borczuk, Alain MD
Phillips, John A. III MD, PhD
Palomero, Teresa PhD
Sumazin, Pavel PhD
Kim, Hyunjae R. PhD
Talati, Megha H. PhD
West, James PhD
Loyd, James E. MD
Chung, Wendy K. MD, PhD</t>
  </si>
  <si>
    <t>Whole Exome Sequencing to Identify a Novel Gene (Caveolin-1) Associated With Human Pulmonary Arterial Hypertension</t>
  </si>
  <si>
    <t>Circulation: Cardiovascular Genetics June 2012</t>
  </si>
  <si>
    <t>Dutton-Regester K, Hayward NK</t>
  </si>
  <si>
    <t>Whole genome and exome sequencing of melanoma a step toward personalized targeted therapy</t>
  </si>
  <si>
    <t>Ethical issues only mentioned, CLIA approval</t>
  </si>
  <si>
    <t>Williams, Janet K.; Cashion, Ann K. &amp; Veenstra, David L.</t>
  </si>
  <si>
    <t xml:space="preserve">Challenges in evaluating next-generation sequence data for clinical decisions </t>
  </si>
  <si>
    <t xml:space="preserve">Nursing Outlook </t>
  </si>
  <si>
    <t>feedback of a workshop where a list of challenges were presented, but just mention them briefly, no specifics… more like a 'to think about' list</t>
  </si>
  <si>
    <t>standard, education</t>
  </si>
  <si>
    <t>Chrystoja, CC; Diamandis, EP</t>
  </si>
  <si>
    <t>Whole Genome Sequencing as a Diagnostic Test Challenges and Opportunities</t>
  </si>
  <si>
    <t>Beal, Marc A.; Glenn, Travis C. &amp; Somers, Christopher M.; Beal, MA; Glenn, TC; Somers, CM</t>
  </si>
  <si>
    <t xml:space="preserve">Whole genome sequencing for quantifying germline mutation frequency in humans and model species Cautious optimism </t>
  </si>
  <si>
    <t xml:space="preserve">Mutation Research/Reviews in Mutation Research ; </t>
  </si>
  <si>
    <t>Touma, Marlin; Joshi, Mugdha; Connolly, Meghan C.; Ellen Grant, P.; Hansen, Anne R.; Khwaja, Omar; Berry, Gerard T.; Kinney, Hannah C.; Poduri, Annapurna &amp; Agrawal, Pankaj B.</t>
  </si>
  <si>
    <t>Whole genome sequencing identifies SCN2A mutation in monozygotic twins with Ohtahara syndrome and unique neuropathologic findings</t>
  </si>
  <si>
    <t>Kay, C</t>
  </si>
  <si>
    <t>Whole genomes in the clinic uncovering de novo mutations in sporadic infantile epilepsy</t>
  </si>
  <si>
    <t>Van Allen EM, Wagle N, Stojanov P, Perrin DL, Cibulskis K, Marlow S, Jane-Valbuena J, Friedrich DC, Kryukov G, Carter SL, McKenna A, Sivachenko A, Rosenberg M, Kiezun A, Voet D, Lawrence M, Lichtenstein LT, Gentry JG, Huang FW, Fostel J, Farlow D, Barbie D, Gandhi L, Lander ES, Gray SW, Joffe S, Janne P, Garber J, MacConaill L, Lindeman N, Rollins B, Kantoff P, Fisher SA, Gabriel S, Getz G, Garraway LA</t>
  </si>
  <si>
    <t>Whole-exome sequencing and clinical interpretation of formalin-fixed, paraffin-embedded tumor samples to guide precision cancer medicine</t>
  </si>
  <si>
    <t>Xuan, Jiekun; Yu, Ying; Qing, Tao; Guo, Lei &amp; Shi, Leming; Xuan, Jiekun; Yu, Ying; Qing, Tao; Guo, Lei; Shi, Leming; Xuan J, Yu Y, Qing T, Guo L, Shi L.; Xuan, J.a b; Yu, Y.a; Qing, T.a; Guo, L.b &amp; Shi, L.a b; Xuan, JK; Yu, Y; Qing, T; Guo, L; Shi, LM</t>
  </si>
  <si>
    <t>Next-generation sequencing in the clinic Promises and challenges</t>
  </si>
  <si>
    <t xml:space="preserve">Cancer Letters; Cancer Letters ; Cancer Lett.  2013; </t>
  </si>
  <si>
    <t>Choi BY, Kim J, Chung J, Kim AR, Mun SJ, Kang SI, Lee SH, Kim N, Oh SH</t>
  </si>
  <si>
    <t>Whole-exome sequencing identifies a novel genotype-phenotype correlation in the entactin domain of the known deafness gene TECTA</t>
  </si>
  <si>
    <t>No ethical issue but consent</t>
  </si>
  <si>
    <t>Tammiste A, Jiang T, Fischer K, MÃ¤gi R, KrjutÅ¡kov K, Pettai K, Esko T, Li Y, Tansey KE, Carroll LS, Uher R, McGuffin P, VÃµsa U, TÅ¡ernikova N, Saria A, Ng PC, Eller T, Vasar V, Nutt DJ, Maron E, Wang J, Metspalu A</t>
  </si>
  <si>
    <t>Whole-exome sequencing identifies a polymorphism in the BMP5 gene associated with SSRI treatment response in major depression</t>
  </si>
  <si>
    <t>Chmielecki, Juliann; Crago, Aimee M; Rosenberg, Mara; O'Connor, Rachael; Walker, Sarah R; Ambrogio, Lauren; Auclair, Daniel; McKenna, Aaron; Heinrich, Michael C; Frank, David A &amp; Meyerson, Matthew</t>
  </si>
  <si>
    <t>Whole-exome sequencing identifies a recurrent NAB2-STAT6 fusion in solitary fibrous tumors</t>
  </si>
  <si>
    <t>Pierson, Tyler Mark; Adams, David; Bonn, Florian; Martinelli, Paola; Cherukuri, Praveen F.; Teer, Jamie K.; Hansen, Nancy F.; Cruz, Pedro; Mullikin, James C.; Blakesley, Robert W.; Golas, Gretchen; Kwan, Justin; Sandler, Anthony; Fajardo, Karin Fuentes; Markello, Thomas; Tifft, Cynthia; Blackstone, Craig; Rugarli, Elena I.; Langer, Thomas &amp; Gahl, William A.</t>
  </si>
  <si>
    <t>Whole-Exome Sequencing Identifies Homozygous AFG3L2 Mutations in a Spastic Ataxia-Neuropathy Syndrome Linked to Mitochondrial m-AAA Proteases</t>
  </si>
  <si>
    <t>Karaca, Ender; Buyukkaya, Ramazan; Pehlivan, Davut; Charng, Wu-Lin; Yaykasli, Kursat O; Bayram, Yavuz; Gambin, Tomasz; Withers, Marjorie; Atik, Mehmed M; Arslanoglu, Ilknur; Bolu, Semih; Erdin, Serkan; Buyukkaya, Ayla; Yaykasli, Emine; Jhangiani, Shalini N; Muzny, Donna M; Gibbs, Richard A; Lupski, James R; Karaca E, Buyukkaya R, Pehlivan D, Charng WL, Yaykasli KO, Bayram Y, Gambin T, Withers M, Atik MM, Arslanoglu I, Bolu S, Erdin S, Buyukkaya A, Yaykasli E, Jhangiani SN, Muzny DM, Gibbs RA, Lupski JR.</t>
  </si>
  <si>
    <t>Whole-exome sequencing identifies homozygous GPR161 mutation in a family with pituitary stalk interruption syndrome</t>
  </si>
  <si>
    <t>The Journal of clinical endocrinology and metabolism; J Clin Endocrinol Metab.  2015</t>
  </si>
  <si>
    <t>Méndez-Vidal, C.a b; GonzÃ¡lez-del Pozo, M.a b; Vela-Boza, A.c; Santoyo-LÃ³pez, J.c; LÃ³pez-Domingo, F.J.c; VÃ¡zquez-Marouschek, C.d; Dopazo, J.c e f; Borrego, S.a b &amp; AntiÃ±olo, G.a b c</t>
  </si>
  <si>
    <t>Whole-exome sequencing identifies novel compound heterozygous mutations in USH2A in Spanish patients with autosomal recessive retinitis pigmentosa</t>
  </si>
  <si>
    <t>Molecular Vision</t>
  </si>
  <si>
    <t>Yu Y, Triebwasser MP, Wong EK, Schramm EC, Thomas B, Reynolds R, Mardis ER, Atkinson JP, Daly M, Raychaudhuri S, Kavanagh D, Seddon JM.</t>
  </si>
  <si>
    <t>Whole-exome sequencing identifies rare, functional CFH variants in families with macular degeneration</t>
  </si>
  <si>
    <t>Xue Y, Ankala A, Wilcox WR, Hegde MR</t>
  </si>
  <si>
    <t>Solving the molecular diagnostic testing conundrum for Mendelian disorders in the era of next-generation sequencing single-gene, gene panel, or exome/genome sequencing</t>
  </si>
  <si>
    <t>has a section on ethical issues !</t>
  </si>
  <si>
    <t>Lohmueller, KirkÂ E.; SparsÃ¸, Thomas; Li, Qibin; Andersson, Ehm; Korneliussen, Thorfinn; Albrechtsen, Anders; Banasik, Karina; Grarup, Niels; Hallgrimsdottir, Ingileif; Kiil, Kristoffer; KilpelÃ¤inen, TuomasÂ O.; Krarup, NikolajÂ T.; Pers, TuneÂ H.; Sanchez, Gaston; Hu, Youna; DeGiorgio, Michael; JÃ¸rgensen, Torben; SandbÃ¦k, Annelli; Lauritzen, Torsten; Brunak, SÃ¸ren; Kristiansen, Karsten; Li, Yingrui; Hansen, Torben; Wang, Jun; Nielsen, Rasmus &amp; Pedersen, Oluf</t>
  </si>
  <si>
    <t xml:space="preserve">Whole-Exome Sequencing of 2,000 Danish Individuals and the Role of Rare Coding Variants in Type 2 Diabetes </t>
  </si>
  <si>
    <t>LilljebjÃ¶rn, H; Rissler, M; Lassen, C; Heldrup, J; Behrendtz, M; Mitelman, F; Johansson, B &amp; Fioretos, T</t>
  </si>
  <si>
    <t>Whole-exome sequencing of pediatric acute lymphoblastic leukemia</t>
  </si>
  <si>
    <t>Gonzaga-Jauregui, Claudia *
Mir, Sabina +
Penney, Samantha *
Jhangiani, Shalini ++
Midgen, Craig [S]
Finegold, Milton [S]
Muzny, Donna M. ++
Wang, Min ++
Bacino, Carlos A. *
Gibbs, Richard A. *
Lupski, James R. *
Kellermayer, Richard +
Hanchard, Neil A. *</t>
  </si>
  <si>
    <t>Whole-Exome Sequencing Reveals GPIHBP1 Mutations in Infantile Colitis With Severe Hypertriglyceridemia</t>
  </si>
  <si>
    <t>Journal of Pediatric Gastroenterology &amp; Nutrition July 2014</t>
  </si>
  <si>
    <t>Kaufman, Kenneth M.; Linghu, Bolan; Szustakowski, Joseph D.; Husami, Ammar; Yang, Fan; Zhang, Kejian; Filipovich, Alexandra H.; Fall, Ndate; Harley, John B.; Nirmala, N. R. &amp; Grom, Alexei A.</t>
  </si>
  <si>
    <t>Whole-Exome Sequencing Reveals Overlap Between Macrophage Activation Syndrome in Systemic Juvenile Idiopathic Arthritis and Familial Hemophagocytic Lymphohistiocytosis</t>
  </si>
  <si>
    <t>Arthritis &amp; Rheumatology</t>
  </si>
  <si>
    <t>Zanolli, Mario T. a
Khetan, Vikas a
Dotan, Gad a
Pizzi, Laura b
Levin, Alex V. a,b</t>
  </si>
  <si>
    <t>Should patients with ocular genetic disorders have genetic testing?</t>
  </si>
  <si>
    <t>Zwaigenbaum, Lonnie; Scherer, Stephen; Szatmari, Peter; Fombonne, Eric; Bryson, Susan E.; Hyde, Krista; Anognostou, Evdokia; Brian, Jessica; Evans, Alan; Hall, Geoff; Nicholas, David; Roberts, Wendy; Smith, Isabel; Vaillancourt, Tracy &amp; Volden, Joanne</t>
  </si>
  <si>
    <t xml:space="preserve">The NeuroDevNet Autism Spectrum Disorders Demonstration Project </t>
  </si>
  <si>
    <t>communication, collaboration, education</t>
  </si>
  <si>
    <t>Guo, Guangwu; Sun, Xiaojuan; Chen, Chao; Wu, Song; Huang, Peide; Li, Zesong; Dean, Michael; Huang, Yi; Jia, Wenlong; Zhou, Quan; Tang, Aifa; Yang, Zuoquan; Li, Xianxin; Song, Pengfei; Zhao, Xiaokun; Ye, Rui; Zhang, Shiqiang; Lin, Zhao; Qi, Mingfu &amp; Wan, Shengqing</t>
  </si>
  <si>
    <t>Whole-genome and whole-exome sequencing of bladder cancer identifies frequent alterations in genes involved in sister chromatid cohesion and segregation</t>
  </si>
  <si>
    <t>Strausberg, R. L. &amp; Simpson, A. J. G.</t>
  </si>
  <si>
    <t>Whole-genome cancer analysis as an approach to deeper understanding of tumour biology</t>
  </si>
  <si>
    <t>Schilter, KF; Reis, LM; Schneider, A; Bardakjian, TM; Abdul-Rahman, O; Kozel, BA; Zimmerman, HH; Broeckel, U &amp; Semina, EV</t>
  </si>
  <si>
    <t>Whole-genome copy number variation analysis in anophthalmia and microphthalmia</t>
  </si>
  <si>
    <t>Ziogas D.</t>
  </si>
  <si>
    <t>Whole-genome sequence From research to clinical practice?</t>
  </si>
  <si>
    <t>Thorogood, A; Knoppers, BM; Dondorp, WJ &amp; de Wert, GMWR</t>
  </si>
  <si>
    <t>Whole-genome sequencing and the physician</t>
  </si>
  <si>
    <t>Michaelson, JacobÂ J.; Shi, Yujian; Gujral, Madhusudan; Zheng, Hancheng; Malhotra, Dheeraj; Jin, Xin; Jian, Minghan; Liu, Guangming; Greer, Douglas; Bhandari, Abhishek; Wu, Wenting; Corominas, Roser; Peoples, Ã?ine; Koren, Amnon; Gore, Athurva; Kang, Shuli; Lin, GuanÂ Ning; Estabillo, Jasper; Gadomski, Therese; Singh, Balvindar; Zhang, Kun; Akshoomoff, Natacha; Corsello, Christina; McCarroll, Steven; Iakoucheva, LiliaÂ M.; Li, Yingrui; Wang, Jun &amp; Sebat, Jonathan</t>
  </si>
  <si>
    <t xml:space="preserve">Whole-Genome Sequencing in Autism Identifies Hot Spots for De Novo Germline Mutation </t>
  </si>
  <si>
    <t>Howard HC, Knoppers BM, Cornel MC, Wright Clayton E, Sénécal K, Borry P; endorsed by the European Society of Human Genetics; the P3G International Paediatric Platform; the Human Genome Organisation; and the PHG Foundation.</t>
  </si>
  <si>
    <t>Whole-genome sequencing in newborn screening? A statement on the continued importance of targeted approaches in newborn screening programmes</t>
  </si>
  <si>
    <t>Urban, T.J.</t>
  </si>
  <si>
    <t>Whole-genome sequencing in pharmacogenetics</t>
  </si>
  <si>
    <t>Yuen, R.K.C.; Thiruvahindrapuram, B.; Merico, D.; Walker, S.; Tammimies, K.; Hoang, N.; Chrysler, C.; Nalpathamkalam, T.; Pellecchia, G.; Liu, Y.; Gazzellone, M.J.; D'Abate, L.; Deneault, E.; Howe, J.L.; Liu, R.S.C.; Thompson, A.; Zarrei, M.; Uddin, M.; Marshall, C.R.; Ring, R.H.; Zwaigenbaum, L.; Ray, P.N.; Weksberg, R.; Carter, M.T.; Fernandez, B.A.; Roberts, W.; Szatmari, P. &amp; Scherer, S.W.</t>
  </si>
  <si>
    <t>Whole-genome sequencing of quartet families with autism spectrum disorder</t>
  </si>
  <si>
    <t>Rosenblatt, David S.</t>
  </si>
  <si>
    <t xml:space="preserve">Who's on first in exome and whole genome sequencing? Is it the patient or the incidental findings? </t>
  </si>
  <si>
    <t>when to test, incidental findings, return of results</t>
  </si>
  <si>
    <t>Judge, Daniel P.</t>
  </si>
  <si>
    <t xml:space="preserve">Why Should Cardiologists Consider Genetic Testing for Hypertrophic Cardiomyopathy?âˆ— </t>
  </si>
  <si>
    <t xml:space="preserve">JACC: Heart Failure </t>
  </si>
  <si>
    <t>Ossorio, Pilar N. &amp; Kelleher, J. Paul</t>
  </si>
  <si>
    <t>Why We Should Not Use the Affordable Care Act to Encourage Widespread Whole Genome Sequencing</t>
  </si>
  <si>
    <t>Journal of Health Politics, Policy &amp; Law</t>
  </si>
  <si>
    <t>Andreassen, Christian Nicolaj; Dikomey, Ekkehard; Parliament, Matthew &amp; West, Catharine Mary Louise</t>
  </si>
  <si>
    <t xml:space="preserve">Will SNPs be useful predictors of normal tissue radiosensitivity in the future? </t>
  </si>
  <si>
    <t xml:space="preserve">Radiotherapy and Oncology </t>
  </si>
  <si>
    <t>Chetkina, T.; Potapov, A.; Varichkina, M.; Pakhomovskaya, N.; Senyakovitch, V.; Tumanova, E. &amp; Karagulian, N.</t>
  </si>
  <si>
    <t xml:space="preserve">WILSON'S DISEASE IN CHILDREN THE RATE OF LIVER CIRRHOSIS </t>
  </si>
  <si>
    <t>Wintrobe's Clinical Hematology</t>
  </si>
  <si>
    <t>Workshop Sessions</t>
  </si>
  <si>
    <t>Workshops</t>
  </si>
  <si>
    <t>Akutsu, Hidenori; Machida, Masakazu; Kanzaki, Seiichi; Sugawara, Tohru; Ohkura, Takashi; Nakamura, Naoko; Yamazaki-Inoue, Mayu; Miura, Takumi; Vemuri, Mohan C.; Rao, Mahendra S.; Miyado, Kenji &amp; Umezawa, Akihiro</t>
  </si>
  <si>
    <t xml:space="preserve">Xenogeneic-free defined conditions for derivation and expansion of human embryonic stem cells with mesenchymal stem cells </t>
  </si>
  <si>
    <t xml:space="preserve">Regenerative Therapy </t>
  </si>
  <si>
    <t>Zeissig, Y.a b c; Petersen, B.-S.c; Milutinovic, S.d; Bosse, E.a; Mayr, G.c; Peuker, K.a; Hartwig, J.a; Keller, A.e; Kohl, M.b; Laass, M.W.f; Billmann-Born, S.c; Brandau, H.g; Feller, A.C.h; RÃ¶cken, C.i; Schrappe, M.b; Rosenstiel, P.c; Reed, J.C.d; Schreiber, S.a c; Franke, A.c &amp; Zeissig, S.a</t>
  </si>
  <si>
    <t>XIAP variants in male Crohn's disease</t>
  </si>
  <si>
    <t>Gut</t>
  </si>
  <si>
    <t>Synofzik, Matthis; MÃ¼ller vom Hagen, Jennifer; Haack, Tobias B.; Wilhelm, Christian; Lindig, Tobias; Beck-WÃ¶dl, Stefanie; Nabuurs, Sander B.; van Kuilenburg, André B. P.; de Brouwer, Arjan P. M. &amp; SchÃ¶ls, Ludger</t>
  </si>
  <si>
    <t>X-linked Charcot-Marie-Tooth disease, Arts syndrome, and prelingual non-syndromic deafness form a disease continuum evidence from a family with a novel PRPS1 mutation</t>
  </si>
  <si>
    <t>XPD gene polymorphisms and the effects of induction chemotherapy in cytogenetically normal de novo acute myeloid leukemia patients</t>
  </si>
  <si>
    <t>Jerhammar, Fredrik; Johansson, Ann-Charlotte; Ceder, Rebecca; Welander, Jenny; Jansson, Agneta; GrafstrÃ¶m, Roland C.; SÃ¶derkvist, Peter &amp; Roberg, Karin</t>
  </si>
  <si>
    <t xml:space="preserve">YAP1 is a potential biomarker for cetuximab resistance in head and neck cancer </t>
  </si>
  <si>
    <t xml:space="preserve">Oral Oncology </t>
  </si>
  <si>
    <t>Hofman, Nynke PhD
Tan, Hanno L. MD, PhD
Alders, Marielle PhD
Kolder, Iris PhD
de Haij, Simone PhD
Mannens, Marcel M.A.M. PhD
Lombardi, Maria Paola PhD
Lekanne dit Deprez, Ronald H. PhD
van Langen, Irene MD, PhD
Wilde, Arthur A.M. MD, PhD</t>
  </si>
  <si>
    <t>Yield of Molecular and Clinical Testing for Arrhythmia Syndromes Report of 15 Years' Experience</t>
  </si>
  <si>
    <t>Circulation October 1, 2013</t>
  </si>
  <si>
    <t>Phillips J.B., Westerfield M.</t>
  </si>
  <si>
    <t>Zebrafish models in translational research Tipping the scales toward advancements in human health</t>
  </si>
  <si>
    <t>Production</t>
  </si>
  <si>
    <t>Analysis</t>
  </si>
  <si>
    <t>reporting</t>
  </si>
  <si>
    <t>sharing</t>
  </si>
  <si>
    <t>when</t>
  </si>
  <si>
    <t>who</t>
  </si>
  <si>
    <t>how</t>
  </si>
  <si>
    <t>what</t>
  </si>
  <si>
    <t>Authors</t>
  </si>
  <si>
    <t>Source title</t>
  </si>
  <si>
    <t>Country of institution of corresponding author</t>
  </si>
  <si>
    <t>Language of Original Document</t>
  </si>
  <si>
    <t>Clinicians buy in</t>
  </si>
  <si>
    <t>Turnaround time</t>
  </si>
  <si>
    <t>data storage</t>
  </si>
  <si>
    <t>CLIA and ISO</t>
  </si>
  <si>
    <t>Bioinformatics</t>
  </si>
  <si>
    <t>genetic discrimination</t>
  </si>
  <si>
    <t>electronic health records</t>
  </si>
  <si>
    <t>Variants classification</t>
  </si>
  <si>
    <t>Refers to ACMG</t>
  </si>
  <si>
    <t>Nb of themes</t>
  </si>
  <si>
    <t>TYPE</t>
  </si>
  <si>
    <t>DISEASE</t>
  </si>
  <si>
    <t>TECHNOLOGY</t>
  </si>
  <si>
    <t>AUS</t>
  </si>
  <si>
    <t>English</t>
  </si>
  <si>
    <t>Incidental or secondary genetic findings are now real possible outcomes that can result from WES and WGS tests and present an ethically challenging area.34–36</t>
  </si>
  <si>
    <t>Counselling</t>
  </si>
  <si>
    <t>inherited heart disease</t>
  </si>
  <si>
    <t>WES WGS</t>
  </si>
  <si>
    <t>Reporting</t>
  </si>
  <si>
    <t>developmental disorders</t>
  </si>
  <si>
    <t>Review (disease autopsy)</t>
  </si>
  <si>
    <t xml:space="preserve">sudden unexplained death </t>
  </si>
  <si>
    <t>Review (disease)</t>
  </si>
  <si>
    <t>muscle disorders</t>
  </si>
  <si>
    <t>Review (Pharmacogenomics)</t>
  </si>
  <si>
    <t>all</t>
  </si>
  <si>
    <t>report (disease diagnosis, not using WES)</t>
  </si>
  <si>
    <t>congenital heart diseases</t>
  </si>
  <si>
    <t>Belgium</t>
  </si>
  <si>
    <t>If either total exome or total genome sequencing has been shown to function well for a reasonable price it may supplant chromosome analysis, metabolic screening and directed molecular studies. This would have tremendous advantages, but would also require careful handling and storage of all data as well as continuation of respect for the privacy and autonomy of patients.</t>
  </si>
  <si>
    <t>Cancer</t>
  </si>
  <si>
    <t>CA</t>
  </si>
  <si>
    <t>the limitations of this technique are the currently high cost, the challenge of genetic heterogeneity, and the presence of polymorphic variants due to differing ethnic backgrounds of patients.</t>
  </si>
  <si>
    <t>Exome sequencing is likely to be a reasonable and effective tool to determine disease-causing variants underlying monogenic disorders. The limitations of this technique are the currently high cost, the challenge of genetic heterogeneity, and the presence of polymorphic variants due to differing ethnic back-grounds of patients. Exome sequencing relies heavily on the use of bioinformatics to process information about these variants to assess their pathogenicity.24</t>
  </si>
  <si>
    <t>hypotonia (muscle)</t>
  </si>
  <si>
    <t xml:space="preserve">
In addition
to the cost of WGS data analysis estimated at $2250 per patient,
WGS-based testing also requires up to 250TB of storage space at
an additional cost ∼$1200 per patient per year. Given the esca- lating storage requirements,Worthey emphasized the need for the
an additional cost ∼$1200 per patient per year. Given the esca- lating storage requirements,Worthey emphasized the need for the
clinical genetics community to establish data compression proce-dures and develop guidelines that detail what type of sequence data
need to be kept and for what period of time.</t>
  </si>
  <si>
    <t xml:space="preserve"> </t>
  </si>
  <si>
    <t>Regulatory standards and evaluation protocols focusing on nucleic acid preparation, the sequencing process and bioinformatic analyses, including data storage, will all need to be formulated. Numerous computational analytical approaches are currently in various stages of development and use; the standardization of these programs is required. The analytical process and its output must be set to ensure that sequence variants, copy number variation and mosaicism can be reliably identified.</t>
  </si>
  <si>
    <r>
      <t>Extensive and well-annotated reference data sets will be needed, not only for disease mutations but also for innocuous genomic variations. There exist a myriad of disease- and gene-specific mutation databases, but there is currently no accurately annotated, clinical-grade mutation database. In a recent study, 27% of mutations cited in the literature were found to be common polymorphisms or misannotated</t>
    </r>
    <r>
      <rPr>
        <vertAlign val="superscript"/>
        <sz val="10"/>
        <rFont val="Arial"/>
        <family val="2"/>
      </rPr>
      <t>57</t>
    </r>
    <r>
      <rPr>
        <sz val="10"/>
        <rFont val="Arial"/>
        <family val="2"/>
      </rPr>
      <t>, underscoring the need for better mutation databases as part of the comprehensive reporting of NGS-based clinical testing. Frameworks for the reporting of diagnostic results</t>
    </r>
    <r>
      <rPr>
        <vertAlign val="superscript"/>
        <sz val="10"/>
        <rFont val="Arial"/>
        <family val="2"/>
      </rPr>
      <t>58, 59</t>
    </r>
    <r>
      <rPr>
        <sz val="10"/>
        <rFont val="Arial"/>
        <family val="2"/>
      </rPr>
      <t> will help to facilitate the dialogue between clinician and patient to determine the types of incidental findings that will be returned. More broadly, standardized educational programmes, including those that cover NGS technology and data analysis, must be integrated into the training programmes for molecular diagnosticians and medical geneticists. This integration is needed to ensure that the appropriate and highly qualified personnel are ready to facilitate the translation of NGS technology into the rare-diseases clinic.</t>
    </r>
  </si>
  <si>
    <t>rare diseases</t>
  </si>
  <si>
    <t>The increasing use of WES/WGS in clinical practice [31] likely will result in the diagnosis of IEM via genomics requiring subsequent confirmatory biochemical testing. For the time being, the rate of turnaround of biochemical tests is far less than that of WES analysis, and the cost of the TIDE first tier is still less than that of WES on singleton and considerably less than on a trio. Further, biochemical tests carry a much smaller risk of incidental genetic findings [32]. Finally, biochemical tests have proven sensitive and reliable whereas WES may suffer from inconsistent coverage of certain regions [33].</t>
  </si>
  <si>
    <t>efficiency (disease diagnosis)</t>
  </si>
  <si>
    <t>intellectual disability</t>
  </si>
  <si>
    <r>
      <t>There are complex ethical, legal, and social issues that must be addressed.</t>
    </r>
    <r>
      <rPr>
        <vertAlign val="superscript"/>
        <sz val="10"/>
        <rFont val="Arial"/>
        <family val="2"/>
      </rPr>
      <t>107, 108 and 109</t>
    </r>
    <r>
      <rPr>
        <sz val="10"/>
        <rFont val="Arial"/>
        <family val="2"/>
      </rPr>
      <t> For example, how do we proceed if a variant indicates elevated risk for comorbid conditions (eg, mental health disorders) with onset later in life? How will we select which data to convey directly to individuals or families and which to integrate into existing assessment tools through complex algorithms of risk assessment where the genomic information is largely “black boxed?” What standards of clinical validity and utility will inform these decisions? What information do health consumers seek, how will they interpret complex relationships between genetic profile and clinical risk, and how can clinicians optimally deliver these services and communicate these data to individuals or families? To obtain maximum benefit from genome scanning technologies, we will need to address the link between the resultant genetic data and their clinical interpretation as well as appropriate communication strategies and management strategies.</t>
    </r>
  </si>
  <si>
    <t>ASD (neuro)</t>
  </si>
  <si>
    <t>Review (technology)</t>
  </si>
  <si>
    <t>China</t>
  </si>
  <si>
    <t>Despite of multiple causative genes in ALS, no mutations in specific gene have been identified in about one-third of FALS cases (Chesi et al., 2013). Because of the clinical and genetic heterogeneity of ALS, screening gene mutations via Sanger sequencingmight be inefficient. Whole-exome sequencing, however, is too expensive to be performed for large sample sizes</t>
  </si>
  <si>
    <t>amyotrophic lateral sclerosis (rare neurological disease)</t>
  </si>
  <si>
    <t>Xuan J., Yu Y., Qing T., Guo L., Shi L.</t>
  </si>
  <si>
    <t>Next-generation sequencing in the clinic: Promises and challenges</t>
  </si>
  <si>
    <t>Cancer Letters</t>
  </si>
  <si>
    <t>Croatia</t>
  </si>
  <si>
    <t>Efficiency</t>
  </si>
  <si>
    <t>developmental delay/intellectual disability</t>
  </si>
  <si>
    <t>review (disease risk stratification)</t>
  </si>
  <si>
    <t>myelodysplastic syndromes (MDS) (bone marrow disorder)</t>
  </si>
  <si>
    <t>Lohmann K., Klein C.</t>
  </si>
  <si>
    <t>Next Generation Sequencing and the Future of Genetic Diagnosis</t>
  </si>
  <si>
    <t>Neurotherapeutics</t>
  </si>
  <si>
    <r>
      <t>If NGS is applied in a diagnostic setting, the result of the test should be independent of the laboratory at which it was carried out. For conventional mutational tests such as Sanger sequencing, analyte-specific testing has been established. Here, the so called “proficiency testing” serves as an external measure of laboratory quality. In the USA, laboratories are certified under the Clinical Laboratory Improvement Amendments, and accredited by professional organizations. Also for NGS, quality control of the analysis is required and initial pilot surveys have been started in the USA and Europe for external quality control using methods-based proficiency testing [</t>
    </r>
    <r>
      <rPr>
        <i/>
        <sz val="10"/>
        <rFont val="Arial"/>
        <family val="2"/>
      </rPr>
      <t>44</t>
    </r>
    <r>
      <rPr>
        <sz val="10"/>
        <rFont val="Arial"/>
        <family val="2"/>
      </rPr>
      <t>]. In these studies, laboratories will be evaluated for their proficiency to correctly call variants in a test genome that has been extensively sequenced by the committee in charge of the quality control testing [</t>
    </r>
    <r>
      <rPr>
        <i/>
        <sz val="10"/>
        <rFont val="Arial"/>
        <family val="2"/>
      </rPr>
      <t>44</t>
    </r>
    <r>
      <rPr>
        <sz val="10"/>
        <rFont val="Arial"/>
        <family val="2"/>
      </rPr>
      <t>]. However, these tests only help to control the wet laboratory procedure and the informatic and bioinformatic algorithms. Clear-cut guidelines for minimum requirements still have to be developed regarding run quality (with respect to coverage and sequencing depth) and variant interpretation </t>
    </r>
  </si>
  <si>
    <r>
      <t>A future challenge—especially in the field of rare and extremely rare disorders—will be to further extend collaborations between laboratories spread all over the world and an even closer relationship between patients (or the parents of children) and the attending physicians [</t>
    </r>
    <r>
      <rPr>
        <i/>
        <sz val="10"/>
        <rFont val="Arial"/>
        <family val="2"/>
      </rPr>
      <t>34</t>
    </r>
    <r>
      <rPr>
        <sz val="10"/>
        <rFont val="Arial"/>
        <family val="2"/>
      </rPr>
      <t>]. One helpful tool to better collect information about rare variants and rare phenotypes may be the establishment of phenotype–genotype databases, such as the Leiden Open Variation Database (www.​lovd.​nl). This platform is also used to establish country-specific subdatabases such as the Finnish Disease Heritage Database (http://​findis.​org) [</t>
    </r>
    <r>
      <rPr>
        <i/>
        <sz val="10"/>
        <rFont val="Arial"/>
        <family val="2"/>
      </rPr>
      <t>61</t>
    </r>
    <r>
      <rPr>
        <sz val="10"/>
        <rFont val="Arial"/>
        <family val="2"/>
      </rPr>
      <t>]. The main idea is that in such databases case descriptions and findings from NGS are being collected and thus become searchable with certain search terms, so that subsequent cases can be checked and compared for similarities. The idea is based on DECIPHER (Database of Chromosomal Imbalance and Phenotype in Humans Using Ensembl Resources), an interactive web-based database that incorporates a suite of tools designed to aid the interpretation of submicroscopic chromosomal imbalances. However, all of these databases depend on reliable and large-scale data input.</t>
    </r>
  </si>
  <si>
    <t xml:space="preserve">Along the same lines, each individual carries about 100 deleterious mutations that cause loss of function within protein-coding regions of genes [37], including clearly pathogenic variants not related to the disease in question (incidental findings) [38]. Thus, in the era of genomic medicine, interpretation of variants rather than detection of variants represents one of the bottlenecks for translating sequence information into clinical practice.                                                                                                                                                           //                                                                                                                                                                                     The blessing of exome or genome sequencing to detect (theoretically) all variants within a given individual is a curse at the same time, as not only variants related to the disease in question, but also to other disorders will be detected (as incidental or secondary findings). This is also known from other genome-wide screening tools, such as microarray analysis, or from brain-wide neuroimaging, such as magnetic resonance imaging scans. Interestingly, in a recent study that evaluated 1000 exomes for “actionable” pathogenic single-nucleotide variants, that is those that cause treatable or even preventable conditions, 23 participants (~2 %) carried such substitutions [38]. The American College of Medical Genetics and Genomics recently published a policy statement on clinical molecular analysis emphasizing the importance of alerting the patient/family to the possibility of such results in pretest counseling discussions, as well as reporting of results [45]. Furthermore, the American College of Medical Genetics and Genomics issued guidelines for clinical testing laboratories that list 56 genes in which incidentally found known pathogenic or expected pathogenic mutations should be reported to the patients (http://​www.​acmg.​net) [45]. The selection of these 56 genes is based on pathogenicity and the possibility of the genetic result leading to a specific therapeutic option (“actionable” findings). However, there is an ongoing discussion how to best proceed with incidental findings [46, 47].     </t>
  </si>
  <si>
    <r>
      <t>Along the same lines, each individual carries about 100 deleterious mutations that cause loss of function within protein-coding regions of genes [</t>
    </r>
    <r>
      <rPr>
        <i/>
        <sz val="10"/>
        <rFont val="Arial"/>
        <family val="2"/>
      </rPr>
      <t>37</t>
    </r>
    <r>
      <rPr>
        <sz val="10"/>
        <rFont val="Arial"/>
        <family val="2"/>
      </rPr>
      <t>], including clearly pathogenic variants not related to the disease in question (incidental findings) [</t>
    </r>
    <r>
      <rPr>
        <i/>
        <sz val="10"/>
        <rFont val="Arial"/>
        <family val="2"/>
      </rPr>
      <t>38</t>
    </r>
    <r>
      <rPr>
        <sz val="10"/>
        <rFont val="Arial"/>
        <family val="2"/>
      </rPr>
      <t xml:space="preserve">]. Thus, in the era of genomic medicine, interpretation of variants rather than detection of variants represents one of the bottlenecks for translating sequence information into clinical practice.                                                                                                                                                           //                                                                                                                                        The blessing of exome or genome sequencing to detect (theoretically) all variants within a given individual is a curse at the same time, as not only variants related to the disease in question, but also to other disorders will be detected (as incidental or secondary findings). This is also known from other genome-wide screening tools, such as microarray analysis, or from brain-wide neuroimaging, such as magnetic resonance imaging scans. Interestingly, in a recent study that evaluated 1000 exomes for “actionable” pathogenic single-nucleotide variants, that is those that cause treatable or even preventable conditions, 23 participants (~2 %) carried such substitutions [38]. The American College of Medical Genetics and Genomics recently published a policy statement on clinical molecular analysis emphasizing the importance of alerting the patient/family to the possibility of such results in pretest counseling discussions, as well as reporting of results [45]. Furthermore, the American College of Medical Genetics and Genomics issued guidelines for clinical testing laboratories that list 56 genes in which incidentally found known pathogenic or expected pathogenic mutations should be reported to the patients (http://​www.​acmg.​net) [45]. The selection of these 56 genes is based on pathogenicity and the possibility of the genetic result leading to a specific therapeutic option (“actionable” findings). However, there is an ongoing discussion how to best proceed with incidental findings [46, 47].                                                                                                                                                                                                                                </t>
    </r>
  </si>
  <si>
    <t>Review (diagnostic)</t>
  </si>
  <si>
    <t>Journal of Laboratory Medicine</t>
  </si>
  <si>
    <t>Although cost efficacy and the general workload for enrichment steps are generally not scalable which means that a small gene panel and WES virtually impose compared costs and workload, this equality is not true for data analysis and interpretation. At least there, the sequencing costs, data analysis efforts, data storage, data interpretation and complexity of genetic counseling correlate with the size of the target regions. In this respect, a diagnostic laboratory is always trying to reduce interpretation complexities by looking up phenotype-specific gene lists first, regardless of which sequencing data set has been produced. By omitting enrichment biases, WGS allows the detection of structural variants, copy number variants, non-coding variants and coding variants in previously not annotated genes.</t>
  </si>
  <si>
    <t>In this respect, a universal binning of “variants of unclear significance – VUS” has been proposed and widely accepted by sequencing laboratories ([13], see also Table 2). Although clear observations can be assigned without much ambiguity, for many missense variants neither the literature nor the modeling will allow a decisive classification. Thus, these types of VUS are usually classified as VUS3 (Table 2). In practice, laboratories applying robust filtering for variant qualities and decent gene panels for diagnostic request in WES data sets still face an abundance of potentially relevant variants: 0–2 deleterious mutations related to the disease phenotype and another 4–9 VUS [13] might be expected according to Yang et al. [9]. In addition, 0–1 medically actionable mutation, 0–1 autosomal recessive carrier status and 0–4 relevant pharmacogenomics variant is uncovered. Having this stated for the phenotype-associated and actionable genes, another 1–3 deleterious mutations in unrelated diseases and 17–41 VUS in unrelated genes as well as 17–25 deleterious variants in genes with no known disease associated are detected. This mere mass of potentially relevant information makes the reporting process and genetic counseling an extremely difficult job, unraveling a new bottleneck of the technology: interpretation and communication. This tremendous challenge can only be answered by assembling multidisciplinary teams with strong expertise in genomic medicine.</t>
  </si>
  <si>
    <t>Although the identification of actionable genetic variants in genes not related to the phenotype of the patient might be advantageous for individuals, this procedure has to be explicitly explained during the pre-test informed consent information and opt-in or opt-out models for these actionable variants should have been established before any testing is publically offered.</t>
  </si>
  <si>
    <t>Exome sequencing: what clinicians need to know</t>
  </si>
  <si>
    <t>The use of exome sequencing for diagnosis will also require the implementation of technical guidelines and regulations. Parameters such as the sequencing depth, exon coverage, quality metrics for nucleotide sequence data, or alignment calling will have to be normalized. Data storage should also be regulated.</t>
  </si>
  <si>
    <t>An important limitation of the application of exome sequencing in clinical practice is that the functional significance of most of the expected genetic variants is still unknown. T</t>
  </si>
  <si>
    <t>This situation is quickly changing, as an increasing number of disease-associated genetic variants are determined and shared in public databases</t>
  </si>
  <si>
    <t>There are also a number of complex ethical issues. An important issue is related to the information that should be provided to the patient. Exome sequencing might detect genetic variations that are not related to the disease under diagnosis. The patient might present with genetic variants that represent risk factors or might be causative of other diseases. What information should be returned to the patient? What would be the evidence required to consider a genetic variant linked to a disease? </t>
  </si>
  <si>
    <t>The ownership, access, and storage of the data are other relevant issues.</t>
  </si>
  <si>
    <t>Quintáns, B.; Ordóñez-Ugalde, A.; Cacheiro, P.; Carracedo, A. &amp; Sobrido, M.J.</t>
  </si>
  <si>
    <t>sudden cardiac death</t>
  </si>
  <si>
    <t>Application (clinic)</t>
  </si>
  <si>
    <t>French</t>
  </si>
  <si>
    <t>définition d’un nouveau métier associant médecine génétique et bioinformatique, créations de plateformes hospitalières dotées de très gros moyens de séquençage et d’informatique, regroupement avec ces plateformes des disciplines biologiques concernées, encouragements au développement des biotechnologies correspondantes et si possible à la prise de brevets industriels, définition des règles éthiques sur l’utilisation des informations individuelles obtenues.</t>
  </si>
  <si>
    <t>infectious diseases</t>
  </si>
  <si>
    <t>Ku C.S., Cooper D.N., Zioga D.E., Halkia E., Tzaphlidou M., Roukos D.H.</t>
  </si>
  <si>
    <t>Current Opinion in Obstetrics and Gynecology</t>
  </si>
  <si>
    <t>Greece</t>
  </si>
  <si>
    <t>cancer</t>
  </si>
  <si>
    <t>Data</t>
  </si>
  <si>
    <t>Desai A.N., Jere A.</t>
  </si>
  <si>
    <t>Next-generation sequencing: Ready for the clinics?</t>
  </si>
  <si>
    <t>India</t>
  </si>
  <si>
    <t>Irland</t>
  </si>
  <si>
    <t>A greater challenge will be to persuade contemporary clinicians of the power of clinical genomics. </t>
  </si>
  <si>
    <t>Diagnostic sequencing should, and probably will, find wide, immediate appli-cation in the care of patients with neuro-logical disease. The realization of its full potential will require addressing a number of key bottlenecks. Of particular importance is the challenge of data inte-gration. Clearly, to maximize the benefit of WES-based diagnostics, it is critical to be able to compare the sequences of patients evaluated in different academic
medical centers.</t>
  </si>
  <si>
    <t>Review (disease diagnostic)</t>
  </si>
  <si>
    <t>neurological diseases</t>
  </si>
  <si>
    <t>Rabbani B., Tekin M., Mahdieh N.</t>
  </si>
  <si>
    <t>Iran</t>
  </si>
  <si>
    <t>Finally, a large number of variants has an unknown clinical significance located in introns and intergenic regions.13 They may be benign or pathogenic.</t>
  </si>
  <si>
    <t>Informed consent, which is a guiding principle of medical research, may not be so meaningful because information derived from DNA does not only belong to participant but also reveals properties of the relatives and sometimes original population. As WES provides the massive scale of DNA variants, using it in a clinical setting needs to meet more detailed legal and ethical standards. How many relatives of the participant should be informed? How much information is enough to say that a participant is informed? Who should and how to ensure the patient and relatives that their information will not be misused in their employments and insurance companies? Besides, who does guarantee that their information will be secured in future research for their offspring?</t>
  </si>
  <si>
    <t>The ethical issues about the privacy, confidentiality and return of results are major concerns and need more evaluation by professionals. However, employment and insurance issues should be solved; a comprehensive agenda considering all possible consequences of WES need to be established to use WES for improving human health.</t>
  </si>
  <si>
    <t>Italy</t>
  </si>
  <si>
    <t>Are the costs affordable? 
The answers will require time, a lot
of sequencing, and probably the development of new and
cheaper sequencing technologies.</t>
  </si>
  <si>
    <t xml:space="preserve">
However, along with
the ability to identify genetic variants potentially associated
with epilepsy it is imperative to validate genetic associations
and analyze their clinical significance.
But genomicmedicine
at the same time will raise other questions:  what to do if
more than one genetic variant is identified in the same epi-leptic patient?
Can we understand how genetic interactions
will modulate the disease severity and prognosis? Can in-teraction of specific genetic variants and environmental fa-ctors modulate the clinical spectrum of the disorder?
</t>
  </si>
  <si>
    <t>Epilepsy (neuro)</t>
  </si>
  <si>
    <t>The main issues to be solved include a lower cost of genomic sequencing, though already rapidly decreasing, a reduced turnaround time for NGS to be set at 2–3 days as required for newborn screening, improvement of bioinformatics tools to provide a clinical interpretation of the data and availability of genetic professionals, trained to communicate the information and formulate management plans.</t>
  </si>
  <si>
    <t>This possibility will change the landscape of newborn screening, although it will raise new medical, ethical and social problems concerning the consequences of a positive screen test. For example, interpretation of DNA data in a population of healthy newborns is a challenge. In fact, the genotype-phenotype correlation in metabolic conditions often is not straightforward. Storage of genetic information raises other questions, ranging from governance and privacy to handling and accessibility of the data.</t>
  </si>
  <si>
    <t>NGS could legitimately represent an option to be introduced
into newborn care, although the clear opportunities are counter-balanced by many challenges, ranging from medical to ethical and
socio-economical issues. The main issues to be solved include a
lower cost of genomic sequencing, though already rapidly decreas-ing, a reduced turnaround time for NGS to be set at 2–3daysasre-quired for newborn screening, improvement of bioinformatics tools
to provide a clinical interpretation of the data and availability of ge-netic professionals, trained to communicate the information and for-mulate management plans.</t>
  </si>
  <si>
    <t>Hyperhomocysteinemia (blood)</t>
  </si>
  <si>
    <t>The most imminent progress is expected in the
identifi cation of causes for genetic disease. The advent of
next-generation sequencing allows screening of the exome
quickly and cost eff ectively.65
This technique will accelerate
the identifi cation of new disease genes but also pose
challenges in bioinformatic processing and defi ne a need
for new methods for high-effi ciency functional assessment
of gene variants by cell, tissue, and animal models.</t>
  </si>
  <si>
    <t xml:space="preserve">
Targeted sequencing will also avoid the ethical dilemmas
associated with incidental discovery of mutations in
genes unlinked to the disease of interest that can occur
with whole-exome sequencing.67</t>
  </si>
  <si>
    <t>kidney failure (renal)</t>
  </si>
  <si>
    <t xml:space="preserve">
Worries arise from the management of too many DNA
variations with unpredictable meaning and incidental findings
that can cause ethical and clinical dilemmas. 
However, although these possibilities
are fascinating and receive the attention of politics and
investments, they are well beyond the scope of a diagno-sis and on the other side contain some risks and difficul-ties. In particular, there is the dilemma of the incidental
findings of mutations with high clinical importance, i.e.
those in cancer-susceptibility genes that are detected at a
considerable frequency (3). </t>
  </si>
  <si>
    <t>myopathies (muscle disorder)</t>
  </si>
  <si>
    <t>Application (family)</t>
  </si>
  <si>
    <t>Familial Hypertrophic Cardiomyopathy and Juvenile Atrial Arrhythmias</t>
  </si>
  <si>
    <t>Japan</t>
  </si>
  <si>
    <t>The main reason to refrain from the exome sequencing procedure was concern regarding unsolicited findings, especially in children and young adults</t>
  </si>
  <si>
    <t>undiagnosed diseases (hereditary blindness, hereditary deafness, a movement disorder, a mitochondrial disorder, or early-onset microsatellite-stable colorectal cancer)</t>
  </si>
  <si>
    <t xml:space="preserve">
A first important step towards these goals is the
implementation of exome sequencing as a first-tier test
for genetically heterogeneous disorders.</t>
  </si>
  <si>
    <t xml:space="preserve">
in the near future, the clinical
geneticist will be involved in the first clinical examin-ation of a patient in the case of many diseases as an ex-pert who can rapidly link a patient’s phenotype with his
or her genotype, both of which are in front of the clin-ician. The laboratory specialist will support the clinical
geneticist in this process, and perform additional tests to
confirm pathogenicity of individual genomic variants or
study more complex modes of inheritance. Increasingly,
genetics will be used to determine the right therapy and
for monitoring treatment efficacy. This futuristic sce-nario is closer than many of us may think, and will re-quire a change in our laboratory and clinical training
programs and a further integration of genetics in the
clinic.</t>
  </si>
  <si>
    <t xml:space="preserve">
International discussion on the reporting of unsolicited
findings has, meanwhile, intensified. The American Col-lege of Medical Genetics, among others, recommends
that a limited number of medically relevant variants
should be specifically sought and reported in each pa-tient undergoing exome or genome sequencing [6]. We
are actively involved in these discussions and agree with recent recommendations by the European Society of
Human Genetics that unsolicited genetic variants indica-tive of treatable or preventable health problems should
be reported [7].
</t>
  </si>
  <si>
    <t>undiagnosed diseases</t>
  </si>
  <si>
    <t>Concerning renal ciliopathies, should we sequence exomes or a selected set of known ciliopathy genes to avoid the latter?</t>
  </si>
  <si>
    <t>What to do with variants of unknown significance?</t>
  </si>
  <si>
    <t>Excellent bioinformaticians and infrastructures are a necessity for NGS data management and analysis.</t>
  </si>
  <si>
    <t>For instance, NGS may identify mutations in genes unrelated to the studied disease, which has major implications for patients and their relatives.</t>
  </si>
  <si>
    <t>For instance, NGS may identify mutations in genes unrelated to the studied disease, which has major implications for patients and their relatives. Concerning renal ciliopathies, should we sequence exomes or a selected set of known ciliopathy genes to avoid the latter?</t>
  </si>
  <si>
    <t>What to do with variants of unknown significance? </t>
  </si>
  <si>
    <t>What should be the content of a consent form, especially with respect to unantic-ipated mutations?  Whose consent should be asked, given that NGS findings could also have a major impact on the lives of familymembers?</t>
  </si>
  <si>
    <t>Renal ciliopathies</t>
  </si>
  <si>
    <t xml:space="preserve">
However,
in its current state, ES cannot be used as a reliable substitute for SS
in diagnostics. A major shortcoming is incomplete representation
and coverage of exons, leading to clinically relevantmutations being
missed [Gilissen et al., 2012; Sulonen et al., 2011]. Here, amore ded-icated targeted enrichment appears to be the method of choice, not
only because it allows focusing on the genes relevant for a particular
disorder, but also because its highly effective enrichment provides a
superior quality of representation and coverage. In addition, focus-ing on only the genes relevant for a particular disorder minimizes
the problems associated with unsolicited findings. Targeted NGS
is faster and cheaper than ES, especially for the analysis of certain
distinct disease phenotypes.</t>
  </si>
  <si>
    <t>However,
in its current state, ES cannot be used as a reliable substitute for SS
in diagnostics. A major shortcoming is incomplete representation
and coverage of exons, leading to clinically relevantmutations being
missed [Gilissen et al., 2012; Sulonen et al., 2011]. Here, amore ded-icated targeted enrichment appears to be the method of choice, not
only because it allows focusing on the genes relevant for a particular
disorder, but also because its highly effective enrichment provides a
superior quality of representation and coverage. In addition, focus-ing on only the genes relevant for a particular disorder minimizes
the problems associated with unsolicited findings. Targeted NGS
is faster and cheaper than ES, especially for the analysis of certain
distinct disease phenotypes.</t>
  </si>
  <si>
    <t>cardiomyopathies</t>
  </si>
  <si>
    <t>review (disease suceptibility)</t>
  </si>
  <si>
    <t>Cancer (breast)</t>
  </si>
  <si>
    <t>Sweeden</t>
  </si>
  <si>
    <t>review (disease predisposition)</t>
  </si>
  <si>
    <t>Cancer (Hereditary)</t>
  </si>
  <si>
    <t>Switzerland</t>
  </si>
  <si>
    <t>Cost</t>
  </si>
  <si>
    <t>UK</t>
  </si>
  <si>
    <t>Many healthcare-facing laboratories have until now been exercised with the decision to invest in the development of panel-based NGS tests or genome based (exome) approaches which are already considered by some to be out-dated. It is likely that the high cost of computing and of capitalisation/recapitalisation will either favour the larger healthcare organisations, or even lead to widespread outsourcing of sequencing. This is exemplified by the move by the 100000 Genome Project to a centralised and homogenised sequencing approach [33]. Both approaches will have a significant impact on how the technologies are introduced.</t>
  </si>
  <si>
    <t>However, WGS is yet to be introduced widely into routine clinical practice due in large part to the technological and practical hurdles presented by the technology. The generation of terabytes of sequence data that require massive computing capacity to analyse means that WGS is mainly confined to large-scale research or commercial laboratories where it has been applied in disease gene discovery studies. Advances in computing will ensure that WGS will be introduced rapidly over the coming years to supercede both gene panel and WES.</t>
  </si>
  <si>
    <t>Variant interpretation remains extremely time-consuming and highly specialised. The process currently relies—in a diagnostic setting—on trained clinical scientists and has, to date, been far less automated than other areas of the NGS pipeline.</t>
  </si>
  <si>
    <t>However, the potential to generate data that identify predisposition to conditions that are not predicted from family history or current health is significant. The American College of Medical Genetics [35] and European Society of Human Genetics [36] have considered how extra information potentially generated from genome analysis should be fed back to individuals. Information about increased risks of cardiac disease, cancer and rare inherited disorders (such as Marfan syndrome) potentially lend themselves to targeted interventions with improved outcomes. However, concerns have been raised about individual autonomy, inappropriate use of this information to discriminate in terms of employment and insurance and the burden placed upon health professionals to feedback accurate information that can have a measurable benefit [35,36,37].</t>
  </si>
  <si>
    <t>Carss K.J., Hillman S.C., Parthiban V., McMullan D.J., Maher E.R., Kilby M.D., Hurles M.E.</t>
  </si>
  <si>
    <t>Human Molecular Genetics</t>
  </si>
  <si>
    <t>Finally, the sequencing data in this study were not produced within a timeframe that would have allowed the parents to take it into account when making a decision about the outcome of the pregnancy being tested. </t>
  </si>
  <si>
    <t>Clinical implementation of exome sequencing for prenatal diagnosis of structural anomalies identified by ultrasound pro-mises to improve management of pregnancy and enablemore in-formative counseling to parents. However, it also poses several challenges. First, the analytical strategyweadoptedwaslabor in-tensive and not scalable. Clinical implementation would require the development of large-scale and rapid analytical and inter-pretation pipelines, as well as rigorous health economic assess-ments.</t>
  </si>
  <si>
    <t>to facilitate interpretation of prenatal variation, it will be necessary to develop a vastly more detailed knowledge base on the genetic causes of prenatal developmental disorders.</t>
  </si>
  <si>
    <t>the sequencing data in this study were not produced within a timeframe that would have allowed the parents to take it into account when making a decision about the outcome of the pregnancy being tested. This would of course be the ideal scenario, and feasibility in principle has been demonstrated</t>
  </si>
  <si>
    <t>Application (group)</t>
  </si>
  <si>
    <t>fetal abnormalities</t>
  </si>
  <si>
    <t>Current Opinion in Neurology April 2016</t>
  </si>
  <si>
    <t>Disadvantages of whole exome sequencing: Relatively more expensive; interpretation may be challenging, with both false positives and false negatives; copy number variation analysis still in development, often longer turnaround time; not commonly available at a clinical level; possible results typically require confirmation, e.g., by Sanger sequencing</t>
  </si>
  <si>
    <t>There will be a need for assurance of security of data, as well as its public access and use, given its often public or charitable funding.</t>
  </si>
  <si>
    <t>In addition to technical difficulties, interpretation of WES and WGS is likely to remain a hurdle for some time yet, requiring close collaboration between genetic scientists, bioinformaticians and, crucially, the clinicians who see the patients being sequenced. Whilst phenotyping may need to become more sophisticated, clinicians will still be needed to determine clinical relevance. Encouragingly, clinical WES has commenced and in some centers is well advanced</t>
  </si>
  <si>
    <t> In addition to technical difficulties, interpretation of WES and WGS is likely to remain a hurdle for some time yet, requiring close collaboration between genetic scientists, bioinformaticians and, crucially, the clinicians who see the patients being sequenced. Whilst phenotyping may need to become more sophisticated, clinicians will still be needed to determine clinical relevance. Encouragingly, clinical WES has commenced and in some centers is well advanced</t>
  </si>
  <si>
    <t>There will be questions of reporting of incidental and actionable findings, and ethical, legal, social implications, and determining the public acceptability of next-generation sequencing. </t>
  </si>
  <si>
    <t>Importantly, g although the cost of NGS per base of sequencing is dramatically reduced when compared with conven-tional methodologies, this is likely to be offset by the increased demands for both genetic testing and genetic counselling as a result of improved mutation detection rates.</t>
  </si>
  <si>
    <t>Because NGS, particularly whole genome or exome sequencing, returns such a wealth of information, it has the potential to predict the onset of some genetic diseases and to reveal carrier status of many others. The identification of incidental findings (identifying disease-causing or predisposing variants that are not necessarily linked to the presenting phenotype) is in no way unique to NGS, but perhaps the potential scale for revealing information, much of which currently lacks evidence for appropriate medical intervention (e.g. genes predisposing to dementia), is a reason for caution against rapid or unregulated adoption in a diagnostic setting.[96, 100, 101]There remains strong debate surrounding the issue of what information should be returned to patients – whether only to inform of findings relevant to the manifesting condition, to report selectively incidental results that may be used to inform health-care decisions and lead to therapeutic intervention, or to report all disease-causing findings even for conditions where there currently is no treatment.[57] Here, the nature of the consent process will be critical.[100, 102]</t>
  </si>
  <si>
    <t>Inherited Ocular diseases</t>
  </si>
  <si>
    <t>The incorporation of this technology into a routine diagnostic laboratory workflow presents a number of key challenges, not least of which are data handling, storage and interpretation</t>
  </si>
  <si>
    <t>However, it will be a long time until our understanding of the disease mechanisms and their genetic etiology has sufficiently evolved to deliver on this promise.</t>
  </si>
  <si>
    <t>However, a revolution naturally bears risks, as well as promise, including the frightening certainty of being affected with a disease, such as ADPKD, which may have a severe impact on one’s quality of later life, the potential feeling of guilt or shame associated with carrying and passing on “defective” genes and the possibility of abuse of personal genetic information by insurance companies or employers. As physicians, we need to be aware of these risks, so that we can appropriately counsel the patient and decide together with the patient and family on genetic testing. And we must advocate against discrimination based on genetic information.</t>
  </si>
  <si>
    <t>renal diseases</t>
  </si>
  <si>
    <t>Clinical neurology and neurosurgery</t>
  </si>
  <si>
    <t xml:space="preserve">
How we consent and inform patients of the potential for
such incidental findings is a clinical and ethical challenge. Consideration of the consent process to cover such
situations in conjunction with the ethical issues regarding the storage and sharing of highly personal
information needs careful consideration</t>
  </si>
  <si>
    <t>Finally, we will lead the discussion on the ethical and practical challenges of acquiring so much personal data. These challenges include storage and management of large volumes of data, ambiguities about data interpretation, concerns about how to communicate both the scope of testing at the consent stage, and the subsequent findings to patients and participants, management of unsolicited findings, and the rise of direct to consumer testing should all of concern to professionals using these techniques.                       Secondly, WES produces a large amount of data which need to be carefully considered before making diagnostic inferences. Although WES produces less data than WGS, you may still be faced with more than 10,000 variants within a whole exome. This requires careful and precise filtering by comparison to reference genomes using such tools as dbSNP (1000 genomes project consortium; Schossig et al., 2012) to sort population-wide single nucleotide polymorphisms (SNPs) from pathogenic variants. These results can then be classified further on the basis of their predicted physiological impact using tools such as scale-invariant feature transform (Ng &amp; Henikoff, 2003) and multivariate analysis of protein polymorphism (Stone &amp; Sidow, 2005)</t>
  </si>
  <si>
    <t>NGS techniques produce large volumes of data that need to be stored, managed, and interpreted (Beaudet, 2010a, Kaye et al., 2010 and Sharp, 2011). As researchers this gives us a unique opportunity to push forward research into a great number of conditions at a rapid rate, but at the clinical level this gives ethical pause for thought. While we will have a large volume of potentially useful data on an individual, it is likely that we will, in the immediate future, be unable to process all of that information in a timely fashion. This leaves us with important questions to answer that are of potential personal importance to the patient sitting in front of us in the clinic. How do we decide which bits of data are most relevant to the patient? As exemplified by the time line outlined earlier in this chapter, work using whole-genome or whole-exome techniques, marches forward at a rapid pace, bringing us new breakthroughs on a regular basis. This leaves those in possession of an individual's genetic data in an uncertain situation. At the time of the initial test, we will have a clear set of known parameters to work within when interpreting the findings, but over time these parameters will change and with this the significance of genetic findings at an individual level will also alter. For example, a test result from an analysis conducted in 2012 may be inconclusive, but that data may become clinically relevant in 2020 in light of new scientific advances. This gives the clinician the ability to revisit and reinterpret genetic data on a regular basis (if they have the facility to store raw data at a sufficient volume) where new information emerges that may be of potential benefit to the patient. This has obvious benefits in that patients only have to undergo one test, but it also presents a logistical challenge for the services involved with respect to the secure storage of data. It also presents services with the challenge of designing systems that allow for efficiently keeping track of new scientific advances and for revisiting patients’ data in light of these advances. Researchers may find themselves in the unenviable situation of being obliged to return to multiple complex data sets whenever new genes of importance or bioinformatics breakthroughs are thought to be so clinically important that new pathogenic variants may be identified. Or conversely they may find themselves returning to a data set and finding an important gene finding (say perhaps a propensity to develop leukemia—and respond poorly to convention drugs) which baseline bioinformatics had missed but which current analysis would certainly had identified. Where does the responsibility lie to keep up to date with reanalyzing complex data sets?</t>
  </si>
  <si>
    <t>Finally, we will lead the discussion on the ethical and practical challenges of acquiring so much personal data. These challenges include storage and management of large volumes of data, ambiguities about data interpretation, concerns about how to communicate both the scope of testing at the consent stage, and the subsequent findings to patients and participants, management of unsolicited findings, and the rise of direct to consumer testing should all of concern to professionals using these techniques.</t>
  </si>
  <si>
    <t>One of the key issues for researchers in recent years has been if, when, and how it is appropriate to feedback the findings of tests conducted on a research basis to individual participants in that research. While there has been a general consensus that feeding back general findings from a research project is beneficial and generally unproblematic, the opinion on feeding back individual test results is more mixed (Beaudet, 2010b, Miller et al., 2010 and Ravitsky and Wilfond, 2006). While this may seem to be an issue for researchers alone, it is often the case that issues relevant to the clinic first arise in the research laboratory. Questions about how we feedback results from WGS that are of primary relevance to researchers now may become of everyday relevance to clinicians in the not too distant future. The feedback of results in the context of any genetic test may have implications that go beyond the individual who has the initial genetic investigation. Genetic information is “essentially and unavoidably familial in nature” (Parker &amp; Lucassen, 2004, p. 166). Genetic knowledge is shared knowledge to the extent that we have genetic material in common with our parents, siblings, and wider family. As such genetic findings may have implications for a person's kin and for their future reproductive decisions. Finding a genetic change, that is, thought to be clinically significant to a condition like epilepsy means providing them with information that not only affects that individual but it also has implications for the wider family. This information may affect their future reproductive choices (Godard &amp; Cardinal, 2004) and may have an impact on the interpersonal relationships within a family, especially if testing of the family as a group is performed (Hammond, Thomas, Rees, Kerr, &amp; Rapport, 2010). Where epilepsy is caused by a known single gene or a regional mutation and inherited in predictable Mendelian patterns genetic counseling, while never a simple or easy process, may be relatively straight forward with regards to discussions surrounding the risks to future offspring. However, as we have seen above, epilepsies are rarely transmitted with predictable inheritance patterns. Researchers in the area frequently encounter families in which there is a poor genotype–phenotype relationship, with multiple individuals having the same genetic alteration, but different epilepsies, or no epilepsy at all (Godard and Cardinal, 2004 and Ottman et al., 2010). In the case of a condition such as epilepsy, which is widely recognized to be stigmatizing, this could have particular implications for how individuals view themselves and their place in the family group. Further, while families may be keen to avoid passing their epilepsy down to their offspring, the conversation about risk is necessarily more complicated and less certain as a pregnancy affected by a genetic change will not necessarily produce a child with epilepsy. This situation poses a challenge to researchers who are charged with the job of identifying other factors that may result in epileptogenesis and to clinicians who need to communicate with families about the uncertainty of some genetic findings. When using whole-genome techniques researchers and clinicians will also find themselves in possession of large amounts of data that does not directly relate to the condition for which the sample was sought in the first instance. The result may be that on occasion find clinicians and researchers may find themselves in possession of information that has a relevance to the health of the individuals, but that was not part of the reason that the tests were initially sought. By producing data about the entirely of the genome researchers may discover that a person has a gene mutation that increases their risk of getting cancer or that their parentage is less certain than previously thought. What are the responsibilities of the researcher or clinician when left to handle this kind of information? One of the strategies suggested to deal with these complicated issues on a research basis is not to feedback results at all. In the circumstances that the data produced is difficult to interpret and the results of unknown significance this approach is wise, but what of the tests that lead to more concrete results? Particularly when there may be a serious but preventable phenotype associated with the gene result such as LQTS (above). A second approach is to only feedback results related to the condition being directly assessed and to only interpret data about regions directly implicated in the condition being studied. This approach avoids both issues of nonpaternity and unsolicited results, and is probably also a sensible approach when considering the logistical limitations on interpreting the large volumes of data. This, however, cannot be assured as when taking an “agnostic approach” to gene discovery—how do we every truly know what is unrelated? A third approach is to ask participants whether they want unsolicited findings relevant to their health fed back to them or not. While this has the benefit of allowing participants choice over how they access the information about them, given the complexity of the area, it poses a communication challenge in explaining what exactly it is they are choosing not to know about. A clinician conducting genetic tests on a diagnostic basis does not have the option of not feeding back a result that may be of clinical relevance to the patient. Given the complicated nature of the genetics of epilepsy, with the issues of variable expression and variable expression above, this can be particularly tricky as the clinician needs to ask patients to accept a great deal of uncertainty. Effective genetic counseling is particularly important in these circumstances (Godard &amp; Cardinal, 2004) and care should also be taken to consider the clinical utility of genetic testing—that is, will the results of a test be useful in some way to the person undergoing testing. Recent research by Miller et al. (2010) has suggested that people undergoing genetic testing have ideas about what they would consider to be useful results. In interviews with 23 parents of autistic children, she found that there were two clear dimensions on which parents felt results to be “reportable.” Participants felt that results were reportable when they would have some clinical benefit with respect to treatment and management and for guiding future reproductive choices. In the absence of direct clinical utility, parents still thought the results of genetic testing were worth knowing when they could go some way to answering the question of why their child had autism. On a clinical basis clearly there is a need for tests to be useful to both the clinician and the patient in a clear and practical way. A useful framework has been suggested by a number of collaborating organizations (Haddow &amp; Palomki, 2004; Ottman et al., 2010) called “ACCE” which refers to four parameters which are helpful when evaluating the usefulness of a genetic test; Analytic validity (refers to the laboratory aspect of the test—does it accurately identify the genotype in question?); Clinical validity (does the test give a good indication that the person with the genotype will be affected by the condition with which it is associated?); Clinical utility (can the test be useful in directing management of the condition, or have other useful implications such as guiding reproductive choices?); and associated Ethical, legal, and social implications (will the outcome of the test have implications for an individual with regard to factors such as insurance or social stigma?)</t>
  </si>
  <si>
    <t>Finally, we will lead the discussion on the ethical and practical challenges of acquiring so much personal data. These challenges include storage and management of large volumes of data, ambiguities about data interpretation, concerns about how to communicate both the scope of testing at the consent stage, and the subsequent findings to patients and participants, management of unsolicited findings, and the rise of direct to consumer testing should all of concern to professionals using these techniques.                       The issues described above pose particular challenges for the clinician or researcher seeking consent. For example, while the new advances in the medical genetics of epilepsy speak to the success of researchers in the area, the complexity of the current situation may leave the clinician or researcher taking consent with the feeling that they stand on shifting sands. Both the sheer volume of data that can be generated by these tests, and the attendant difficulties with interpreting it can be particularly difficult to communicate to people undergoing genetic testing for clinical or research purposes. What they tell the participant now about the nature of the kind of results the tests could yield could, in a matter of years, become sadly outdated. In addition, as the nature of our understanding of the type of information that whole-genome techniques yield evolves we may find ourselves in possession of data that is far more personal than we had initially expected, and the implications for an individual's privacy may not be fully comprehended at the outset of the research. Therefore without engineering the situation—the stark fact that consent is dynamic, but the process of taking consent is static—occurring once, can leave researchers in an uncomfortable ethical “gray area.”                /            One of the key issues for researchers in recent years has been if, when, and how it is appropriate to feedback the findings of tests conducted on a research basis to individual participants in that research. While there has been a general consensus that feeding back general findings from a research project is beneficial and generally unproblematic, the opinion on feeding back individual test results is more mixed (Beaudet, 2010b, Miller et al., 2010 and Ravitsky and Wilfond, 2006). While this may seem to be an issue for researchers alone, it is often the case that issues relevant to the clinic first arise in the research laboratory. Questions about how we feedback results from WGS that are of primary relevance to researchers now may become of everyday relevance to clinicians in the not too distant future. The feedback of results in the context of any genetic test may have implications that go beyond the individual who has the initial genetic investigation. Genetic information is “essentially and unavoidably familial in nature” (Parker &amp; Lucassen, 2004, p. 166). Genetic knowledge is shared knowledge to the extent that we have genetic material in common with our parents, siblings, and wider family. As such genetic findings may have implications for a person's kin and for their future reproductive decisions. Finding a genetic change, that is, thought to be clinically significant to a condition like epilepsy means providing them with information that not only affects that individual but it also has implications for the wider family. This information may affect their future reproductive choices (Godard &amp; Cardinal, 2004) and may have an impact on the interpersonal relationships within a family, especially if testing of the family as a group is performed (Hammond, Thomas, Rees, Kerr, &amp; Rapport, 2010). Where epilepsy is caused by a known single gene or a regional mutation and inherited in predictable Mendelian patterns genetic counseling, while never a simple or easy process, may be relatively straight forward with regards to discussions surrounding the risks to future offspring. However, as we have seen above, epilepsies are rarely transmitted with predictable inheritance patterns. Researchers in the area frequently encounter families in which there is a poor genotype–phenotype relationship, with multiple individuals having the same genetic alteration, but different epilepsies, or no epilepsy at all (Godard and Cardinal, 2004 and Ottman et al., 2010). In the case of a condition such as epilepsy, which is widely recognized to be stigmatizing, this could have particular implications for how individuals view themselves and their place in the family group. Further, while families may be keen to avoid passing their epilepsy down to their offspring, the conversation about risk is necessarily more complicated and less certain as a pregnancy affected by a genetic change will not necessarily produce a child with epilepsy. This situation poses a challenge to researchers who are charged with the job of identifying other factors that may result in epileptogenesis and to clinicians who need to communicate with families about the uncertainty of some genetic findings. When using whole-genome techniques researchers and clinicians will also find themselves in possession of large amounts of data that does not directly relate to the condition for which the sample was sought in the first instance. The result may be that on occasion find clinicians and researchers may find themselves in possession of information that has a relevance to the health of the individuals, but that was not part of the reason that the tests were initially sought. By producing data about the entirely of the genome researchers may discover that a person has a gene mutation that increases their risk of getting cancer or that their parentage is less certain than previously thought. What are the responsibilities of the researcher or clinician when left to handle this kind of information? One of the strategies suggested to deal with these complicated issues on a research basis is not to feedback results at all. In the circumstances that the data produced is difficult to interpret and the results of unknown significance this approach is wise, but what of the tests that lead to more concrete results? Particularly when there may be a serious but preventable phenotype associated with the gene result such as LQTS (above). A second approach is to only feedback results related to the condition being directly assessed and to only interpret data about regions directly implicated in the condition being studied. This approach avoids both issues of nonpaternity and unsolicited results, and is probably also a sensible approach when considering the logistical limitations on interpreting the large volumes of data. This, however, cannot be assured as when taking an “agnostic approach” to gene discovery—how do we every truly know what is unrelated? A third approach is to ask participants whether they want unsolicited findings relevant to their health fed back to them or not. While this has the benefit of allowing participants choice over how they access the information about them, given the complexity of the area, it poses a communication challenge in explaining what exactly it is they are choosing not to know about. A clinician conducting genetic tests on a diagnostic basis does not have the option of not feeding back a result that may be of clinical relevance to the patient. Given the complicated nature of the genetics of epilepsy, with the issues of variable expression and variable expression above, this can be particularly tricky as the clinician needs to ask patients to accept a great deal of uncertainty. Effective genetic counseling is particularly important in these circumstances (Godard &amp; Cardinal, 2004) and care should also be taken to consider the clinical utility of genetic testing—that is, will the results of a test be useful in some way to the person undergoing testing. Recent research by Miller et al. (2010) has suggested that people undergoing genetic testing have ideas about what they would consider to be useful results. In interviews with 23 parents of autistic children, she found that there were two clear dimensions on which parents felt results to be “reportable.” Participants felt that results were reportable when they would have some clinical benefit with respect to treatment and management and for guiding future reproductive choices. In the absence of direct clinical utility, parents still thought the results of genetic testing were worth knowing when they could go some way to answering the question of why their child had autism. On a clinical basis clearly there is a need for tests to be useful to both the clinician and the patient in a clear and practical way. A useful framework has been suggested by a number of collaborating organizations (Haddow &amp; Palomki, 2004; Ottman et al., 2010) called “ACCE” which refers to four parameters which are helpful when evaluating the usefulness of a genetic test; Analytic validity (refers to the laboratory aspect of the test—does it accurately identify the genotype in question?); Clinical validity (does the test give a good indication that the person with the genotype will be affected by the condition with which it is associated?); Clinical utility (can the test be useful in directing management of the condition, or have other useful implications such as guiding reproductive choices?); and associated Ethical, legal, and social implications (will the outcome of the test have implications for an individual with regard to factors such as insurance or social stigma?)</t>
  </si>
  <si>
    <t>The sharing of whole-genome data is currently only conducted on a large scale for research purposes where the pooling of data to create large sample sizes is necessary to the discovery of new genetic variants. Currently this data is difficult to interpret, and once stripped of relevant identifiers, cannot readily be traced back to the individual. However, in the future a person's genetic code may be considered as a powerful identifier and has implications for a person's privacy. It has been practical for researchers to begin to publish anonymized genetic data on large databases available to scientists internationally for research purposes; however, a recent paper has suggested that other organizations who may be in possession of a person's DNA may be able to tell if a person participated in a particular study (Homer et al., 2008). These researchers used marginal allele frequencies to identify individuals from anonymized pooled data sources. While it is likely that this method is relatively inaccurate at present (Braun, Rowe, Schaefer, Zhang, &amp; Buetow, 2009), researchers may fine tune the method to the extent that it may have more significant privacy implications. For example, there may be an impact in the United States for a person's insurance status; if they were identified as a participant in a study for a particular condition, this could be considered as evidence of a pre-existing condition. While WG data is currently difficult to interpret, we will increasingly be able to find out about a person's ancestry and their risk of developing a number of health related conditions from a person's DNA and so should give particular consideration to how we store this kind of data, and how we consent individuals into studies using these techniques.                            The anonymity of patients taking part in research projects may be waived by researchers who feel they have an ethical obligation to return certain relevant data to the clinical domain. An example of this “moveable firewall” is given in a paper described above discussing translocations in leukemia (Welch et al., 2011). Their protocol states that they maintain patient anonymity within the entire research team, but there is scope for the research team to communicate medically relevant information to the treating physician. This of course is at the discretion of the team—which could be open to abuse as it is subjective.</t>
  </si>
  <si>
    <r>
      <t>Even where a single disease-causing mutation does exist, discriminating it from the thousands of other single nucleotide variants identified on each exome or genome sequenced may be extremely exacting. Variants which appear in dbSNP or in many control exomes and genomes</t>
    </r>
    <r>
      <rPr>
        <vertAlign val="superscript"/>
        <sz val="10"/>
        <rFont val="Arial"/>
        <family val="2"/>
      </rPr>
      <t>17</t>
    </r>
    <r>
      <rPr>
        <sz val="10"/>
        <rFont val="Arial"/>
        <family val="2"/>
      </rPr>
      <t> are usually deemed unlikely to be the cause of rare Mendelian diseases and can be ignored. Even so, several thousand variants usually remain. Of these, around 300–400 are confidently predicted to alter protein structure.</t>
    </r>
    <r>
      <rPr>
        <vertAlign val="superscript"/>
        <sz val="10"/>
        <rFont val="Arial"/>
        <family val="2"/>
      </rPr>
      <t>17</t>
    </r>
    <r>
      <rPr>
        <sz val="10"/>
        <rFont val="Arial"/>
        <family val="2"/>
      </rPr>
      <t> The primary challenge for those interested in disease is to distinguish between background polymorphisms and pathogenic mutations. Various approaches have been used to identify the cause of previously unsolved genetic diseases, depending on the patients studied and the mode of inheritance. Filtering against control genomes to identify novel/rare variants has been shown to be a powerful tool in the search for a putative causative variant. However, particularly when studying patients from the Middle East and the Indian subcontinent, control populations are rarely well matched. This means that common variants in the subject population may be deemed ‘novel’ when compared with inappropriate controls. Family genotyping can help rule out some variants but some may remain candidates. Conversely, the availability of an increasing number of control exomes risks that a pathogenic variant is erroneously filtered. For instance, a very rare, highly penetrant, autosomal recessive condition affecting 1 in 4 000 000 people implies a minor allele frequency in the general population of 1 in 1000. As the number of control exomes exceeds 1000 there is a high chance that removing all variants which have been previously recorded would result in missing the causative gene. When the concept of oligogenic disease or significant genetic modifiers of a Mendelian phenotype is added to the mix, it becomes clear that it is extremely difficult in an individual patient confidently to link a disease to only one or two mutations. The learning curve of the clinical genetic community will doubtless be steep in assimilating these ideas into clinical practice, however for the time being this type of genetic approach belongs more properly in the realm of research.</t>
    </r>
  </si>
  <si>
    <t>For these reasons, any patient giving consent to the use of NGS must be carefully counselled about the potential of the technology to reveal information that may be relevant to their risk of future disease, and understand how this information will be handled. These issues have yet to be subject to widespread scrutiny in the clinical diagnostic arena, although the necessary studies are currently underway. However, in a research setting the rapid adoption of NGS for use in human volunteers has necessitated careful consideration of key questions. What feedback should research subjects receive about the contents of their genomes? Does the researcher have an obligation to search for potentially clinically relevant findings in every genome? If they are found, should the research subject be told? What constitutes informed consent for research participants? Who ‘owns’ NGS data and who should have access to it?</t>
  </si>
  <si>
    <t xml:space="preserve">This has laid bare the daunting challenge of fully understanding the genetic influences on disease in a research setting, never mind the much more multifaceted undertaking of harnessing the information generated for patient benefit and communicating it effectively. For these reasons, any patient giving consent to the use of NGS must be carefully counselled about the potential of the technology to reveal information that may be relevant to their risk of future disease, and understand how this information will be handled. These issues have yet to be subject to widespread scrutiny in the clinical diagnostic arena, although the necessary studies are currently underway. </t>
  </si>
  <si>
    <t xml:space="preserve">
This will require a solid evidence base to increase the
awareness and acceptability of these techniques to oncologists,
pathologists, patients and policymakers, among others.</t>
  </si>
  <si>
    <t xml:space="preserve">
It is clear that the complexities of cancer genomics are still
being elucidated, and it is important to establish and maintain
stringent quality control procedures for testing for the future
when mutation testing in cancer becomes part of routine care.</t>
  </si>
  <si>
    <t xml:space="preserve">
The challenges presented by this deluge of
genomic information will include sorting key ‘driver’ mutations
from bystander ‘passenger’ mutations to target new treatments at
the molecular root causes and driving forces behind cancer patho-genesis. Complex bioinformatics will have a prominent role in the
post-genomic era of cancer management, and data handling capa-city in addition to the number and availability of expert bioin-formaticians will need to substantially increase to support
progress.</t>
  </si>
  <si>
    <t>Furthermore, it lacks the ethical implications of whole-exome sequencing resulting from identification of off-target disease-associated mutations.</t>
  </si>
  <si>
    <t>Diamond-Blackfan anaemia (rare blood disease)</t>
  </si>
  <si>
    <t xml:space="preserve">
the challenge lies
in data interrogation and the bioinformatics analyses required
to scrutinize the sequence variants and to determine causality.
For EB diagnostics this would mean a realignment of technical
wet lab skills (IFM and TEM) in favour of computer database
and in silico work. The biggest challenge lies in the time it
takes to process and analyse a case. In EB diagnostics a rapid
diagnosis is often very important to optimize clinical manage-ment, particularly in neonates with fragile skin.</t>
  </si>
  <si>
    <t>epidermolysis bullosa (rare)</t>
  </si>
  <si>
    <t>USA</t>
  </si>
  <si>
    <t xml:space="preserve">
Although proficiency testing has addressed
the consistency in raw test output between different laboratories, there is still lack of
agreement in variant assessment procedures and parameters, as well as final classification
criteria. ACMG has provided guidelines for variant assessment (4, 5), but a consensus
structured framework ensuring evidence-based classifications that can be easily adopted by
individual laboratories is currently missing.</t>
  </si>
  <si>
    <t>Genetics in Medicine</t>
  </si>
  <si>
    <t>Our view from the bedside was that exome sequencing enabled us to offer a treat-ment based on a diagnosis rooted in disease natural history and laboratory science. To do so, we needed to marshal the talents of a large number of scientists, allied health professionals, and phy-sicians</t>
  </si>
  <si>
    <t>One of the intrinsic concerns of exome sequencing is diag-nosing a disease that was not the target of an initial evaluation</t>
  </si>
  <si>
    <t>aving the entire exome and ultimately the entire genome surveyed and potential risks identified, this is a new standard with respect to scale, but we believe not with respect to patient and parental rights. Con-sequently, the process for consent, in our institution, typi-cally takes about 6 hours over several conversations. We take considerable time to educate the parents about the test, what it can and cannot offer, timeframe for results, and the risks of “off target” or unexpected results</t>
  </si>
  <si>
    <t>Application (patient)</t>
  </si>
  <si>
    <t>inflammatory bowel disease</t>
  </si>
  <si>
    <t>It is believed that&gt; 90% of all disease-causative mutations are in exons; consequently, exon sequencing has become very popular and a low-cost commodity.
this screening/education initiative. The adop- tion of adult genetic risk identification into medical practice will require specialty boards and funding sources (private insurance as well as Medicare and Medicaid) to agree onits utility and public acceptance, which will not be easy.</t>
  </si>
  <si>
    <t>this screening/education initiative. The adop- tion of adult genetic risk identification into medical practice will require specialty boards and funding sources (private insurance as well as Medicare and Medicaid) to agree onits utility and public acceptance, which will not be easy</t>
  </si>
  <si>
    <t>screening</t>
  </si>
  <si>
    <t>Seminars in Hematology</t>
  </si>
  <si>
    <t>cancer (AML)</t>
  </si>
  <si>
    <t>Current Opinion in Pediatrics</t>
  </si>
  <si>
    <t>Although the cost of WGS has dramatically fallen, issues of data storage, workflow and analysis, and clinica l and ethical concerns persist.</t>
  </si>
  <si>
    <t>Sequencing laboratories vary in their method- ologies, in how they conduct sequencing and report out results. Comparing options can be daunting and many providers select the lab based on the likelihood that the parents’ insurance or medical assistance will reimburse for the testing or whether their institution has a contractual relationship with a certain laboratory</t>
  </si>
  <si>
    <t>Although initia l concerns revolved around cost and data accuracy, the major challenges faced were logistics of delivering th e data to clinicians, how clinicians used the genetic data, and how patients and their families dealt wit h incidental findings</t>
  </si>
  <si>
    <t>development of approaches to handle incidental findings, from dealing wit h uncertainty in causality of variants of unknown significance, to reporting and counseling of actionabl e variants, is needed.</t>
  </si>
  <si>
    <t>The need for education of both patients and clinicians to embrace and full y understand and use genomic data is great .</t>
  </si>
  <si>
    <t>benign hematology (blood)</t>
  </si>
  <si>
    <t>Lin X., Tang W., Ahmad S., Lu J., Colby C.C., Zhu J., Yu Q.</t>
  </si>
  <si>
    <t>Applications of targeted gene capture and next-generation sequencing technologies in studies of human deafness and other genetic disabilities</t>
  </si>
  <si>
    <t>Hearing Research</t>
  </si>
  <si>
    <t>However, the high per-sample cost for capturing targeted exons is still a major barrier for the widespread use of NGS technologies on a population level.</t>
  </si>
  <si>
    <t>a lack of clear regulatory oversight over NGS data quality control, data analysis standards, and standardization of data reporting may hinder its rapid translation</t>
  </si>
  <si>
    <t>Interpreting the data and translating the research results into applications that improve healthcare is still challenging. Sifting through the millions of variants in an individual’s genome for the pathogenic mutation seems to be the most urgent task at hand</t>
  </si>
  <si>
    <t>Thus, with increasing practice of WES or WGS, new genomic information will continuously become available. Consequently, NBS2 data will need to be reinterpreted throughout the patient's lifetime [Biesecker, 2012], and as the number of traits or mutations to be considered will progressively increase, so will the needed ensuing consultation time. Furthermore, previously consulted patients or parents may need to be recalled for renewed consultations. All this happens in a context where “actionable incidental results, much less incidental results of potential clinical utility,” in WES/WGS are far from rare [Tabor et al., 2014].</t>
  </si>
  <si>
    <t>The use and storage of patient information and data are stringently regulated by institutional review boards (IRBs) in the research setting. However, specific rules governing the use of NGS data are currently lacking</t>
  </si>
  <si>
    <t>Cancer (non–small cell lung cancer NSCLC)</t>
  </si>
  <si>
    <t> Thus, the clinical use of NGS may answer some clinical questions but raise others for which limited clinical guidance exists, potentially leaving clinicians and patients with incidental findings (previously undiagnosed conditions discovered unintentionally) and unintended consequences.</t>
  </si>
  <si>
    <t>Standards have yet to be developed to support clinical decisions and actionability based on particular gene variants, and consensus will be needed on evidence that specific variants and treatment options have clinical benefit.</t>
  </si>
  <si>
    <t>Attention to issues of genetic and/or health literacy, access to information and resources to understand the information, and equitable access to health care are all current clinical issues related toNGSevidence thathavethe potential to affectthehealthofpopulations.</t>
  </si>
  <si>
    <t>Nurse researchers have the opportunity to contribute to the evidence base and the process of evaluating this evidence, most notably regarding patient-centered outcomes.</t>
  </si>
  <si>
    <t>multiple questions regarding the accuracy, reliability, and pri- vacy of clinical health records as sources of research data</t>
  </si>
  <si>
    <t>cardiovascular diseases</t>
  </si>
  <si>
    <t xml:space="preserve">
In addition, ethical and socio-economic challenges arise, such as incidental findings,
patient confidentiality and data security, and test reim-bursement issues (43). Genetic testing can identify in-dividuals who are at risk for disease long before disease
onset, raising concerns about stigmatization and discrimi-nation (44). Other legal issues include access to proprietary
databases and the legality of gene patenting</t>
  </si>
  <si>
    <t>As described previously, NGS has led to important findings in
biomedical research and has already been implemented in
clinical diagnostics; however, comprehensive analysis and
accurate interpretation of the large amount of sequence
information provided by NGS technology requires a multi-disciplinary team with expertise in genetics, pathology,
oncology, bioinformatics, and data storage.
Close collaborations among research
laboratories, clinical practitioners of different disciplines,
diagnostic genetic laboratories, and vendors offering NGS
instruments and analytic software are required to overcome
these challenges in order to ensure that patients receive the
maximum benefit possible from NGS technology.</t>
  </si>
  <si>
    <t>Need A.C., Shashi V., Hitomi Y., Schoch K., Shianna K.V., McDonald M.T., Meisler M.H., Goldstein D.B.</t>
  </si>
  <si>
    <t>Journal of Medical Genetics</t>
  </si>
  <si>
    <t>this work was performed in a research environment and there will be many challenges involved in a transition to fully clinically based applications. Itemising those challenges, from cost and reimbursement to the type and manner of communication to the families (including the issue of incidental findings), </t>
  </si>
  <si>
    <t>The real power of diagnostic sequencing will depend on establishing very large databases that include mutations of interest and corresponding phenotypes</t>
  </si>
  <si>
    <t>Intellectual disabilities/congenital abormalities</t>
  </si>
  <si>
    <t xml:space="preserve">
Bioinformatics is currently the single largest bottleneck to implementation of next
generation sequencing in clinical practice. A general guideline is that each dollar spent on
sequencing hardware will require an equal investment in informatics (54). Smaller labs
cannot absorb these costs, even with the availability of open-source software (55). There are
several critical considerations in developing a NGS bioinformatics facility. NGS hardware
implementation requires substantial investment in infrastructure. Alternatively, this task can
be outsourced to a commercial third party provider. However, “in-house” sequencing and
analysis enables important control of sample substrate, library creation, sequence generation
and data processing. This is critical for clinical diagnostic sequencing, where process and
quality control are of utmost priority. As NGS technology is applied to clinical problems, it
is critical to standardize quality metrics for acquisition of data. These include standards for
calibration, validation and comparison among platforms, data reliability, robustness and
reproducibility, and quality of assemblers. It will be necessary to develop guidelines for
standardization of NGS protocols such as occurred in the microarray quality control
(MAQC) project (56) and the sequencing quality control (SEQC, also called MAQC-III)
project (http://www.fda.gov/MicroArrayQC/) particularly as lab developed tests (LDT)
emerge outside the federal regulatory domain. 
Most academic centers have existing centralized computing resources which can be
leveraged for in-house NGS analysis by upgrading to high performance computer clusters.
However, the need for advanced network infrastructure is a formidable barrier to
implementation of NGS in a research or clinical setting. The typical academic network
architecture comprises 100 megabyte shared ethernet services or lower bandwidth wide area
network (WAN) infrastructure. Since NGS data sets are hundreds of gigabytes per run,
efficient data transfer requires 10 gigabit network connectivity with gigabit cabling between
locations including high speed network switching and network cards on devices that serve 
the network. Consequently, most academic and many commercial service providers
transport their data via portable hard drives and other mobile transfer solutions including
transfer from sequencer to server. Advantages of an “in house” network for data transfer and
analysis include scheduled maintenance, professional back-up facilities, direct security
oversight and dedicated and/or shared nodes for research. Figure 1 depicts a routine
bioinformatics workflow required for analysis of NGS data.</t>
  </si>
  <si>
    <t xml:space="preserve">
In order for bench top sequencing platforms to be effective in hospital clinical laboratories
for diagnostic purposes, they must provide rapid sample throughput and turnaround times
(minutes to hours), have very low technical error rates (e.g. 0.001 to 0.0001), employ
standardized protocols including positive and negative technical controls, and obtain
reimbursement within current acceptable guidelines (hundreds to thousands of dollars).</t>
  </si>
  <si>
    <t>Figure 1. Prototypical workflow in a clinical next generation sequencing laboratory
The entire workflow process occurs under the auspices of a CLIA-certified laboratory for
clinical diagnostic application. An important distinction of the workflow process in the
clinical laboratory relative to a research environment is enforcement of strict process and
quality metrics. At the present time, a national standard for quality assurance in a NGS
laboratory remains to be defined.</t>
  </si>
  <si>
    <t xml:space="preserve">
Analysis of NGS data requires multidisciplinary teams of clinical and biomedical/pathology
informaticians, computational biologists, molecular pathologists, programmers, statisticians,
biologists, as well as clinicians. Consequently, substantial institutional support for resources
and personnel is needed for clinical implementation of NGS technology. 
Furthermore,
physicians will have to be trained to interpret vast and comprehensive molecular datasets. At
present, there are approximately 1,000 medical geneticists and 3,000 genetic counselors in
the United States. These numbers are grossly inadequate to deal with the explosive growth
of genomics testing. One solution is to form strategic collaborations between disciplines. For
example, there are over 17,000 pathologists in the United States with broad education in
anatomic pathology and laboratory medicine who could undergo further training to integrate
large datasets with clinical findings (57). Specifically, there is need to create a subspecialty
of “Computational Pathology” to train pathologists to manage and interpret high-throughput
biological data including that derived from genomic, proteomic and metabolomics analysis.</t>
  </si>
  <si>
    <t xml:space="preserve">
Furthermore,
physicians will have to be trained to interpret vast and comprehensive molecular datasets. At
present, there are approximately 1,000 medical geneticists and 3,000 genetic counselors in
the United States. These numbers are grossly inadequate to deal with the explosive growth
of genomics testing. One solution is to form strategic collaborations between disciplines. For
example, there are over 17,000 pathologists in the United States with broad education in
anatomic pathology and laboratory medicine who could undergo further training to integrate
large datasets with clinical findings (57). Specifically, there is need to create a subspecialty
of “Computational Pathology” to train pathologists to manage and interpret high-throughput
biological data including that derived from genomic, proteomic and metabolomics analysis.</t>
  </si>
  <si>
    <t xml:space="preserve">
The amount of data generated by the sequencing of a single genome comprises hundreds of
gigabytes of base calls and quality scores. Multiple runs rapidly accumulate in the terabyte
range and a clinical NGS center could produce terabytes to a petabyte of data in a year. Data
management on this scale requires well-defined policies and standards although few exist.
Furthermore, there is no industry wide standardization for data output from NGS platforms
with the most commonly accepted forms comprising SAM (Sequence Alignment/Map) and
BAM (Binary Alignment Map) formats (34). BAM files store the data in a compressed,
indexed, binary data file format (binary text based format) for efficient storage. NGS data
can be stored either a) locally on the instrument, b) at an institutional storage facility, or c)
using a commercial cloud storage solution. It is more convenient to store NGS data
institutionally or commercially rather than locally. Cloud computing is an especially
promising data storage solution, however, privacy and security must be ensured to meet
rigid HIPAA requirements.</t>
  </si>
  <si>
    <t xml:space="preserve">
The cost to develop and
maintain a clinical-grade database for clinical MPS of an
exome or whole genome is prohibitive, far beyond the budget
of any single laboratory. 
Curated clinical-grade databases will
therefore require governmental or philanthropic support for
development and maintenance (although it should be noted
that once developed, such databases will insure consist-ency of interpretation of the clinical significance of var-iantsdconsistency that is lacking between the dozens of
proprietary and independently maintained databases that
currently exist).</t>
  </si>
  <si>
    <t>Epilepsy &amp; Behavior</t>
  </si>
  <si>
    <t xml:space="preserve">There is also the possibility of detecting serious diseases unrelated to epilepsy that may exist in the patient or in the parents also being tested using WES. The additional burden of the awareness of such information and of genetic variants within a family can add to the burden of caring for an ill child. </t>
  </si>
  <si>
    <t>There is also the possibility of detecting serious diseases unrelated to epilepsy that may exist in the patient or in the parents also being tested using WES. The additional burden of the awareness of such information and of genetic variants within a family can add to the burden of caring for an ill child. Neurologists need to be sensitive to these issues and to work closely with geneticists and genetic counselors to address them. Clinics offering genetic testing should have the resources within their center to provide counseling prior to testing as well as after the results become available.</t>
  </si>
  <si>
    <t>On the other hand, WES presents a challenge because of the large amount of data that it provides, often without clear clinical significance. All of our patients with WES carried VUS that had to be considered and explained to the family. </t>
  </si>
  <si>
    <t>Epilepsy (pediatric drug-resistant epilepsy, neuro)</t>
  </si>
  <si>
    <t>However, WES technologies are under scrutiny due to implications of identifying unrelated conditions or findings of unknown clinical significance</t>
  </si>
  <si>
    <t>Galactosialidosis (lysosomal storage disease rare disease)</t>
  </si>
  <si>
    <t>Gallego C.J., Bennette C.S., Heagerty P., Comstock B., Horike-Pyne M., Hisama F., Amendola L.M., Bennett R.L., Dorschner M.O., Tarczy-Hornoch P., Grady W.M., Fullerton S.M., Trinidad S.B., Regier D.A., Nickerson D.A., Burke W., Patrick D.L., Jarvik G.P., Veenstra D.L.</t>
  </si>
  <si>
    <t>Comparative effectiveness of next generation genomic sequencing for disease diagnosis: Design of a randomized controlled trial in patients with colorectal cancer/polyposis syndromes</t>
  </si>
  <si>
    <t>Contemporary Clinical Trials</t>
  </si>
  <si>
    <t xml:space="preserve">
Second, the return of IFs is a vibrant topic in ethical discussions [55], and sometimes it is
not an easy task to discriminate what type of variant in which gene should be returned.
These situations can be alleviated to a certain degree by standardized approaches to the
return of IFs, like the actionable gene panel proposed by the American College of Medical
Genetics [21].
Third, the challenges with the incorporation of PROs and patient preferences when assessing
genomic sequencing studies are also tangible for the subjects. For example, we found that
distinguishing between findings associated with CRCP and IFs not pertinent to the chief
complaint was a difficult task for the patients, leading us to design two sets of DCE, one for
CRCP findings and another for IFs [25]. Furthermore, the complexity of the DCE choice
task and respondent burden might be a concern for user fatigue for our participants,
especially if these tests are administered with other surveys at the same time.</t>
  </si>
  <si>
    <t>Cancer (colorectal)</t>
  </si>
  <si>
    <t>Boyd S.D.</t>
  </si>
  <si>
    <t>Diagnostic applications of high-throughput DNA sequencing</t>
  </si>
  <si>
    <t>Annual Review of Pathology: Mechanisms of Disease</t>
  </si>
  <si>
    <t>In analyses of data from HTS applications, key questions recur. One of the most important questions is how to deal with rare sequence variants (be they in the patient's germ-line genome, the genome of the patient's cancer, or the genome of an infectious agent) that may be important for an individual patient's disease pathogenesis, prognosis, or therapeutic response, but whose significance is poorly understood because it has not been observed in enough people or studied under the conditions of a controlled clinical trial. Statistical distributions with many rare members have been referred to as having long tails, and the collective set of sequence variants in human genomes, cancer genomes, and immunoglobulin or TCR gene rearrangements are medically relevant examples of such distributions. The set of sequence variants of unknown significance and the expected artifactual false-positive results from sequencing errors that are present in any human genome sequence has been termed the incidentalome by Kohane et al. (38, 39); these variants will undoubtedly pose a significant challenge for the responsible interpretation of genome-sequence information in clinical settings.</t>
  </si>
  <si>
    <t>Integration of clinical genomic and HTS data with other laboratory testing, histology, imaging studies, and patient history and physical findings will probably be the best check against overinterpretation or erroneous decision making based on a single data source. Synoptic reports, such as those used in hematopathology to integrate morphologic findings, flow cytometry, or immunohistochemical stain results, along with cytogenetic and molecular testing data, offer a good model for the integration of clinical genomic data with other patient data. “Tumor board”–style meetings of clinicians and diagnostic specialists from pathology and radiology, in which genomic testing data are discussed in the context of a patient's entire clinical record, will also be a prudent way to integrate new results into patient care.</t>
  </si>
  <si>
    <t>Clinicians should understand the diagnostic indications for CGES so that they can effectively deploy it in their practices. Because the success rate of CGES for the identification of a causative variant is approximately 25%,5 it is important to un-derstand the basis of this testing and how to select the patients most likely to benefit from it.
CGES is currently indicated for the detection of rare variants in patients with a phenotype suspected to be due to a mendelian (single-gene) genetic disorder, after known single-gene candidates have been eliminated from consideration or when a multigene testing approach is prohibitively expensive. Patients can be of any age but are commonly children, since many genetic conditions are manifested in childhood; evaluations are performed because parents are searching for the cause or for information to guide management and treatment and desire accurate information regarding the risk of recurrence, as noted below.</t>
  </si>
  <si>
    <t>It may also be important to discuss the cost of the test with the patient. As is the case with many medical services, assessment of the cost is complicated by many factors. The published billing charge for CGES in most laboratories is in the range of $4,000 to $15,000 per patient, with some laboratories offering lower per-person charges for family testing. To put this in perspective, the per-person charge for sequencing of an exome may be only two to four times the published billing charge for some single-gene sequencing tests, which is why exome sequencing can be more efficient in a number of clinical scenarios. Some laboratories have reported that third-party payers are reimbursing for this testing, but practices vary widely, and patients should understand this in advance.</t>
  </si>
  <si>
    <t>If CGES is performed, it may lead to the discovery of a known pathogenic variant or a previously undescribed and apparently pathogenic variant in a gene known to cause human disease. Some laboratories may also report novel, apparently pathogenic variants in genes not yet known to cause human disease. In such cases, additional clinical and laboratory research may be necessary to establish the pathogenicity of the variants.</t>
  </si>
  <si>
    <t>In addition, the patient should be advised that incidental findings unrelated to the reason for testing may be found and reported, as described below. 
CGES can generate results unrelated to the indication that prompted sequencing, and these results may be clinically useful.19,22 As with all testing, it is important to constrain such evaluations to avoid unnecessary future testing and expense. To this end, the American College of Medical Genetics and Genomics has recommended that the laboratories providing CGES routinely seek and report to the ordering clinician specific variants in a minimum set of 56 genes representing 24 disorders that are highly medically actionable.22 It is estimated that 1 to 3% of patients undergoing CGES have such a finding,23 which may be outside the expertise of the clinician who ordered the test. A clinician with expertise in the identified disorder should review the personal and family history for other manifestations of the disorder. Such a result may necessitate referral for proper counseling and medical guidance. In cases in which the personal or family history may suggest a specific genetic disease but no etiologic or likely etiologic variant is found, it is essential to communicate to the patient that CGES is not a comprehensive test for all disease-associated variants and that an absence of incidental findings does not mean that specific, indicated testing is unnecessary. Some laboratories routinely perform incidental-finding analysis, and others offer an opt-out for such an analysis; in either case, the ordering clinician should be aware of this issue and should obtain consent and counsel patients appropriately.</t>
  </si>
  <si>
    <t>Pretest counseling is particularly important, to maintain realistic expectations for finding the causative variant and to alert the patient or family that in most cases, a positive result is unlikely to change treatment or management decisions or to improve the prognosis.19 In addition, the patient should be advised that incidental findings unrelated to the reason for testing may be found and reported, as described below. It may also be important to discuss the cost of the test with the patient. As is the case with many medical services, assessment of the cost is complicated by many factors. The published billing charge for CGES in most laboratories is in the range of $4,000 to $15,000 per patient, with some laboratories offering lower per-person charges for family testing. To put this in perspective, the per-person charge for sequencing of an exome may be only two to four times the published billing charge for some single-gene sequencing tests, which is why exome sequencing can be more efficient in a number of clinical scenarios. Some laboratories have reported that third-party payers are reimbursing for this testing, but practices vary widely, and patients should understand this in advance.                                   If a CGES result is negative, subsequent improvements in knowledge may lead to the recognition that a previously uninterpretable variant in a negative CGES result is in fact pathogenic. The methods and approaches for ongoing reanalysis of CGES results have not been established, but it should eventually be possible to regularly reanalyze such results with the goal of identifying previously unknown variants. How this will be done and how it will be reimbursed are not yet known. These issues aside, counseling a family about a negative CGES result can be challenging, because the patient may be disappointed with an inconclusive outcome of such an extensive and expensive test. It is important to communicate to the patient or to the parents of a tested child that a negative result of CGES testing does not reliably rule out the presence of a causative variant.</t>
  </si>
  <si>
    <t>CGES can generate results unrelated to the indication that prompted sequencing, and these results may be clinically useful.19,22 As with all testing, it is important to constrain such evaluations to avoid unnecessary future testing and expense. To this end, the American College of Medical Genetics and Genomics has recommended that the laboratories providing CGES routinely seek and report to the ordering clinician specific variants in a minimum set of 56 genes representing 24 disorders that are highly medically actionable.22 It is estimated that 1 to 3% of patients undergoing CGES have such a finding,23 which may be outside the expertise of the clinician who ordered the test. A clinician with expertise in the identified disorder should review the personal and family history for other manifestations of the disorder. Such a result may necessitate referral for proper counseling and medical guidance. In cases in which the personal or family history may suggest a specific genetic disease but no etiologic or likely etiologic variant is found, it is essential to communicate to the patient that CGES is not a comprehensive test for all disease-associated variants and that an absence of incidental findings does not mean that specific, indicated testing is unnecessary. Some laboratories routinely perform incidental-finding analysis, and others offer an opt-out for such an analysis; in either case, the ordering clinician should be aware of this issue and should obtain consent and counsel patients appropriately.</t>
  </si>
  <si>
    <t>As such, it follows that efforts in NGS technology development need to focus on improvements in the sequencing technology and bioinformatics analyses to cover fully and to analyse accurately all clinically relevant areas of the genome, allowing minimization of the reliance on Sanger sequencing and other orthogonal approaches to supplement NGS.</t>
  </si>
  <si>
    <t>In addition to discovering information regarding the genetic etiology of the cardiac disease in the family, there are numerous incidental findings that will arise. Types of incidental findings include, but are not limited to, a mutation causing another known Mendelian genetic syndrome for which there may or may not be useful medical intervention and for which family members may be at risk; carrier status for recessive diseases; variants associated with drug metabolism; variants for which there is no current data but may have medical meaning in the future; and nonpaternity. Uncertainty involving the potential for incidental findings and the potential future implications yet unknown makes genetic counseling for whole exome sequencing distinct from genetic counseling for genetic testing of a limited number of known genes, such as a DCM panel or analysis for a 22q11 microdeletion. It is difficult to anticipate medical, psychological, or familial impact of testing when results may not relate to the reason for the diagnostic study, and therefore the traditional elements of informed consent for genetic testing (eg, discussion of potential medical or psychological impact) are difficult for the patient to conceptualize before testing.</t>
  </si>
  <si>
    <t>One of the primary ethical concerns of clinical whole exome sequencing is the patient’s ability to provide meaningful, informed consent. Ensuring informed and shared decision making is strongly recommended for all elective genetic testing; to avoid maleficence and support autonomy, testing is generally proceeded by one or more genetic counseling sessions.6 Patients should understand the medical benefits and limitations of testing, potential personal psychological impact of results, potential impact on family members if results are abnormal, potential economic impact of testing, and should have an opportunity to ask questions regarding these issues to reach an informed decision. Discussing all of these issues in a pretest counseling session is often difficult due to limitations in a patient’s ability to understand the potential implications of undergoing whole exome sequencing and ability to process all these components within the available time constraints.</t>
  </si>
  <si>
    <t>cardiology</t>
  </si>
  <si>
    <t>Topper S., Ober C., Das S.</t>
  </si>
  <si>
    <t>It will be necessary that national advisory bodies such as the American College of Medical Genetics (ACMG), Centers for Disease Control (CDC), the College of American Pathologists (CAP) and others generate technical guidelines to enable the integration of exome sequencing for diagnostic use. For example, guidelines regarding sequence depth and sequence coverage requirements, quality metrics for alignment and variant calling algorithms, reporting of variants and “missed” regions, validation and proficiency testing processes, and data storage and availability will all be important.                                //                                                                                                                                             Ownership, storage and access to data become major issues when generating a data set that may have many unanticipated uses over the course of the patient’s lifetime. There are also substantial practical challenges for physicians, who may receive what are likely to be long reports, heavy with variants of unknown significance.</t>
  </si>
  <si>
    <t>It will be necessary that national advisory bodies such as the American College of Medical Genetics (ACMG), Centers for Disease Control (CDC), the College of American Pathologists (CAP) and others generate technical guidelines to enable the integration of exome sequencing for diagnostic use. For example, guidelines regarding sequence depth and sequence coverage requirements, quality metrics for alignment and variant calling algorithms, reporting of variants and “missed” regions, validation and proficiency testing processes, and data storage and availability will all be important.</t>
  </si>
  <si>
    <t>The larger challenge, of course, is interpretation. Exome sequencing generates a huge amount of data — millions of bases of sequence information and tens of thousands of variants per individual. As the technological aspects of rapid data generation become routine, the challenge for both research and diagnostic applications will be to implement streamlined analytic strategies for quickly classifying relevant pathogenic versus benign variants. This should be possible as more and more exome sequences in healthy and diseased individuals become available.</t>
  </si>
  <si>
    <t>The ethical issues surrounding diagnostic exome sequencing are also complex. Exome data include extensive genetic information that is unrelated to the disorder being tested. The return of these “incidental” results, such as variants that influence the likelihood of acquiring other diseases, or variants that indicate carrier status for unrelated diseases, raises ethical concerns, as does the failure to return that information. What information should be returned, and how one consents patients to a test with such expansive boundaries, are active subjects of debate (64). </t>
  </si>
  <si>
    <t>Additional research will be necessary to understand the medical and psychological impact of returning these kinds of data, and guidelines from supervisory councils will be required to ensure that harm is not inadvertently performed</t>
  </si>
  <si>
    <t>It will be necessary that national advisory bodies such as the American College of Medical Genetics (ACMG), Centers for Disease Control (CDC), the College of American Pathologists (CAP) and others generate technical guidelines to enable the integration of exome sequencing for diagnostic use. For example, guidelines regarding sequence depth and sequence coverage requirements, quality metrics for alignment and variant calling algorithms, reporting of variants and “missed” regions, validation and proficiency testing processes, and data storage and availability will all be important.                 //                            Ownership, storage and access to data become major issues when generating a data set that may have many unanticipated uses over the course of the patient’s lifetime. There are also substantial practical challenges for physicians, who may receive what are likely to be long reports, heavy with variants of unknown significance.</t>
  </si>
  <si>
    <t>Perhaps the greatest challenge will be to determine the specific scenarios in which personal exome or whole-genome data provide benefits to prevention or clinical management (for example, diagnosis and treatment) that are substantial enough to justify the costs</t>
  </si>
  <si>
    <t>Last, standards and guidelines for exome or whole-genome sequence testing and reporting in clinical laboratories will need to be established66.</t>
  </si>
  <si>
    <r>
      <t>Nevertheless, it is clear that for the immediate future, a sizable fraction of the variants discovered in any given individual will need to be considered as variants of unknown importance</t>
    </r>
    <r>
      <rPr>
        <vertAlign val="superscript"/>
        <sz val="10"/>
        <rFont val="Arial"/>
        <family val="2"/>
      </rPr>
      <t>58, 64</t>
    </r>
    <r>
      <rPr>
        <sz val="10"/>
        <rFont val="Arial"/>
        <family val="2"/>
      </rPr>
      <t>. Third, strategies for interpreting the use of variants (for example, clinical, reproductive or personal use) in a broad range of contexts (for example, for estimating the prior probabilities of disease based on exposure to environmental risk factors) need to be developed and tested</t>
    </r>
    <r>
      <rPr>
        <vertAlign val="superscript"/>
        <sz val="10"/>
        <rFont val="Arial"/>
        <family val="2"/>
      </rPr>
      <t>65</t>
    </r>
    <r>
      <rPr>
        <sz val="10"/>
        <rFont val="Arial"/>
        <family val="2"/>
      </rPr>
      <t>. </t>
    </r>
  </si>
  <si>
    <t> A second challenge is the need to train health-care providers to incorporate genomic information into their practice. On this same point, given that there are only about 3,000 genetic counsellors in the United States and Canada (K. Dent, personal communication, US National Society of Genetic Counselors), it is unclear how the volume and scope of the results from exome and whole-genome sequencing will be effectively communicated to an individual.</t>
  </si>
  <si>
    <t>mendelian disorders</t>
  </si>
  <si>
    <t>Exome sequencing: a transformative technology</t>
  </si>
  <si>
    <t xml:space="preserve">
A second argument against applying exome sequencing
seems to revolve around the notion that a better genetic
technique will be developed soon. Many genomic
technologies are indeed transient in nature, and exome
sequencing is probably no exception. The next logical
step, taking us to whole-genome sequencing, off ers the
advantages of comprehensive genomic coverage, easier</t>
  </si>
  <si>
    <t xml:space="preserve">
One clinical challenge that is specifi c to comprehensive
genetic approaches comes with the inevitable discovery
of mutations unrelated to the disorder in question. These
secondary fi ndings will be common in exome sequencing,
and indeed one of the fi rst publications on exome
sequencing, which sought to identify mutations for
Miller syndrome, also described the identifi cation of
mutations causing ciliary dyskinesia within the same
family.18,38
The questions then arise as to what a clinician
should do when they identify a mutation of proven or
even potential clinical relevance and how the disclosure
of these mutations should be handled. These are not
necessarily simple issues, especially when considering
the confounding factors and problems such as disclosing
carrier status, non-paternity, reduced penetrance,
absence of viable treatment options, and interpretation 
of risk factors. As has been argued previously,38
these
issues will require thoughtfully constructed research
and continuing education of both health-care providers
and the general public.</t>
  </si>
  <si>
    <t xml:space="preserve">
of risk factors. As has been argued previously,38
these
issues will require thoughtfully constructed research
and continuing education of both health-care providers
and the general public.</t>
  </si>
  <si>
    <t>EXPERT REVIEW OF MOLECULAR DIAGNOSTICS; Expert Rev Mol Diagn.  2012</t>
  </si>
  <si>
    <t>However, in most cases, WES/WGS is not yet cost effective, not necessarily diagnostically advantageous, and not ready for routine clinical practice.</t>
  </si>
  <si>
    <t>Cardiovascular diseases</t>
  </si>
  <si>
    <t xml:space="preserve">
There is clearly a cost associated with this continual review and if a new
correlation is identified, there is the cost of the additional interpretation and subsequent report.16 Sophisticated laboratory information
systems (LIS) could automate the complex re?analyzing and reporting to reduce costs; however, how would this be “ordered,” much less
billed?17 There are many questions to be answered regarding the interpreting and reporting of gene sequencing results in a clinical
laboratory.</t>
  </si>
  <si>
    <t xml:space="preserve">
Information on mutations or variations on many individuals could provide valuable research opportunities; however, this may require the
need to closely follow a patient’s medical health throughout his or her life.18 Coordination of this effort—including databases to collect
and programs to correlate the data—seems a bit daunting, but it could result in correlation of disease risk for common complex diseases
like heart disease or diabetes or in correlation of reaction to medications or other therapeutic approaches. These correlations would
support the practice of personalized medicine and assist in the maturation of pharmacogenomics.19?21</t>
  </si>
  <si>
    <t xml:space="preserve">
Acquiring knowledge of genetic variations from a test that was not ordered with the primary intent to obtain that information presents a
dilemma. Although ultimately consent forms coupled with pre?test counseling will likely play a key role in which results to report from
gene sequencing tests, there may be stratification of released results based on whether the disease is early? or late?onset and whether or
not there are available medical actions to be taken.5,8,14,15 Disclosure of results from genetic sequencing is yet to be standardized and
still under considerable debate.</t>
  </si>
  <si>
    <t xml:space="preserve">
In addition to determining whether unsolicited information on known genes should be disclosed, there is also the question regarding
VUS. Should the patient and/or the physician have this information for potential future use? Mutation and disease correlations are being
made at a fairly rapid pace. Who holds the burden of responsibility to repeatedly check the status of a given VUS? The laboratory? The
physician? Or is it the patient’s responsibility to request it?</t>
  </si>
  <si>
    <t>In addition, a cost and effect analysis should also be conducted to firmly establish a standard of care for the clinical genetics evaluation of ASDs. </t>
  </si>
  <si>
    <t>There is an urgent need for the development of a reliable functional assay to assist with the interpretation of the clinical relevance of genetic variants identified from clinical tests. To facilitate this process, it would be extremely valuable for different laboratories to share the clinical WES sequence database and clinical phenotype data. </t>
  </si>
  <si>
    <t>All laboratories have an equal opportunity to access public reference genomes such as the NHLBI exome server, 1000 genomes and dbSNP database. However, individual labora-tories may have accumulated their own internal references genomes. One develop-ment that is urgently needed in the genetics community is a curated database to share clinical phenotype and exome data world-wide.</t>
  </si>
  <si>
    <t>One of the current, contentious debates is how to handle “incidental findings” from WES/WGS sequencing. The term “incidental findings” in this review refers to results of a deliberate search for pathogenic or likely pathogenic alterations in genes that are not apparently relevant to the diagnostic indication for which the sequencing test was ordered. The incidental finding may apply to the probands or to the parents. The ACMG has recently published a guideline for the reporting of incidental findings in clinical exome and genome sequencing that recommends that laboratories performing clinical sequencing seek and report mutations of the specified classes or types in the genes listed in the article110. This is certainly the subject of ongoing debate regarding many different aspects of genetic testing. Practically, concern over incidental findings may indeed increase rather than decrease anxiety.</t>
  </si>
  <si>
    <t>In summary, in many cases, the appropriateness of prenatal diagnosis for ASDs is uncertain because of the intrinsic difficulty in accurately detecting and predicting the ASD phenotype associated with a given genotype. Incomplete penetrance and variable expressivity represent the biggest challenges in prenatal testing for ASDs.</t>
  </si>
  <si>
    <t>One of the current, contentious debates is how to handle “incidental findings” from WES/WGS sequencing. The term “incidental findings” in this review refers to results of a deliberate search for pathogenic or likely pathogenic alterations in genes that are not apparently relevant to the diagnostic indication for which the sequencing test was ordered. The incidental finding may apply to the probands or to the parents. The ACMG has recently published a guideline for the reporting of incidental findings in clinical exome and genome sequencing that recommends that laboratories performing clinical sequencing seek and report mutations of the specified classes or types in the genes listed in the article110. This is certainly the subject of ongoing debate regarding many different aspects of genetic testing. Practically, concern over incidental findings may indeed increase rather than decrease anxiety.                 //                                                            Given the current complications with interpreting results and providing counseling, genome-wide testing should occur in conjunction with a comprehensive medical genetics evaluation that includes a detailed family history and dysmorphology exam of the patient and relevant family members. In addition, with the quickly changing genomic landscape, it is important for families to return for re-evaluation at recommended time intervals, both to review the current interpretation of previously identified variants of unclear clinical significance and to determine if any new molecular diagnostic studies are appropriate.</t>
  </si>
  <si>
    <t>whole-exome sequencing could detect heterozygous carriers of a recessive condition that is unrelated to the disease in question. These secondary findings may not explain the etiology of the presenting symptoms, but have major implications for the medical management in the child's future, and may have implications for other family members, both medically and financially. Thus, with the genome-wide testing technologies, there are some unique considerations that may not apply to other types of pediatric diagnostic testing ( Table 4).                                                                                                   //                                                                                                       Genetic testing can lead to unanticipated results, such as consanguinity, nonpaternity, carriers of other recessive conditions, and results related to another medically important condition that is not related to the initial investigation. These results are relatively rare, but may become more frequent as next-generation sequencing is more widely utilized. Obtaining informed consent, therefore, is essential.</t>
  </si>
  <si>
    <t>whole-exome sequencing could detect heterozygous carriers of a recessive condition that is unrelated to the disease in question. These secondary findings may not explain the etiology of the presenting symptoms, but have major implications for the medical management in the child's future, and may have implications for other family members, both medically and financially. Thus, with the genome-wide testing technologies, there are some unique considerations that may not apply to other types of pediatric diagnostic testing ( Table 4).                                                                                                    //                                                                                                     Some genetic testing (especially large-scale chromosome microarrays and exome sequencing) may reveal secondary findings, such as the risk for medical conditions unrelated to the testing indication, including some adult-onset conditions.</t>
  </si>
  <si>
    <t>Some families may choose to not pursue genetic testing. Some common reasons include fear of revealing undisclosed family relationships, adoption, cost, concern of incidental findings, and various psychosocial concerns (shame, guilt, blame, etc.).</t>
  </si>
  <si>
    <t>There are also some risks to genetic testing. A genetic diagnosis may have an effect on insurability for the patient and family members. The Genetic Information Nondiscrimi-nation Act5 is in place to protect asymptomatic individuals from employment and health insurance discrimination, but this protection does not extend to life or long-term disability. insurance. This law also does not extend to people who have symptoms of the genetic disease in question. A genetic diagnosis may also cause feelings of guilt or anxiety attributed to the knowledge of the diagnosis or feelings of fear related to the (predisposition to) adult-onset illness. There is also the risk of misunderstood information about carrier status and loss of future decision making and autonomy about one’s genetic status.6 Additionally, there may be a risk of discover-ing previously undisclosed relationships, including adoption, consanguinity, nonpaternity, and incest. Because of the many possible benefits and risks, an in-depth conversation with a family about this testing is essential.</t>
  </si>
  <si>
    <t>neurological diseases (pediatrics)</t>
  </si>
  <si>
    <t xml:space="preserve">
standards are needed to establish quality to WGS/NGS to use for clinical practice. Such
standards should be platform-independent and include 1) gold standards that guide sample
collection, storage, and DNA or RNA quality; 2) quality control metrics; 3) definitions of
the metrics that will remove the need for a second method of follow up; 4) analytical tools
that can easily compare or integrate platforms; 5) analytical tools that quick and easily 
provide reliable output data: and 6) standards for developing high-throughput functional
methods.</t>
  </si>
  <si>
    <t>WES analysis is ideally performed with multiple affected family members when the family history is positive and when multiple family members are available or as a parent–child trio design to maximize the identification of de novo variants when there is no family history of CM.</t>
  </si>
  <si>
    <t>Pre-test genetic counseling is a critical part of the process to set realistic expectations and to prepare the family for how results may be interpreted and used for larger family management and how genetic testing of other family members may be required to accurately interpret a variant of uncertain significance (VUS). This counseling typically includes specific discussion of how results may or may not be informative for an individual child and family. The availability of cardiologists and geneticists familiar with the spectrum of pediatric cardiomyopathies cannot be underestimated. Post-test counseling ensures that the patient and family appropriately process the intellectual and emotional aspects associated with genetic testing.                  VUS is a persistent challenge, and there is a higher probability of identifying one or more VUS as the number of genes analyzed increases. Clinical assessment and genetic testing of the parents and other affected family members can clarify the interpretation of a VUS. De novo VUS when there is no family history of CM are likely deleterious. Segregation of the VUS with CM in the family also supports pathogenicity. Predictive genetic testing within families is not helpful until the pathogenicity of a VUS has been clarified.</t>
  </si>
  <si>
    <t>Pre-test genetic counseling is a critical part of the process to set realistic expectations and to prepare the family for how results may be interpreted and used for larger family management and how genetic testing of other family members may be required to accurately interpret a variant of uncertain significance (VUS). This counseling typically includes specific discussion of how results may or may not be informative for an individual child and family. The availability of cardiologists and geneticists familiar with the spectrum of pediatric cardiomyopathies cannot be underestimated. Post-test counseling ensures that the patient and family appropriately process the intellectual and emotional aspects associated with genetic testing.</t>
  </si>
  <si>
    <t>Lyon G.J., Wang K.</t>
  </si>
  <si>
    <t>Identifying disease mutations in genomic medicine settings: Current challenges and how to accelerate progress</t>
  </si>
  <si>
    <t>Numerous issues must be addressed before NGS can be fully implemented into the clinical laboratory. The cost per base of sequencing is currently plummeting as a result of NGS, and the $1000 genome will soon be a reality. However, the upfront investment is risky, particularly for smaller laboratories, as NGS sequencers are expensive, rapidly evolving instruments. Some clinical laboratories are choosing to outsource NGS testing to CLIA-certified genetic facilities, which have undergone significant modifications to establish NGS technology. </t>
  </si>
  <si>
    <t>The increased number of genes sequenced in a single-test necessarily results in an increase in the number of VOUS, particularly if genes unrelated to the phenotype or poorly characterized are interrogated. VOUS provide unique challenges to the laboratorian and clinician as they must be reported, but by definition their impact is currently unknown. A VOUS may very well be related to the phenotype or, in the case of cancer, with the tumor type, but there is insufficient evidence at the time of report to say that the change is definitively linked to disease. In time, the significance of the VOUS may become clear, and laboratories must be diligent in reclassifying VOUS as this information becomes available. MacArthur et al 54 recently estimated approximately 100 genuine loss of function mutations per healthy individuals, with about 20 genes completely inactivated. The apparent redundancy in the human genome highlights the challenges in discerning true causative mutations from ultra-rare polymorphisms that have no clinical impact.</t>
  </si>
  <si>
    <t>Together with other genetic professionals, pathologists are poised to provide effective therapeutic options for patients based not only on genomics, but on the unique clinical picture of each individual.</t>
  </si>
  <si>
    <t>In addition to the rare deleterious variants discussed above, WES will detect clinically relevant mutations unrelated to the disease tested for, that is, secondary or incidental findings, as well as identify carrier status, risk alleles, and pharmacogenetic markers. Guidelines for reporting such variants are still evolving, and a significant investment in counseling time will be needed to properly inform the individual about the implications of these data not just on them, but on their family as well.</t>
  </si>
  <si>
    <t>As we move into the next era of clinical genomic testing, training of future pathologists must be geared to include a comprehensive understanding of genomics in medicine. </t>
  </si>
  <si>
    <t>review (area)</t>
  </si>
  <si>
    <t>pathology</t>
  </si>
  <si>
    <t xml:space="preserve">
In a pilot project of this magnitude, it is
essential to have a group of champions
able to affect change-convincing skeptics
and maneuvering organizational hurdles
[Manolio, 2010]. Broad representation
of experts from across Mayo Clinic, to
ensure wide-ranging input during the
translational phase of the IM Clinic, was
essential to defining the unique profes-sional components necessary in the IM
Clinic and, subsequently, the processes
for each.</t>
  </si>
  <si>
    <t>Additional outstanding issues remain (Fig. 4). Hurdles, such as (i) the scalability of genomic counseling, ana- lytics and expert boards, (ii) how to expand beyond the initial offerings, (iii) how to reduce the turn-around time for clinical WES, and (iv) howtomove into Whole Genome Sequencing, must be addressed for continued improvement and effective translation</t>
  </si>
  <si>
    <t xml:space="preserve">
we dem-onstrated that setting up the IM Clinic
was not unlike setting up a new medical
department, requiring a considerable
investment in the infrastructure required
to make the clinic work. Involving IT 
and logistical expertise are essential
elements to make the clinic work
efficiently, allowing seamless utilization
of the EHR, electronic orders, and
systems for storage and retrieval of the
resulting exomic data.</t>
  </si>
  <si>
    <t xml:space="preserve">
Afifth lesson is the need to continue
nurturing relations with other relevant
departments. Even when buy-in is
obtained, the rapidly changing landscape
and unexpected issues require constant
communication. For instance continual
interactions between the Department of
Laboratory Medicine and Pathology and
CIM is required to set the priority of
developing in-house Next Generation
Sequencing tests needed by the IM
Clinic patients versus other revenue-generating tests.</t>
  </si>
  <si>
    <t xml:space="preserve">
Third, we confirmed that though
patients are coming to us with some
genetic knowledge, and with a high-risk
tolerance, when it comes to genomic
findings even well-educated patients
require thoughtful conversations with
Certified Genetic Counselors and ge-nome-educated clinicians. We also
learned that patients want materials
ahead of time and materials to take
home with them. Electronic education
opportunities need to be further
explored.</t>
  </si>
  <si>
    <t>Refractory cancer and undiagnosed diseases</t>
  </si>
  <si>
    <t>clinical trials</t>
  </si>
  <si>
    <t xml:space="preserve">In addition, despite the rapidly dropping cost of running the assay, the analysis of the enormous number of variants detected is still too complex to broadly offer WES/WGS, particularly when the clinical diagnosis is clear. For these reasons and at the time of writing this review, targeted NGS tests may be better first-line tests for patients with well-established clinical diagnoses. </t>
  </si>
  <si>
    <t>heart disease (inherited cardiomyopathies)</t>
  </si>
  <si>
    <t>The implementation of sequencing technology in the clinic remains fraught with challenges. These relate to the cost of these technologies, appropriate bioinformatics support, and the balance between the urgency to initiate AML therapy and the turnaround time required to generate a report. Indeed, the last problem has important clinical implications,</t>
  </si>
  <si>
    <t>The implementation of sequencing technology in the
clinic remains fraught with challenges. These relate to the
cost of these technologies, appropriate bioinformatics
support, and the balance between the urgency to initiate
AML therapy and the turnaround time required to
generate a report. Indeed, the last problem has important clinical implications,</t>
  </si>
  <si>
    <t>Cancer (AML)</t>
  </si>
  <si>
    <t>Heart disease (Secondary cardiac disease)</t>
  </si>
  <si>
    <t>Cancer Prevention Research</t>
  </si>
  <si>
    <t xml:space="preserve">
The
neurological rehabilitation community will need to participate
in interdisciplinary and interprofessional clinical and research-based collaborative efforts to foster the translation of advances
in genomics to direct patient care. Understanding the complex
interactions between genes and rehabilitative interventions is
in its infancy but holds much promise for more personalized
treatment strategies to better optimize outcomes in individuals
with neurological disease.</t>
  </si>
  <si>
    <t xml:space="preserve">
once whole- genome sequencing becomes widespread.128,129 A multitude
of ethical, legal, and social issues associated with genetic in-formation will also need consideration by clinicians. Stigma-tization and discrimination issues, privacy and confidential-ity concerns, obligation to disclose information, disclosure
of incidental findings that may affect others in a family, and
direct-to-consumer genetic testing, among others, will need to be considered by clinicians.67,133−135 Of particular concern,
direct-to-consumer genetic testing, among others, will need to be considered by clinicians.67,133−135 Of particular concern,
when considering the influence of genetics on the prognosis for
recovery, is the potential for discrimination. Fortunately, legal
protections under the 2008 Genetic Information Nondiscrim-ination Act and the 2010 Patient Protection and Affordable
Care Act are in place to guard against discriminatory practices
based on genetic information in terms of insurance coverage
and employment, although these laws have not been fully tested and are not without gaps.136
and employment, although these laws have not been fully tested and are not without gaps.136
Clinicians will need to be knowledgeable regarding the
clinical possibilities of genomic medicine, to provide educa-tion to patients and their families on a variety of issues related to genomics.137,138 Patients will require education and infor-tion to patients and their families on a variety of issues related to genomics.137,138 Patients will require education and infor-mation on the benefits and risks associated with genetic testing,
the role of genetic counseling, the possibility of discrimination 
based on the individual’s genetic profile, options for enrolling
in genetic studies and clinical trials, and the difficulties in
interpreting information generated during whole-genome se-quencing, particularly uncertainty of the clinical relevance of
novel variants that will be uncovered.</t>
  </si>
  <si>
    <t>laboratory</t>
  </si>
  <si>
    <t>Determination of which variants are clinically actionable remains a chal-lenge,36,37</t>
  </si>
  <si>
    <t xml:space="preserve">
As performing exome-level testing is still not cost-effective,
ordering disease-specific testing panels is the current choice. In
general, when there is a past medical history or family history
suggestive of a specific type of cardiac channelopathy or cardiomy-opathy, ordering a disease-specific testing panel would be most cost-effective.</t>
  </si>
  <si>
    <t xml:space="preserve">
Nevertheless, the immense
volume of NGS data presents an additional challenge to the clinical
laboratories, especially in the areas of bioinformatic data analysis
pipelines and sequencing variant interpretation.</t>
  </si>
  <si>
    <t xml:space="preserve">
the increasing application of molecular diagnostics in unexplained
death investigations makes it even more important and necessary for
pathologists and medical examiners to work closely with clinical
geneticists, genetic counselors, and cardiologists in order to better 
understand molecular diagnostic results and use the information to
promotemedical care in individual family aswell as public health.</t>
  </si>
  <si>
    <t>he Accord Alliance and others recommend that the ideal team include pediatric subspecialists in endocrinology, surgery and/or urology, psychology or psychiatry, gynecology, genetics, neonatology and if available social work, nursing and medical ethics      As new genomic technologies (such as whole exome sequencing and DSD-chips) become available, the geneticist becomes an integral part of the team [8■,9■]. He or she needs to become involved early in confirming the diagnosis and with a genetic counselor counsel the family about future pregnancies and/or the need to evaluate other family members.</t>
  </si>
  <si>
    <t> As new genomic technologies (such as whole exome sequencing and DSD-chips) become available, the geneticist becomes an integral part of the team [8■,9■]. He or she needs to become involved early in confirming the diagnosis and with a genetic counselor counsel the family about future pregnancies and/or the need to evaluate other family members.</t>
  </si>
  <si>
    <t>disorders of sex development</t>
  </si>
  <si>
    <t xml:space="preserve">
Determining genetic causality in the
clinical setting should be a collaborative effort between
geneticists, genetic testing laboratory professionals, clini-cians and, where appropriate, researchers.</t>
  </si>
  <si>
    <t xml:space="preserve">
Because of the comprehensive nature of exome or genome
sequencing, such approaches may uncover incidental var-iants, some of which may be medically actionable and
unrelated to the primary disorder that prompted genetic
testing. The American College of Medical Genetics (ACMG)
Working Group on Incidental Findings in Clinical Exome and
Genome Sequencing has recommended that clinical genetic
testing laboratories performing exome and genome sequenc-ing seek and report on mutations in 57 known disease-associated genes; notably more than half of these genes (30
of 57) relate to inherited cardiovascular disorders [9,10]. The
remaining “actionable” genes are primarily those linked to
inherited cancer syndromes. These recommendations were
amended recently by ACMG to suggest that patients be given
the opportunity to “opt out” of the analysis of medically
actionable genetic variants at the time samples are sent for
initial testing [11].</t>
  </si>
  <si>
    <t>However, although comprehensive non-invasive whole-exome or whole-genome sequencing has significant potential, it also brings multiple concerns such as technical complexity, prolonged turnaround time, difficulty with bioinformatic interpretation, and ethical issues that limit its clinical use. Whole-exome or whole-genome sequencing is still considered impractical for routine prenatal care secondary to cost and turnaround time. Eventually, decreasing costs may allow personal genome sequencing to become available for routine analysis, but annotation and interpretation of variant information are essential to provide information that can be used to better manage an individual’s condition. </t>
  </si>
  <si>
    <t>However, although comprehensive non-invasive whole-exome
or whole-genome sequencing has significant potential, it also
brings multiple concerns such as technical complexity, prolonged
turnaround time, difficulty with bioinformatic interpretation, and
ethical issues that limit its clinical use. Whole-exome or whole-genome sequencing is still considered impractical for routine pre-natal care secondary to cost and turnaround time. Eventually,
decreasing costs may allow personal genome sequencing
to become available for routine analysis, but annotation and
interpretation of variant information are essential to provide in-formation that can be used to better manage an individual’s con-dition. The expanded use of non-invasive fetal exome or genome
sequencing would present several advantages and challenges.
Broader use might lead to the improved detection of Mendelian
disorders in families who would not otherwise have been offered
prenatal testing, as well as in families who might have refused
invasive testing because of risk of fetal loss.However,</t>
  </si>
  <si>
    <t>prenatal diagnosis</t>
  </si>
  <si>
    <t xml:space="preserve">
Whole-genome or whole-exome sequencing high-throughput technology appears to be promising for clinical use and it is even conceivable that next-generation sequencing could displace many current genetic diagnostic strategies in the
next 10–20 years. However, application of this technology to
NBS is not yet feasible due to massively prohibitive costs. However, application of this technology to NBS is not yet feasible due to massively prohibitive costs.</t>
  </si>
  <si>
    <t>newborn screening</t>
  </si>
  <si>
    <t>primary ciliary dyskinesia (rare)</t>
  </si>
  <si>
    <t>However, improvements will be necessary in several areas including accuracy, speed, ease of data analysis and cost to allow successful diagnostic implementation of NGS for simultaneous mutation testing in hundreds of genes in genetically heterogeneous human diseases.</t>
  </si>
  <si>
    <t>Current concerns in application of SCE-NGS methods for mutation analysis in research and clinical settings include 1) lack of definitive parameters for distinguishing false positives (sequencing errors) from real sequence changes, 2) insufficient information about false negative rate, 3) lack of guidelines for dealing with the overwhelming number of detected sequence variants, 4) systematic technical artifacts due to duplicated sequences in the genome (large gene families, pseudogenes etc.), 5) decreased ability to detect gene interruptions due to insertions of Alu repeats and other repetitive sequences [12], 6) storage and management of massive amounts of data and 6) reporting and ethical considerations.                 Data storage and analysis are large challenges for individual laboratories considering use of NGS. The issue of data storage is further complicated by the consideration of how much of the dataset to keep (image data, raw data, or just fasta files). The bioinformatics challenges are alleviated by core facilities offering data retention on their servers, access to analysis software and consultation with bioinformatics experts. Additionally, it has been proposed that cloud-computing solutions which provide internet access to large clusters of computers may allow investigators from small laboratories to access data analysis tools and significant hardware power at a reasonable cost [44].</t>
  </si>
  <si>
    <t>Current concerns in application of SCE-NGS methods for mutation analysis in research and clinical settings include 1) lack of definitive parameters for distinguishing false positives (sequencing errors) from real sequence changes, 2) insufficient information about false negative rate, 3) lack of guidelines for dealing with the overwhelming number of detected sequence variants, 4) systematic technical artifacts due to duplicated sequences in the genome (large gene families, pseudogenes etc.), 5) decreased ability to detect gene interruptions due to insertions of Alu repeats and other repetitive sequences [12], 6) storage and management of massive amounts of data and 6) reporting and ethical considerations.</t>
  </si>
  <si>
    <t>Even when technical limitations get resolved, serious test reporting issues and ethical considerations are likely to remain. For example, each person is likely to carry multiple clinically relevant mutations which can be detected by genome-wide sequencing. It is unclear should participants in NGS based studies receive all their sequencing information (even when it is not possible to implement effective medical treatments for clinically relevant variants) and how should this information be delivered and interpreted to patients [45].</t>
  </si>
  <si>
    <t>Current concerns in application of SCE-NGS methods for mutation analysis in research and clinical settings include 1) lack of definitive parameters for distinguishing false positives (sequencing errors) from real sequence changes, 2) insufficient information about false negative rate, 3) lack of guidelines for dealing with the overwhelming number of detected sequence variants, 4) systematic technical artifacts due to duplicated sequences in the genome (large gene families, pseudogenes etc.), 5) decreased ability to detect gene interruptions due to insertions of Alu repeats and other repetitive sequences [12], 6) storage and management of massive amounts of data and 6) reporting and ethical considerations.           Even when technical limitations get resolved, serious test reporting issues and ethical considerations are likely to remain. For example, each person is likely to carry multiple clinically relevant mutations which can be detected by genome-wide sequencing. It is unclear should participants in NGS based studies receive all their sequencing information (even when it is not possible to implement effective medical treatments for clinically relevant variants) and how should this information be delivered and interpreted to patients [45].</t>
  </si>
  <si>
    <t>Mahon S.M.</t>
  </si>
  <si>
    <t>Next-generation DNA sequencing: Implications for oncology care</t>
  </si>
  <si>
    <t xml:space="preserve">Although whole-exome sequencing appears to be an attractive choice for diagnostic testing, the current cost of this approach is still prohibitive for routine clinical utilization. </t>
  </si>
  <si>
    <t>There is also a profound ethical concern for finding mutations for late-onset or untreatable disorders</t>
  </si>
  <si>
    <t>mitochondrial diseases</t>
  </si>
  <si>
    <t>cardiac arrhythmia syndromes</t>
  </si>
  <si>
    <t>Microdeletion
Syndromes and Expanded Trisomies</t>
  </si>
  <si>
    <t>The technology of noninvasive prenatal testing is
advancing at a fast and furious pace even with proof-of-principle reports of fetal exome sequencing.18
Before
genomic tests are implemented into practice, guidelines
for use should be developed. Many would argue that all
laboratory tests should have strict U.S. Food and Drug
Administration guidelines. There are also clinical and
ethical concerns regarding the opt-out design for this
unvalidated test.
Clinical manage-ment guidelines and education are essential.</t>
  </si>
  <si>
    <t>Clinical manage-ment guidelines and education are essential.</t>
  </si>
  <si>
    <t>Microdeletion syndromes</t>
  </si>
  <si>
    <t xml:space="preserve">
With initiatives that focus on care coordination
(ie, medical homes),14 nurses may need to assist 
patients with coordination of care between spe-cialists (ie, oncologists) and primary care pro-viders. This may entail communication with
patients to ensure an accurate understanding of
their disease status and plan of care, as well as co-ordinated records sharing or communication with
other health care providers.</t>
  </si>
  <si>
    <t>The delivery of the genome risk information will need to be carried out by a new cadre of physicians and counselors skilled in medicine, genetics, and education/counseling. These experts will need to integrate into medical care as well as has been done for newborn screening, prenatal diagnosis, and newborn genetic disease diagnosis.</t>
  </si>
  <si>
    <t>This low percentage of confirmatory results from the volunteers raises the question of whether it is sufficient to counsel research participants to have results clinically confirmed or if investigators should be required to confirm results before disclosure.   The delivery of the genome risk information will need to be carried out by a new cadre of physicians and counselors skilled in medicine, genetics, and education/counseling. These experts will need to integrate into medical care as well as has been done for newborn screening, prenatal diagnosis, and newborn genetic disease diagnosis.</t>
  </si>
  <si>
    <t>efficiency (diagnostic)</t>
  </si>
  <si>
    <t>heart failure (cardiac)</t>
  </si>
  <si>
    <t>toxicology</t>
  </si>
  <si>
    <t>Cancer (lung carcinoma)</t>
  </si>
  <si>
    <t> However, there are 4 factors that currently limit the usefulness of unfocused, massively parallel testing in the routine practice of medicine: (1) the vast amount of incompletely characterized sequence variation in the genome, (2) the cost of meaningful analysis of such variations in individual patients, especially in the context of public databases and other published medical literature, (3) the inability to determine the parental origin of potentially recessive alleles without also testing family members, and (4) the financial and psychological cost of counseling a patient concerning the clinical ramifications of any and all potentially disease-causing variations observed in their genome. </t>
  </si>
  <si>
    <t> However, there are 4 factors that currently limit the usefulness of unfocused, massively parallel testing in the routine practice of medicine: (1) the vast amount of incompletely characterized sequence variation in the genome, (2) the cost of meaningful analysis of such variations in individual patients, especially in the context of public databases and other published medical literature, (3) the inability to determine the parental origin of potentially recessive alleles without also testing family members, and (4) the financial and psychological cost of counseling a patient concerning the clinical ramifications of any and all potentially disease-causing variations observed in their genome.            A major issue with extensively parallel genetic testing (e.g., hundreds or thousands of genes) is the collateral discovery of numerous clinically relevant findings that are unrelated to a patient's presenting symptoms. For example, 1 in 25 white individuals is a carrier for cystic fibrosis. There is a significant financial and emotional cost associated with counseling a patient with an eye disease about the possibility or reality of discovering a mutation known to cause cystic fibrosis, breast cancer, colon cancer, or a neurodegenerative disease. The chance of making such a discovery, and thereby incurring the responsibility for appropriate counseling and referral to other health care specialists, is proportional to the amount of the genome one assesses in each genetic test.</t>
  </si>
  <si>
    <t> However, there are 4 factors that currently limit the usefulness of unfocused, massively parallel testing in the routine practice of medicine: (1) the vast amount of incompletely characterized sequence variation in the genome, (2) the cost of meaningful analysis of such variations in individual patients, especially in the context of public databases and other published medical literature, (3) the inability to determine the parental origin of potentially recessive alleles without also testing family members, and (4) the financial and psychological cost of counseling a patient concerning the clinical ramifications of any and all potentially disease-causing variations observed in their genome.               A major issue with extensively parallel genetic testing (e.g., hundreds or thousands of genes) is the collateral discovery of numerous clinically relevant findings that are unrelated to a patient's presenting symptoms. For example, 1 in 25 white individuals is a carrier for cystic fibrosis. There is a significant financial and emotional cost associated with counseling a patient with an eye disease about the possibility or reality of discovering a mutation known to cause cystic fibrosis, breast cancer, colon cancer, or a neurodegenerative disease. The chance of making such a discovery, and thereby incurring the responsibility for appropriate counseling and referral to other health care specialists, is proportional to the amount of the genome one assesses in each genetic test.</t>
  </si>
  <si>
    <t>inherited eye disease</t>
  </si>
  <si>
    <t xml:space="preserve">
Very recently,
whole genome sequence and exome analyses in myeloma patients reported numerous
putative mutations in a large number of genes [12]. Although this powerful technology
shows great promise, its application to routine clinical or research practice is not viable
considering the time and cost involved.</t>
  </si>
  <si>
    <t xml:space="preserve">report (not wes) </t>
  </si>
  <si>
    <t>cancer (multiple myeloma)</t>
  </si>
  <si>
    <t>Another subset of the unsolved patients will be due to the incorrect or incomplete phenotypic information provided by the physician. One of the strengths of UCLA CES test is that the patient's exome data are reviewed at a weekly genomic data board meeting consisting of an interdisciplinary team. It is not uncommon that the primary diagnosis is questioned and the phenotypes are viewed through a critical process that may result in changing the diagnosis completely. For outreach patients where the ordering physician cannot be physically present at the meeting, the physician is contacted for further phenotypic information or clarification of the chief complaint. With the vast amounts of data generated for each patient, this level of interactive interpretation process is important.</t>
  </si>
  <si>
    <t>The last major subset of the unsolved patients will be those with mutations in novel genes that have not yet been associated with any human disorder. This will be a common scenario as there are still genes that remain undetected due to their rare frequency of mutation. However, with substantial effort to decipher the genetic basis of many Mendelian disorders in the research world, the pace of discovery is accelerating. Thus, it is important to note that patients evaluated one month and the next with the same genetic cause and sequence results could be given different interpretations. Patients should be informed that a 'negative' report is based on current knowledge and that periodic re-evaluation is warranted.</t>
  </si>
  <si>
    <t>The definition of clinically actionable vs. non-actionable incidental data from next-gen sequencing studies is under active discussion by national regulatory and academic groups, and is hotly debated.34,35,36. Recently, the ACMG has issued a set of guidelines for reporting of incidental findings after exome and whole genome sequencing testing a clinical setting.37 The authors provide a list of 57 genes where known pathogenic (KP) or expected pathogenic (EP) mutations should be reported back to the physician, even though these genes are not related to the initial clinical complaint or differential diagnosis of the patient (e.g. incidental data).        A recent publication outlines a proposed bioinformatics tool with minimal researcher effort that looks for incidental findings (defined as variants known to cause Mendelian diseases) from whole genome sequencing data as a possible solution to reduce the burden on lab personnel.42 The interpretation, reporting, and retention in medical records is currently quite variable, and most remains in the context of research studies rather than routine molecular diagnostics. It will take a while for labs and institutional review boards to incorporate the new ACMG guidelines.</t>
  </si>
  <si>
    <t>The definition of clinically actionable vs. non-actionable incidental data from next-gen sequencing studies is under active discussion by national regulatory and academic groups, and is hotly debated.34,35,36. Recently, the ACMG has issued a set of guidelines for reporting of incidental findings after exome and whole genome sequencing testing a clinical setting.37 The authors provide a list of 57 genes where known pathogenic (KP) or expected pathogenic (EP) mutations should be reported back to the physician, even though these genes are not related to the initial clinical complaint or differential diagnosis of the patient (e.g. incidental data).           A recent publication outlines a proposed bioinformatics tool with minimal researcher effort that looks for incidental findings (defined as variants known to cause Mendelian diseases) from whole genome sequencing data as a possible solution to reduce the burden on lab personnel.42 The interpretation, reporting, and retention in medical records is currently quite variable, and most remains in the context of research studies rather than routine molecular diagnostics. It will take a while for labs and institutional review boards to incorporate the new ACMG guidelines.</t>
  </si>
  <si>
    <t>Every person carries many recessive mutations. In addition, we have a multitude of polymorphisms that may predispose to disorders such as Alzheimer disease, macular degeneration or obesity. When parallel testing of all exons [whole-exome sequencing (WES)] or the whole genome [whole-genome sequencing (WGS)] is performed, incidental findings unrelated to the disease may be discovered: recessive mutations with no phenotype, polymorphisms known to predispose to disease, variations of unknown significance or even unrelated known pathogenic mutations which have yet to cause disease. This raises a dilemma regarding disclosure, especially if there is no intervention for the finding. For example, telling a patient they are at high risk for Alzheimer disease discovered when testing for an ocular disorder may incur significant emotional and potentially economical costs. The possibility of such incidental findings must be addressed in the pretest counseling process. It has been suggested that life-threatening or treatable finding should be disclosed, whereas other incidental findings should not be disclosed unless the patient makes an explicit request to be informed</t>
  </si>
  <si>
    <t>ocilar genetic disorders</t>
  </si>
  <si>
    <t xml:space="preserve">
Another challenge when performing vast scale sequencing
such as ES or GS is the potential for detecting incidental find-ings (IFs). IFs are defined as findings unrelated to the indica-tion for obtaining the sequencing test but that are of medical
value for patient care. The rate of reportable IFs can range from
1 to 8.8%, depending on sequencing quality, variant selection,
subject cohort, and whether the laboratory is using the gene list
Unaffected
recommended by the ACMG Working Group.21,22
family members are oſten included for ES or GS analysis in
order to detect de novo changes in the proband; thus, IFs
also have implications for these unaffected family members.
Determining whether, which, and how IFs are returned to the
patient is becoming increasingly important and controversial.</t>
  </si>
  <si>
    <t>Another major advantage of this DSD-specific approach, rather than whole-exome or whole-genome sequencing, is that we decrease the chance of incidental findings unrelated to DSD. For instance, we eliminate the possibility of diagnosing minors with adult-onset diseases unrelated to the reason for genetic testing. Genetic testing for adult-onset diseases is ethically questionable in children, and under current guidelines is only performed in exceptional circumstances (23).</t>
  </si>
  <si>
    <t>congenital disorders of glycosylation (rare)</t>
  </si>
  <si>
    <t>axonopathies (neurological disease)</t>
  </si>
  <si>
    <t> In anticipation of unanticipated findings, many groups have tried to tackle the issue of incidental findings in germline DNA and how to return results to patients and their families. Perhaps the best known publication on the subject is the American College of Medical Genetics (ACMG) Policy Statement in July 2013 that includes reporting recommendations for incidental findings in clinical exome and genome sequencing[95[black small square]]; this report recommended the mandatory return of germline results for 56 genes associated with 24 inherited conditions (including cancer predisposition) regardless of patient consent. Following the ACMG Policy Statement, a tremendous backlash erupted from the clinical genetics community about paternalism and lack of patient autonomy [96–101]. A year after the Policy Statement was published, the ACMG revised its recommendation to include an opt-out clause in clinical sequencing consents so that patients could choose not to receive results from the list of clinically actionable results. These discussions remain very relevant to pediatric cancer sequencing because the original ACMG Policy Statement explicitly describes that ‘incidental findings should be reported for the normal sample of a tumor-normal sequenced dyad’ [95[black small square]]. A recent editorial argues that the ACMG recommendations have important and unanticipated implications for clinical laboratories, oncologists, and patients when clinical sequencing is ordered for tumor information and not germline testing [102[black small square]]; the authors conclude that one way to preserve patient autonomy would be to offer an opt-in approach whereby patients (or their parents) could choose to include germline results with their tumor sequencing results after undergoing pretest counseling with an appropriate genetics healthcare worker [102[black small square]]. The discussions regarding the return of genetic results will undoubtedly continue as the clinical sequencing of pediatric tumors becomes more commonplace.</t>
  </si>
  <si>
    <t>cancer (pediatrics)</t>
  </si>
  <si>
    <t xml:space="preserve">However, to be truly useful in the clinic, the methods
must be used in conjunction with strict controls on data qual-ity, coverage and an understanding of the assumptions under
which the algorithms were developed. 
technology does not immediately translate into wide clinical
use since healthcare providers and payors need to have well
established policies about medical necessity of complex
sequencing tests. The MPWG has organized two groups of
CPT codes: tier 1 which provides codes for specific procedures
performed in high volume (KRAS mutations), and tier 2 which
provides codes for large number of less commonly performed
tests, requiring more technical and professional resources
(similar to the six CPT levels used for Surgical Pathology ser-vices). For example, level 2 includes trinucleotide repeat disor-ders; level 4, sequencing of a single target/exon; level 9 covers
full sequencing of genes&gt;50 exons. It is envisioned that next
generation sequencing may exist within existing tiers e as
medical necessity is established. Multianalyte assays with
algorithmic procedures are also likely to be further specified
in the context of next generation sequencing tests.
</t>
  </si>
  <si>
    <t xml:space="preserve">
CPT coding needs to evolve in order to encompass the existing
single gene tests and the addition of panels of genes and mul-tiplexed tests as well as translated molecular signatures in a
manner that also makes economic sense. CPT codes have
been developed in the last two decades in two major direc-tions: the first one in microbiology testing and the second
one for inherited diseases and cancer. To date, 466 descriptors
for molecular pathology services have been drafted by the Mo-lecular Pathology Working Group (MPWG) of AMA. Most are
currently accepted for the CPT code set. Availability of the</t>
  </si>
  <si>
    <t>Providers of clinical sequencing services (Ambry Genetics,
Aliso Viejo, CA) and Foundation Medicine, Cambridge, MA)
haveoperatedasLabDevelopedTests (LDT)underClinical Lab-oratory Improvement Amendments (CLIA) certification. How-ever, there are no clear guidelines of operation for Next
generation Sequencing based tests. Recently, the College of
AmericanPathologists (CAP), updated the Molecular Pathology
checklists of their CAP Accreditation Program to include a sec-tiononnext generationsequencingbased assays.TheCAPalso
updatedtheirmasteractivitymenuto include specific Test/Ac-tivity codes for the use of next generation sequencing. The
checklist provides a framework for documenting processes
and ensuring quality for both the analytical wet bench process
of sample preparation and sequence generation and the bioin-formatics process/pipeline of sequence alignment, annotation
and variant calling.Webelieve these guidelines and processes
would allow sequencing based tests to be more reliable and
allow for wide deployment into clinical practice. However,
these guidelines would need to be updated to include not just
mutation/variant calling based NGS tests, but also RNASeq
and DNA copy number based tests.</t>
  </si>
  <si>
    <t xml:space="preserve">However, to be truly useful in the clinic, the methods
must be used in conjunction with strict controls on data qual-ity, coverage and an understanding of the assumptions under
which the algorithms were developed. 
technology does not immediately translate into wide clinical
use since healthcare providers and payors need to have well
established policies about medical necessity of complex
sequencing tests. The MPWG has organized two groups of
CPT codes: tier 1 which provides codes for specific procedures
performed in high volume (KRAS mutations), and tier 2 which
provides codes for large number of less commonly performed
tests, requiring more technical and professional resources
(similar to the six CPT levels used for Surgical Pathology ser-vices). For example, level 2 includes trinucleotide repeat disor-ders; level 4, sequencing of a single target/exon; level 9 covers
full sequencing of genes&gt;50 exons. It is envisioned that next
generation sequencing may exist within existing tiers e as
medical necessity is established. Multianalyte assays with
algorithmic procedures are also likely to be further specified
in the context of next generation sequencing tests.
</t>
  </si>
  <si>
    <t xml:space="preserve">
The next generation technologies will require not only hard-ware and software resources but also human expertise. Even 
with bioinformatics resources, the interpretation of test re-sults will require a sophisticated set of experts with knowl-edge in molecular biology, biostatistics, bioethics and
medicine. The new era of the ‘molecular oncologist’ will
soon be upon us where students receive training not only in
medical disciplines and basic biology, but also in the interpre-tation of high dimensional data.</t>
  </si>
  <si>
    <t xml:space="preserve">
The implantation of whole genome analysis presents several
challenges for privacy and security. First, the amount of data
being generated demands large computing requirements not
available in most institutions. There are ongoing efforts to
ensure security of personal medical information (PMI) in
computing ‘clouds’.
In addition to security of PMI, the implications of
sequencing whole genomes on patients and their families
cannot be overlooked. In addition to tumor sequence, it is
clear that host sequence will also be produced by next gener-ation sequencing technologies. The issues that have become
well studied in the field of human genetics are amplified in
this context where the presence of ALLknownheritable muta-tions and polymorphisms in a particular patient’s genomes
will become available by sequencing their tumor sample. For
a number of reasons, including increased risk of bias, 
discrimination, and stigma, genetic privacy and confidenti-ality are sometimes thought to be more important than pri-vacy and confidentiality in other kinds of research (Esposito
and Goodman, 2009). Clearly, safeguards must be put in place
before such sensitive information is generated and patients
must be counseled and consented appropriately for known,
and theoretic risks this knowledge carries. For example, po-tential participants must be informed on which entities and
persons will have access to the data. This might include inves-tigators at other institutions, corporate sponsors, a govern-ment, employers, etc. If information obtained during
research will be placed in a patient’s medical record, this too
must be disclosed. Subjects should also be told of the risks
of others having access to his or her genetic information.
The growth of bioinformatics or computational genomics
makes it clear that, in the near future, the concern will not
be so much with stored biological samples but with digitalized
samplesdelectronic data that can be stored, transmitted, and
analyzed with new ease and power. It is important for institu-tions to consider policies surrounding the use of genetic infor-mation (Massoudi et al., 2011). These processes should
address data collection and management, encryption,
destruction of specimens and/or genetic information, and
loss of data. Researchers and research ethics reviewers should
address the issue of clinically suspicious or significant 
incidental findings, and whether and how they will be
communicated to subjects. Incidental findings can be of great
interest to subjects, and a comprehensive consent process
should make clear whether such findings will be disclosed.
In the United States, the passage of the Genetic Information
Nondiscrimination Act (GINA) in 2008 (http://www.genome.-gov/24519851) has provided, at least in principle, sweeping
protections for patients and subjects. GINA prohibits discrim-ination in healthcare insurance and employment based on ge-netic information. However, the extent to which GINA
changes or reduces the risks of participation in genetic or
genomic research should be included in the consent process.</t>
  </si>
  <si>
    <t xml:space="preserve">
The days when one person has all of the knowledge and experience required to make
complex interpretations may be over, at least in some areas. It is likely that team sign-out of reports is coming. As discussed earlier, the Michigan Oncology Sequencing
Project initiative involves a diverse group of experts to analyze complex, genomewide
sequencing results. It seems likely that teams of specialists will share sign-out respon-sibility in the future, which raises practical questions about who is reimbursed for what
and by whom and who holds the primary medicolegal responsibility.</t>
  </si>
  <si>
    <t>Along with this rapidly expanding universe of opportunity from NGS will come monstrous
quantities of human DNA sequence data, challenging the hardware and software of
informatics platforms, and necessitating novel approaches to data assembly, storage and 
analysis. Computational budgets for even modest exome projects now (terabytes of data)
cost tens of thousands of dollars; larger projects containing hundreds to thousands of
terabytes of data will require more robust outlays. These realities will require new
‘pipelines’ to be developed to efficiently analyze these massive data sets and reduce the cost
of storage. This will also require new control DNA data sets to be generated, some of which
is now underway (101).</t>
  </si>
  <si>
    <t xml:space="preserve">
All of this may require a referral of patients to centers providing expertise in cardiovascular
genetics and guidance on implementation of gene and/or mutation-specific therapies if
indicated (13), ideally in centers with geneticists or genetic counselors working in
collaboration with cardiologists in cardiovascular genetic medicine clinics (95).</t>
  </si>
  <si>
    <t>familial dilated cardiomyopathy</t>
  </si>
  <si>
    <t xml:space="preserve">
In
addition, given the limited number of follow-up studies (and
small sample sizes) addressing treatment outcomes, there
are potential safety concerns if a treatment decision is based
solely on WES results.</t>
  </si>
  <si>
    <t xml:space="preserve">
WES relies on bioinformatic algorithms to infer
variant information and the selection of genes for further
analysis. Given that such algorithms are still being developed,
current methods may be limited with respect to the optimal
variant (and gene) selection.</t>
  </si>
  <si>
    <t xml:space="preserve">
One ethical
issue that may arise with WES studies is the identification
of an incidental finding with clinical significance, ie, a vari-ant with a known disease-causing effect, but for a different
condition than that being studied. This information may
affect not only a patient, but it may have implications for
the patient’s family members. The methods of providing
such information to patients are not entirely clear, although
some recommendations have recently been made by the
American College of Medical Genetics and Genomics.44</t>
  </si>
  <si>
    <t>An editorial accompanying the Baylor paper also raises the issue of findings with uncertain meaning. Those types of findings can be a major limitation on making a diagnosis using WES, writes Howard J. Jacob, PhD, Director of Human and Molecular Genetics Center at the Medical College of Wisconsin in Milwaukee, which was among the first centers to offer clinical WES. “Any clinician who has received a clinical laboratory report from an exome-sequencing laboratory will have noted that variants of unknown significance constitute the largest category of variants in many reports,” Dr. Jacob writes [Jacob, 2013].</t>
  </si>
  <si>
    <t>It is likely that whole-exome and whole-genome sequencing and genomics, in the strict sense of the word, will eventually be integrated into primary care. When and how this approach will be integrated, however, is still up for discussion. Some have proposed that it will be more cost-effective to obtain whole-genome sequencing data, store that data, and interrogate the sequence as needed. When that sequencing data should be obtained (whether in the newborn period or at some later point when genetic information may first become helpful in providing health care) is yet to be determined. We must also determine how that information will be stored so that it is “safe” and who will be able to interrogate an individual’s genome information. Clearly, the medical geneticist will continue to assist the primary care provider in deciding what genetic or genomic testing, if any, is indicated and how to interpret the results.</t>
  </si>
  <si>
    <t>Probably the biggest challenge in performing whole-exome and whole-genome sequencing on a clinical basis is dealing with the huge quantity of unexpected sequence variants that are inevitably detected. In just the exome alone, for every real, causative mutation detected, one also finds at least 18,000 variants in other genes, most of which are of uncertain clinical significance; in the whole genome, the number is more like 3 million. In aggregate, these variants have been dubbed the “incidentalome.”4 Obviously no one can go through all of them manually to decide what they mean and which ones should be reported. Instead, we have to rely on computer software to do the initial filtering; that is, the discarding of those variants judged, by a number of rules, as likely to be nonpathogenic. Even after that, however, it is not uncommon to be left with several hundred variants that are potentially worrisome, and sorting through them may require the combined efforts of molecular biologists, clinical geneticists, and bioinformaticists.</t>
  </si>
  <si>
    <r>
      <t>Even more concerning, from an ethical perspective, is the incidental discovery of “off-target” mutations. These are deleterious changes in known genes that are irrelevant to the patient’s current phenotype and the reason for ordering the test but which may predict future disease; for example, the finding of a pathologic </t>
    </r>
    <r>
      <rPr>
        <i/>
        <sz val="10"/>
        <rFont val="Arial"/>
        <family val="2"/>
      </rPr>
      <t>BRCA</t>
    </r>
    <r>
      <rPr>
        <sz val="10"/>
        <rFont val="Arial"/>
        <family val="2"/>
      </rPr>
      <t> mutation in a 3-year-old girl undergoing whole-exome sequencing for autism or hearing loss. The</t>
    </r>
    <r>
      <rPr>
        <i/>
        <sz val="10"/>
        <rFont val="Arial"/>
        <family val="2"/>
      </rPr>
      <t>BRCA</t>
    </r>
    <r>
      <rPr>
        <sz val="10"/>
        <rFont val="Arial"/>
        <family val="2"/>
      </rPr>
      <t> mutation has nothing to do with those conditions, and we would never deliberately do such predictive testing for an adult-onset disease in a young child; however, what is the liability of failing to disclose this incidentally detected risk, either for the future health of the child or the present health of the parent who transmitted it? This example illustrates only 1 of the many difficult ethical questions raised by this technology and highlights the need for informed consent for this new testing.</t>
    </r>
  </si>
  <si>
    <t>The use of genomics in the prevention of genetic conditions currently involves providing accurate genetic counseling to at-risk individuals so that they can use this information for family planning. Some couples choose not to have a child if there is a risk that that child will have a genetic condition. Others choose to use currently available forms of prenatal diagnosis, including chorionic villus sampling and amniocentesis, if the mutations are known. Increasingly, preimplantation genetic diagnosis is being used by couples for whom familial mutations have been identified. In the near future, interrogating cell-free fetal DNA from the maternal serum will likely be widely clinically available and will allow for noninvasive prenatal genetic diagnoses. Prenatal genetic diagnosis is used not only to decide whether to continue a pregnancy but also to plan for delivery. For example, if a couple knows that they are having an infant with a lethal condition, they can plan to deliver close to home where family support is nearby. If, however, the fetus is diagnosed with a genetic disorder that is likely to require multiple evaluations and procedures after birth, delivery at a tertiary care center may be indicated.</t>
  </si>
  <si>
    <t>Total</t>
  </si>
  <si>
    <t>Publication Date</t>
  </si>
  <si>
    <t>Filtering process</t>
  </si>
  <si>
    <t>Removed</t>
  </si>
  <si>
    <t>% previous</t>
  </si>
  <si>
    <t>Total Articles</t>
  </si>
  <si>
    <t>Removing duplicates</t>
  </si>
  <si>
    <t>Peer reviewed journal articles</t>
  </si>
  <si>
    <t>Writen in English, French or Spanish</t>
  </si>
  <si>
    <t>Accessible</t>
  </si>
  <si>
    <t>Type</t>
  </si>
  <si>
    <t>Inclusion criteria</t>
  </si>
  <si>
    <t>Whole Exome sequencing</t>
  </si>
  <si>
    <t>Application</t>
  </si>
  <si>
    <t>Technology user (corresponding author not social science researcher)</t>
  </si>
  <si>
    <t>Data analysis</t>
  </si>
  <si>
    <t>Includes considerations on clinical implementation of WES</t>
  </si>
  <si>
    <t>Lists unsolved implementation issues</t>
  </si>
  <si>
    <t>Report</t>
  </si>
  <si>
    <t>Laboratory</t>
  </si>
  <si>
    <t>Clincal trials</t>
  </si>
  <si>
    <t>( “exome sequencing” OR “whole-exome sequencing” OR “whole exome sequencing” ) 
AND ( “Clinical application” OR “Medical application” OR “Healthcare” OR “Clinical care” OR “Medical care” OR “Clinical practice” OR “Clinical diagnostic” OR “Medical practice” )</t>
  </si>
  <si>
    <t>TOTAL</t>
  </si>
  <si>
    <t>Types of review articles</t>
  </si>
  <si>
    <t>All diseases</t>
  </si>
  <si>
    <t>Specific diseases</t>
  </si>
  <si>
    <t>Disease</t>
  </si>
  <si>
    <t>EBSCO academic search complete</t>
  </si>
  <si>
    <t>All</t>
  </si>
  <si>
    <t>EMBASE</t>
  </si>
  <si>
    <t>NCBI Pubmed</t>
  </si>
  <si>
    <t>Rare diseases</t>
  </si>
  <si>
    <t>Heart diseases</t>
  </si>
  <si>
    <t>Neurological diseases</t>
  </si>
  <si>
    <t>Web of Science</t>
  </si>
  <si>
    <t>Genetic disorders</t>
  </si>
  <si>
    <t>Intellectual disability, developmental delay</t>
  </si>
  <si>
    <t>Sudden unexplained death</t>
  </si>
  <si>
    <t>Blood disorders</t>
  </si>
  <si>
    <t>Muscle disorders</t>
  </si>
  <si>
    <t>Kidney diseases</t>
  </si>
  <si>
    <t>Disorders of sex development</t>
  </si>
  <si>
    <t>Technological focus</t>
  </si>
  <si>
    <t>Technology</t>
  </si>
  <si>
    <t>Medical specialty</t>
  </si>
  <si>
    <t>Diagnosis</t>
  </si>
  <si>
    <t>Country of corresponding author</t>
  </si>
  <si>
    <t>Australia</t>
  </si>
  <si>
    <t>Canada</t>
  </si>
  <si>
    <t>France</t>
  </si>
  <si>
    <t>Germany</t>
  </si>
  <si>
    <t>Spain</t>
  </si>
  <si>
    <t>The Netherlands</t>
  </si>
  <si>
    <t>Europe</t>
  </si>
  <si>
    <t>Unsolved issues</t>
  </si>
  <si>
    <t>number of articles takling the topic</t>
  </si>
  <si>
    <t>Patient selection</t>
  </si>
  <si>
    <t>First tier tiest</t>
  </si>
  <si>
    <t>Sequencing facility</t>
  </si>
  <si>
    <t>Gene patents, IP</t>
  </si>
  <si>
    <t>Cost and reimbursement</t>
  </si>
  <si>
    <t>CLIA/ISO certification</t>
  </si>
  <si>
    <t>Data Quality standards</t>
  </si>
  <si>
    <t>Variants interpretation, VUS</t>
  </si>
  <si>
    <t>Databases</t>
  </si>
  <si>
    <t>Interdisciplinary team</t>
  </si>
  <si>
    <t>Data reporting standards (IF)</t>
  </si>
  <si>
    <t>Data reporting standards (VUS)</t>
  </si>
  <si>
    <t>Pregnancy termination</t>
  </si>
  <si>
    <t>Education</t>
  </si>
  <si>
    <t>Communication with patients / families</t>
  </si>
  <si>
    <t>Sharing</t>
  </si>
  <si>
    <t>Data ownership / privacy</t>
  </si>
  <si>
    <t>Genetic discrimination</t>
  </si>
  <si>
    <t>Electronic health records</t>
  </si>
  <si>
    <t>Interpretation of variants, VUS</t>
  </si>
  <si>
    <t>Total Articles per date</t>
  </si>
  <si>
    <t>Other (cost, counselling, reporting)</t>
  </si>
  <si>
    <t>SOMME</t>
  </si>
  <si>
    <t>%all</t>
  </si>
  <si>
    <t>Proportions within date</t>
  </si>
  <si>
    <t>Proportion</t>
  </si>
  <si>
    <t>0-5</t>
  </si>
  <si>
    <t>5-10</t>
  </si>
  <si>
    <t>10-15</t>
  </si>
  <si>
    <t>&gt;15</t>
  </si>
  <si>
    <t>total</t>
  </si>
  <si>
    <t>proportion</t>
  </si>
  <si>
    <t>Number of themes</t>
  </si>
  <si>
    <t>nb articles</t>
  </si>
  <si>
    <t>Belgium (europe)</t>
  </si>
  <si>
    <t>Croatia (europe)</t>
  </si>
  <si>
    <t>DE (europe)</t>
  </si>
  <si>
    <t>ES (europe)</t>
  </si>
  <si>
    <t>FR (europe)</t>
  </si>
  <si>
    <t>Greece (europe)</t>
  </si>
  <si>
    <t>Irland (europe)</t>
  </si>
  <si>
    <t>Italy (europe)</t>
  </si>
  <si>
    <t>NL (europe)</t>
  </si>
  <si>
    <t>Sweeden (europe)</t>
  </si>
  <si>
    <t>Switzerland (europe)</t>
  </si>
  <si>
    <t>Europe+UK</t>
  </si>
  <si>
    <t>genetic diseases (rare disease)</t>
  </si>
  <si>
    <t>genetic disorders (rare disease)</t>
  </si>
  <si>
    <t>genetic disabilities (rare diseases, Deafness and others)</t>
  </si>
  <si>
    <t>Average</t>
  </si>
  <si>
    <t>Nb of themes covered</t>
  </si>
  <si>
    <t>Therewill be challenges to overcome, such as consensus on medically relevant ge-nomic variants, reimbursement for genomics-driven interventions, bur-den on patients and clinicians of reporting, intervening, and follow-up of genomic findings, including incidental findings</t>
  </si>
  <si>
    <t>What is changing rapidly is the application of whole-genome sequencing to medical genetics research. Although personalised WGSis still prohibitively expensive, it is the ffordability of exome sequencing which is exciting, promising and daunting. Exciting because exome sequencing will sequence the entire coding regions of the majority of genes in a given genome; promising because it has the capacity to pull out the disorder-specific genotypes and reveal genetic heterogeneity/proteome implication; and daunting because the bioinformatic challenge is substantial even though it is only 1–2% of the genome and it has the capacity to define other disorders outside the focus of the study.</t>
  </si>
  <si>
    <t>Variant assessment has become the bottleneck of large scale sequencing tests. even after filtration strategies, exome and genome sequencing may produce 100s of variants. Further automation to retrieve relevant variant information directly from the literature and databases will speed the process.</t>
  </si>
  <si>
    <t>When compelling evidence of biological or clinical significance is therapies,40 which can be helpful to clinicians. When compelling evidence of biological or clinical significance is lacking, mutations should be reported as “variants of unknown significance.” Comprehensive genome-wide analysis in a clinical setting remains a research endeavor, currently feasible in a finite number of academic centers. There are anecdotal setting remains a research endeavor, currently feasible in a finite number of academic centers. There are anecdotal instances in which this analysis has yielded actionable results that were missed by routine diagnostics, providing proof-of-concept that these tools can improve on the existing armamentarium of tests.44,45 The labor and supply costs required to support these assays have decreased substantially, but the economics are not yet favorable for routine implementation in the clinic. Inter-pretation and reporting results will remain considerable challenges in the near term, as described earlier. Con- fidence in the interpretation of biological significance and challenges in the near term, as described earlier. Con- fidence in the interpretation of biological significance and clinical implications of genomic data falls rapidly as the scope broadens from mutational hotspots to large gene panels, WES, and WGS. Even for gene panel testing, a recent survey of academic physicians at one of our institutions noted that a substantial minority (28%) had low confidence in their ability to interpret test results,46 institutions noted that a substantial minority (28%) had low confidence in their ability to interpret test results,46 highlighting the need for physician education in clinical genomics.</t>
  </si>
  <si>
    <t>Although the cost of WGS has dramatically fallen, issues of data storage, workflow and analysis, and clinica l and ethical concerns persist. In addition, as with any other diagnostic test, there can be a variety of false­positive results. Geneticists hav e traditionally not had large healthy control populations to examine and with the deluge of high­throughpu t sequencing data, the certainty of presumed “validated” mutations in a variety of human diseases is comin g into question. This may be attributable to the finding that many of the disease gene mutation database s include a large number of false positives (potentially as high as 25% of the reported mutations) and also ma y reflect the concept that many human diseases show substantial incomplete penetrance that was previousl y unappreciated due to ascertainment bia</t>
  </si>
  <si>
    <t>Many challenges remain, including standardization of analyses, reporting of results, regulatory oversight, and decision sup-port tools for applying results to therapeutic choices. How best to provide adequate tissue for subsequent sequencing analysis also remains an evolving challenge. Current requirements for whole exome or whole genome sequencing typi-cally involve using fresh frozen tissue in volumes only attainable through surgically resected speci-mens or excisional biopsies. Concerns regarding tumor heterogeneity, tumor nuclear content, and the allele frequency of specific mutations are not yet resolved.</t>
  </si>
  <si>
    <t xml:space="preserve">The clinical use of WES or WGS is occurring at a time when clinical practice standards and guidelines do not exist (Biesecker et al., 2012) and evidence is incomplete for clinical interpretation of variants discoverable in NGS.  Recent efforts by the National Institutes of Health, such as ClinVar (http://www.ncbi. nlm.nih.gov/clinvar/, a public archive of the relation- ships among human variation and phenotypes) and eMERGE (http://emerge.mc.vanderbilt.edu/, clinical implementation of genomics in large clinical settings with electronic medical records), have focused on obtaining evidence to support clinical decision making.                                                                                                                   </t>
  </si>
  <si>
    <t xml:space="preserve"> Thus, false positive allele calls is expected to remain a major limitation in medical DNA sequencing, necessitating an alternative method for validation of the variants identified by WES or WGS in an individuals.  However, the imperfectness of variant detection by NGS, which reduces the sensitivity of the approach to 80–90% and the specificity to 90 to 95%, poses major challenges.  While the sensitivity and specificity of NGS in variant detection and calling are within the realm of clinical testing, the potential implications of a false or a missed diagnosis are greater – both from medical point of view as well as because of the psychological stress that such mis-diagnosis might generate. In addition, clinical application of the information content of DSVs is partially restricted by the phenotypic variability and plasticity, and hence, the lack of a one-to-one correlation. Thus, experienced clinicians who are trained in medical genetics should carefully discuss the results of WES with those involved in order to reduce and hopefully eliminate the potential for providing false information.</t>
  </si>
  <si>
    <t>Although variant calling procedures are continually improved and there are likely to be routines developed to simplify the process of candidate identification,54 it seems likely that for the foreseeable future, some level of expert judgement will continue to be required to identify causal mutations from sequence data, which will contribute to the cost and time  f this type of diagnostics. Currently, it is difficult to imagine how the level of both variant inspection and functional evaluation could be provided as part of routine clinical diagnostic testing. These current essential functions, therefore, present a significant challenge to the use of NGS to provide genetic diagnoses.</t>
  </si>
  <si>
    <t>Finally, it is vital to note that these technologi-cal advances have outpaced the clinician’s ability to interpret and apply the results in meaningful ways. Although it has been nearly 10 years since micro-array comparative genomic hybridization technol-ogy was introduced to identify copy number changes in a variety of human diseases, the field  is still plagued by the findings of variants of uncer-tain significance. These are not only difficult to interpret but even more challenging to explain to patients and families. WES will produce several orders of magnitude more data, and, thus, generate more questions than it will answer.</t>
  </si>
  <si>
    <t>The concerning aspects of genetic testing include increased cost with, inmany cases, questionable benefit because VUS and variability in expressivity often preclude definitive diagnosis and counseling. There is also the possibility of detecting serious diseases unrelated to epilepsy thatmay exist in the patient or in the parents also being tested usingWES. The additional burden of the awareness of such information and of genetic variants within a family can add to the burdeb of caring for an ill child  WES presents a challenge because of the large amount of data that it provides, often without clear clinical significance. All of our patients withWES carried VUS that had to be considered and explained to the family.Whole exome sequencing also often detects carrier states for autosomal recessive disease (3 in our study). Inter-pretation of results in these patients is challenging because small de-letions or intronicmutations in the apparently normal allelemay not be identified byWES, or the heterozygous mutation may interact in an unknownway with other genetic variants or with environmental factors such as preexisting perinatal hypoxia to produce the clinical phenotype. Consequently,WESmay raisemore questions than it an-swers for some patients.</t>
  </si>
  <si>
    <t xml:space="preserve">  WES is clinically available and has proven diagnostic utility. However, results from our own experience and that of other clinical genetics centers suggest that success rates are not as high as those reported by some of the clinical laboratories and those in the medical literature. Based on our experience and that of other clinical genetics services, we estimate the current diagnostic yield to be in the range of 15–25%. We note that this diagnostic yield is in line with a recent report by one of the clinical laboratories.1  In addition, concern was expressed over interpreta-tion of WES findings in 8 of 19 (42%) free-text comments in the survey.</t>
  </si>
  <si>
    <t xml:space="preserve"> The outcome of these genetic advances is that a proband genetic test should not be considered a binary (yes/no) outcome, but rather a complex and carefully considered result placed somewhere along a continuum from benign to variant of uncertain significance (VUS), probably/likely pathogenic, and pathogenic (Table 1). The genetic test result is therefore a probabilistic one, in which the weight of evidence for pathogenicity determines the likelihood (or probability) of the specific variant being disease causing.  Where a variant remains under a cloud of uncertainty, it should not be used for predictive genetic testing. If cascade family screening is performed on the basis of an incorrectly classified variant, then there is the real possibility of  incorrectly releasing familymembers fromclinical screening. While targeted gene approaches may be a simpler solution, the reality is that large gene chip-based tests, clinical exome sequencing, and WGSare here. As we struggle to understand what this wealth of information means to cardiac genetic disease states in a clinical setting, from a research perspective the possibilities are endless.</t>
  </si>
  <si>
    <t xml:space="preserve"> Existing knowledge bases, with exception of ClinVar and ClinGen, often lack detailed fields on a variant’s clinical effect in the context of a patient presenting with a given variant.</t>
  </si>
  <si>
    <t>Faced with results containing thousands to millions of variants, exome- and genome- sequencing analyses rely on data-filtering approaches that must make automated assumptions about variants and their potential role in disease. For example, variants that are found in control populations might be filtered out, sometimes with an erroneous assumption of benign impact. Case 2 in BOX 1 demonstrates this problem. By contrast, for laboratories that use disease-targeted tests, the standard approach to result analysis is to interpret and to report fully the importance of every variant identified. This ensures that no obvious aetiologies are missed and better enables follow-up analysis to be carried out for variants of uncertain significance (VUSs). For a large multi-gene panel for an inherited disorder, typically tens to hundreds of variants are identified in each test. Most variants can be readily classified as benign or likely benign on the basis of population frequency; however, each test may yield several variants that are novel. For each novel variant, the laboratory typically searches published literature and online databases to look for any data that may have been published on the variant or to see whether it has been identified in large population cohorts, such as those that are available from the 1000 Genomes Project18 and the Exome Variant Server19. However, most searches yield no data or insufficient data to determine the clinical significance of a rare variant. Next, the laboratory might carry out computational analyses to predict the likelihood that a variant may affect gene splicing or protein function. Unfortunately, these computational approaches have a low sensitivity and specificity and are rarely valuable in predicting the pathogenicity of a variant. The best evidence may come later through follow-up studies. For example, segregation studies can be done in large families that are affected by a dominant disease, or a research laboratory can demonstrate gene or protein disruption through functional studies. Such a follow-up is more likely when a laboratory reports only one or a few VUSs from a disease-targeted test than it is in the case of exome or genome sequencing, in which VUSs may simply be filtered out and not reported.    However, there are several key challenges that impede the widespread use of genetics in everyday medicine. The most important challenge is the lack of understanding of the impact of most genetic variants on human health and disease. Most variants are either extremely rare or have a weak effect.</t>
  </si>
  <si>
    <t>Typically, WGS will detect more than 3 million variants in an individual's genome, but only a small percentage of those variants are causal of disease. Software programs sort through these variants and pick out those that are clinically meaningful, but even then, hundreds may remain. Physicians, genetic counselors and other health care professionals must spend a significant amount of time examining each variation to determine its potential role in a patient's disease. As research identifies new variants associated with the patient's disease, software programs that identify clinically meaningful variants will require updating. Thus, a patient's genome may need to be reanalyzed to detect variants that are newly classified as clinically meaningful. At this point, no guidelines exist on whose responsibility it is to direct the re?analysis or how often it should be done.</t>
  </si>
  <si>
    <t>The potential to receive information not related to the reason for testing and the potential to have mutations in genes that still have unknown function make the findings of whole exome sequencing unique from the finding of a variant of unknown clinical significance on existing disease-specific cardiac testing panels.</t>
  </si>
  <si>
    <t>Variants failing to be classified as pathogenic or nonpathogenic would, by default, be labeled as VUSs. Determining the potential pathogenic nature of a VUS is challenging. Different information resources must be mined to provide an aggregate summary of a variant’s potential impact. However, one major trade-off that is with whole exome or whole-genome sequencing (WGS), there will be a corresponding dramatic increase in the number of VUSs identified as the expanded sequencing conundrum is taken to its limit.  However, it is important to note that patients must understand that these ‘negative results’ do not mean their risk of cancer is zero, but instead that they are simply not at an increased risk as compared with the general population. The most troublesome scenario for a physician is interpreting the third category of mutations, VUS. A VUS is a sequence variant that has not been established as a nonpathogenic mutation, a benign polymorphism or a mutation with known disease association. In most cases, a VUS is a base change, or several intronic base changes, with unknown effect on the protein, and an equivocal test result must be issued. For the patient, who is often eager to receive an answer as to why they developed cancer or whether their family has an increased risk for cancer development, this result can cause much anxiety. Testing both affected and unaffected family members can allow the segregation of the VUS to be tracked, and may help refine its classification over time, but this is an expensive and time consuming endeavor. In addition, this effort can be hampered by the presence of phenocopies, incomplete penetrance (less than 100% of individuals with a disease causing mutation manifest the phenotype), and in the case od late onset conditions such as colorectal cancer, age-associated penetrance (individuals may not express the phenotype until later in life). For these reasons, interpretation of VUSs is extremely difficult. There is some expectation that advances in bioinformatics will improve VUS interpretation, but suffice to say these variants will remain a point of ambiguity for the near future.   Despite the utility bioinformatics methods will provide, one must realize there are limitations to the amount of information and insight that can be derived from informatics analysis. Understanding the clini-cal implications associated with VUSs will not be fully solved  through in silico analysis and data-mining methods. For many variants, understanding will only be achieved through laborious and detailed investigation. What bio informatics can do is to pro-vide an initial characterization of a variant and provide a system to enable the rapid dissemination of emerging information on VUSs.</t>
  </si>
  <si>
    <t xml:space="preserve"> The analysis of the data produced from exome and genome sequencing is massive.  With estimates that the majority of genetic variants found in the population are extremely rare in frequency (many in only single individuals), how to determine the effects of such variants represents an unanswered question.</t>
  </si>
  <si>
    <t xml:space="preserve"> Interpreting these test results for patients will impose a heavy burden on cancer genetics professionals because many new variants of uncertain clinical significance will be identified, most of the genes included in these panels have low or moderate penetrance, and there are not enough data to rationally formulate risk management strategies for moderate penetrance mutations.</t>
  </si>
  <si>
    <t xml:space="preserve"> The ‘all-inclusive’ sequencing approach that is the foundation of NGS reveals, in all individuals, an enormous number of deviations from the reference sequence (i.e. genetic variants), most of which are benign. Many are now recorded on databases such as Exome Variant Server (http://evs.gs.washington .edu/EVS/) and dbSNP (http://www.ncbi.nlm.nih. gov/SNP/), although assessing pathogenicity is complex not least because it is increasingly realized that online repositories can be misleading and misannotated.80,81  However, even once this level of filtering has been performed, all individuals are still known to carry many variants that are predicted to have, on the basis of in silico analyses, a potentially detrimental and disease-causing effect. Consequently, in silico soft-ware can only act as prediction tools, and although functional analysis would, ideally, be conducted to investigate the biological effect of mutation in vitro, such studies are gene-dependent, time-consuming and far beyond the scope of diagnostic laboratories. Consequently, selecting a single pathogenic variant with confidence can often be impossible.</t>
  </si>
  <si>
    <t>In addition to further refining the technology, much work is yet needed to improve the interpretation of results and to develop the bioinformatics needed to make sense of the deluge of data that become available.  In some cases, and more so now that next-generation sequencing is available, variants of unknown significance are reported. A variant of unknown significance is a sequence change or gene copy number variant that may or may not have a pathogenic effect. Laboratories often use prediction software to determine whether a variant is likely to have an effect on the amino acid and protein, but sometimes prediction programs can be discordant and no conclusions can be made. In these cases, it is often helpful to test parents to see whether they carry the same genetic change (Fig 1). In autosomal dominant disorders, if one asymptomatic parent has the sequence change or copy number variant, it is less likely that the alteration is meaningful. If the change is de novo, it may be more likely to be the cause. Variants of unknown significance in autosomal recessive disorders can be more difficult to interpret. Over time, as more is learned and understood, variants that were at one time of unknown significance may be classified as pathogenic mutations or benign polymorphisms. Laboratories, at times, notify providers of a change in classification, but it is often a good idea to follow-up with the laboratory periodically.</t>
  </si>
  <si>
    <t xml:space="preserve"> Tumor complexity combined with the huge amount of data to be dealt with in a short time frame remain a major challenge before useful and readily useable reports can be delivered to physicians for their patients.</t>
  </si>
  <si>
    <t xml:space="preserve"> Still, challenges remain. One topic only briefly addressed by the two groups is the difficulty of interpreting the clinical significance of genomic variants.</t>
  </si>
  <si>
    <t>Clinical decision-making is especially chal-lenging when there are no data to  support the role of a specifi c genetic variant in a par-ticular disease phenotype (so-called vari-ants of uncertain signifi cance, VUS).</t>
  </si>
  <si>
    <t xml:space="preserve"> Many novel variants will be discovered from exome and genome sequencing. In some cases, the causality is self-evident if the variant leads to severe loss of function and is located in a gene known to cause the phenotype of interest. In many other cases, especially for uncharac ter-ized diseases and/or isolated cases, biological validation is necessary to prove the causality of the disease variants. Unfortunately, biological validation takes a substantial amount of time and effort, which can easily exceed the   In fact, the challenging nature of bioinformatics prevents many biologists from embracing the new sequencing tech-nologies because of the difficulties involved in analyzing the vast quantities of resulting data, which we refer to as the ‘Genomic Deluge’. time taken for the original sequencing experiments.</t>
  </si>
  <si>
    <t xml:space="preserve"> As technology platforms continue to improve, permitting shorter run times and increased sequencing throughput, we expect that the rate-limiting step will not be sequencing but sample logistics, data analysis and interpretation.</t>
  </si>
  <si>
    <t>determining the most likely causal variant(s) among a plethora of sequence-level variants of unknown clini-cal significance—which include both normal and pathogenic variation—is extremely difficult. The first step in such an analy-sis is to filter out known (or suspected) nonpathogenic varia-tion. Initially, genetic and functional filters can be applied to exclude common, nonpathogenic, or irrelevant variants and those that are not expected to have a functional effect.5,29   Various sequence analysis platforms have been developed that integrate and automate many of these processes, including those for use in medical diagnostics. However, most will result in numerous candidate variants, and a final interpretation by a clinician and/or clinical scientist must integrate biological knowledge with relevant phenotypic and clinical information to assess the relevance of any candidate variant(s) to deci-sions regarding appropriate interventions. This might include the inheritance, heritability, penetrance, and expressivity of the variant, as well as implications for therapeutic options and treatment regimes.</t>
  </si>
  <si>
    <t xml:space="preserve"> With the information generating power of NGS technology, the number of variants of uncertain signif-icance identified in known disease genes has increased dramatically. This has created a significant challenge for the interpretation of genome sequence data, because  the potential pathological consequences of these vari-ants are difficult to assess. Biochemical and/or cellular assays are required to determine the functional sig-nificance (e.g. whether or not the variant in question produces dysfunctional or non-functional protein) or otherwise variants of uncertain significance (such as missense variants identified in mismatch repair genes or the BRCA1 and BRCA2 genes).  Although different approaches to functional analysis have been adopted, the challenge remains in applying the experimental method to exam-ining the effect of variants of uncertain significance.</t>
  </si>
  <si>
    <t xml:space="preserve"> Although genomic medicine may appear within reach, the development and fine-tuning of the analyses and clinical interpretation of sequencing data remains a major hurdle.  One challenge in the interpretation of WES is to minimize false positives. This is not a trivial problem as the probability of false positive findings increases substantially in an asymptomatic cohort. Single gene mutation screening for cardiomyopathy or dysrhythmia is not indicated in the general population due to the large number of people identified with VUS.31</t>
  </si>
  <si>
    <t>The most pressing challenge to NGS technologies is the need to expedite the use of NGS data in the clinical practice of medicine, translating base pair reads to bedside applica-tions (54).</t>
  </si>
  <si>
    <t xml:space="preserve"> Clearly the excitement of these genetic advances is a two-edged sword: higher rates of identification of genetic causes of SCD with benefits to families versus the flood of genetic information, much of which will be uninterpretable or lead to a higher identification of “variants of uncertain significance.”34 Because of this, even with genome-wide approaches, clinical and genetic knowledge will be essential in targeting the specific genes to focus on in the setting of a young SCD.</t>
  </si>
  <si>
    <t xml:space="preserve"> The success cases in rare diseases of WES are promis-; however, routine clinical genomic sequencing ing72–74 is waft with complications, resulting from both its unprecedented scale and interpretive challenges.   Variants of unknown significance. We now recognize that with hundreds of loss-of-function variants and thousands of variants of unknown significance (VUSs) in genome84,85 , prioritizing variants remains each person’s genome84,85 , a primary challenge56 . Genetic filters are of modest value, and with a shortened list of variants of interest, it is possible to enrich for specific variants86 , variants86 , to analyse multiple family members, to examine concordance in and to parse the morbid computational algorithms87–89 variation82,83 . Additional human and mouse genomes for variation82,83 . uncommon alleles may also be compared to human dis-. These and model organism databases92,93 ease gene90,91 narrow approaches fail to take into consideration the potentially clinically useful trove of data from a WES or WGS experiment and are subject to a high false-negative rate for various reasons, including poor qual-ity of sequence within a particular gene, mutational mechanisms not easily detectable by this technology and technical biases inherent to each instrument used94    It is almost cer-tain that technological problems relating to accuracy of sequencing information will shortly be solved; however, the same is not true for the challenges in interpretation.</t>
  </si>
  <si>
    <t xml:space="preserve"> The next-generation sequencing techniques (NGS) which includes whole genome sequen-cing (WGS) or whole exome sequencing (WES), that may detect single-nucleotide changes through the whole genome are now increasingly applied in clinical diagnostics. A major challenge in the application of these new  techniques is the efficient analysis of a large amount of generated data.</t>
  </si>
  <si>
    <t xml:space="preserve"> The major challenge in the next few years will be to analyse and manage the large amounts of sequencing data generated. Bioinformatic approaches are required to filter out potential candidate pathogenic variants/genes. Currently, the variations detected by exome sequencing require validation by Sanger sequencing.</t>
  </si>
  <si>
    <t xml:space="preserve"> Analysis of the data generated by NGS still remains a challenging task.</t>
  </si>
  <si>
    <t xml:space="preserve"> However, interpretation of the results may be extremely difficult.  More variants of unknown significance will be identified; consequently it will be difficult to separate the disease-causing mutation from the genetic background noise  (normal variants and polymorphisms). This has been referred to as “the thousand dollar genome with the million dollar analysis.” This interpretation problem will require a great deal of work and attention in molecular analysis.</t>
  </si>
  <si>
    <t xml:space="preserve"> Finally, it is worth noting in this context that massively parallel approaches such as whole-exome and whole-genome sequencing will result in the identification thousands of protein coding variants in each individual, any of which could potentially impact disease (either directly as a disease-causing mutation or as a genetic modifier), rendering the determination of clinical significance exceedingly complex with respect to various combinations of mutations.  For example, if alternative inheritance patterns such as digenic inheritance are  considered, the number of different possibilities quickly becomes astronomical when variants are simultaneously detected in hundreds or thousands of genes.  This will be a major challenge faced by molecular diagnosticians and clinicians in the future as multiplex gene sequencing is more broadly applied.</t>
  </si>
  <si>
    <t xml:space="preserve"> The risk of a variant of unknown significance may be higher in NGS, as less is known about some of the genes</t>
  </si>
  <si>
    <t>In addition, the tremendous number of variations that can be discovered in genes with unknown relationship to mitochondrial function will make data interpretation extremely difficult. Furthermore, current clinical laboratory standard practice mandates a clear distinction between research and clinical testing.  The use of targeted gene panels allows a more simplified analysis and interpretation as compared to whole exome sequencing. Due to the complexity of data analysis and interpretation, and, most of all, the stringent regulations required for clinical testing and ethics considerations, whole exome sequencing may not be readily applicable to clinical testing in the very near future.</t>
  </si>
  <si>
    <t xml:space="preserve"> the massive amount of  data generated from next-generation sequencing poses a specific challenge unto itself.  Sequencing of an exome or the protein-coding region of the genome typically identifies ?200 novel protein-altering single-nucleotide variants per individual,34 which leads to major challenges with respect to ?200 novel protein-altering single-nucleotide variants per individual,34 which leads to major challenges with respect to data manipulation and interpretation. Many of these variants are of unknown significance, underscoring the tradeoff between test sensitivity and intepretability that occurs when more comprehensive sequencing panels, such as whole exomes, are used   The advantage of the more comprehensive tests is the potential for increased sensitivity of variant detection. The major drawbacks of more comprehensive testing include poten-tially increased costs, increased detection of genetic variants of unknown clinical significance, and decreased interpret-ability</t>
  </si>
  <si>
    <t>I believe that, at present, with perhaps exceptions for very complex problems (where ‘experi-mental’ diagnostic techniques using the entire genome might be used), genomic data should be implemented in the clinical setting as specific arrays directed at specific situa-tions. Interpreting such arrays is time con-suming and complex enough. Our logistical, bioinformatic and human resources (and our knowledge) are limited; these barriers speak against the routine use of the whole genome at present.   Without better information about the clinical impli-cations, clinical sequencing is largely a promissory note.   The difficulties of inter-pretation should not be underestimated. The complexities of human biology and the place of epigenetic mechanisms, of the dynamics of gene transcription and transla-tion and of post-translational changes must all be recognized; and this is before con-sidering the influence of the microbiome.</t>
  </si>
  <si>
    <t xml:space="preserve"> However, implementing NGS into clinical settings still faces some hurdles. First, the rapid generation of enormous amounts of sequence data presents a huge challenge for data integration. For instance, whole genome sequencing can easily discover numerous genetic varia-tions between patients and healthy volunteers, but it will be diffi-cult to extract clinically useful and actionable information and validate significant genotype-phenotype associations. Notably, a person’s genetic make-up is not the only determinant of disease risk and drug response. A variety of demographic and clinical fac-tors (such as age, gender, ethnicity, pathological stage, and medical history) could potentially complicate clinical decision-making. Therefore, it is important to control for confounding factors in the development of reliable and reproducible molecular markers.</t>
  </si>
  <si>
    <t xml:space="preserve"> NGS data analysis is an evolving field and possibly the biggest bottleneck for routine adoption of NGS  in clinical setting. A NGS data analysis solution for clinics needs to be simple, fast and accurate and should produce an output that is easily interpretable by the medical staff.  NGS data analysis is still largely carried out using open source tools  These open source tools have been immensely useful in analyzing NGS data in research labs, but cannot be used in clinics. Moreover, commercially available NGS data analysis solutions are geared toward handling the hundreds of GB data generated in research settings but have not been designed from clinical perspective.</t>
  </si>
  <si>
    <t xml:space="preserve"> Specifically, it is too early to know whether a more comprehensive approach, such as exome sequencing, Conversely, it is now clear will change the present status.40 that the increase in background noise, that is, the yield of variants with uncertain clinical significance, is very large and poses considerable challenges.37</t>
  </si>
  <si>
    <t xml:space="preserve"> Bioinformatics focused on the practical ex-traction of medical relevant/actionable data are a challenge. We relied heavily on HGMD alleles for “need to know” information to patients. This approach is flawed in three ways: (i) databases relied heavily on HGMD alleles for “need to know” information to patients. This approach is flawed in three ways: (i) databases contain errors; (ii) highly validated disease databases are scattered, private, and limited; and (iii) the future will provide more disease risk alleles by sequencing than by patient reports in the literature. Our current limitation for interpretation of a genome is not the quality of the data of the coverage of the genome but our disease knowledge database.</t>
  </si>
  <si>
    <t xml:space="preserve"> The complexity of data handling and analysis will be a major difficulty to overcome, and new and improved bioinformatics analyses tools as well strong databases will be required for analyzing the pathogenic potential of variants of uncertain significance. Finally, clinical implementation of such testing will also require the development of new standards and guidelines for testing, as well as major support from regulatory agencies such as the FDA and Centers for Medicare &amp; Medicaid Services.</t>
  </si>
  <si>
    <t xml:space="preserve"> This is in contrast to whole-genome and exome sequencing that generates vast amounts of information but requires com-plex, costly, and time-consuming processing and analysis. Whereas large-scale analyses are essential for the discovery projects, it is more than likely that targeted panels will offer further advance in routine clinical molecular diagnostics.</t>
  </si>
  <si>
    <t xml:space="preserve"> Essential to progress in pharmacogenetics/pharmacoge-nomics is the electronic health record which would allow the sharing of pharmacogenetic/pharmacogenomic information by a range of health professionals, particularly as individuals age and so are likely to be taking a number of drugs. Another certainty with genetic technology is the increasingly larger data sets that will be generated for comparable or even cheaper costs. How this information is analysed, stored and retrieved at some future date needs to be addressed.</t>
  </si>
  <si>
    <t xml:space="preserve"> The implementation of next-generation sequencing (NGS)-based diagnostics for rare diseases using approaches such as targeted resequencing, whole-exome sequencing (WES) and whole-genome sequencing (WGS) is well underway, although hurdles remain for the broad implementation of the unbiased approaches of WES and WGS (see REF. 56 for an in-depth review on the future of molecular genetic testing). Ultimately, WES or WGS will become part of a standard assessment for most patients suspected of having a rare genetic disorder, dramatically shortening the diagnostic process. The pace of this transition will depend on the presence of the requisite infrastructure, regulatory standards, training and best practice guidelines for reporting, and will vary widely between and even within countries. Regulatory standards and evaluation protocols focusing on nucleic acid preparation, the sequencing process and bioinformatic analyses, including data storage, will all need to be formulated. Numerous computational analytical approaches are currently in various stages of development and use; the standardization of these programs is required. The analytical process and its output must be set to ensure that sequence variants, copy number variation and mosaicism can be reliably identified.</t>
  </si>
  <si>
    <t xml:space="preserve"> One of the critical challenges in applying integrative analysis in a clinical setting is in the handling and interpreting of the huge volume of omics data. It is essential to establish an expert panel responsible for the clinical interpretation of the data and disclosure of the results for personalized patient management.</t>
  </si>
  <si>
    <t xml:space="preserve"> The 11th International Symposium onMutations in theGenome Mutation Detection clearly highlighted the benefits provided by the recent technological advances in mutation detection achieved through the implementation of NGS technology in both research and clinical settings. DNA sequencing technologies have (and are being) developed at speed, delivering a high volume of good qual-ity data at lower cost. As such, NGS provides a very useful tool to identify pathogenic variants in samples that until recently were in-accessible to research or clinical diagnosis. However, concerns were repeatedly expressed during the meeting about themain bottleneck of this revolution, which appears to lie in the analysis, validation, and interpretation of the data. The large number of “VUCS” be-ing reported, rather than simplifying diagnosis, can complicate the clinical interpretation of the data. Given these issues, national and international efforts are being initiated to allow development of comprehensive databases and disease- and/or locus-specific reposi-tories as well as “interpretation committees.”</t>
  </si>
  <si>
    <t xml:space="preserve"> The interpretation, reporting, and retention in medical records are currently quite variable, and most remains in the context of research studies rather than routine molecular diagnostics. It will take a while for laboratories and institu-tional review boards to incorporate the new American College of Medical Genetics and Genomics guidelines.   Although database resources are quickly improving, there remain technical differences between different next-gen sequencing equipment and bioinformatics methods that make the bioinformatics data resources a work in progress. For example, there was a recent report of a study where the same DNA samples were sent to a number of the top sequencing laboratories in the world, with comparison of the variant clas-sification between sites. There was surprisingly little agree-ment in the variant analysis of the same individual (www. rd-neuromics.eu; January 24, 2013 workshop).</t>
  </si>
  <si>
    <t xml:space="preserve"> Although one cannot dispute the advantage of exome sequencing for gene discovery through its unbiased approach, issues relating to coverage, analysis, and storage of large amounts of data and reporting of incidental findings complicate its use in the clinical setting (4).</t>
  </si>
  <si>
    <t xml:space="preserve"> Until these studies are performed it is impossible to interpret whether the variants identified by whole exome sequencing are disease causing and result in CDG. This is especially true for identified missense variants. These findings cannot be reported in the clinical setting until there is enough evidence that defects in these novel genes are associated with CDG. Furthermore, the necessary coverage is also not well established for accurate variant calling with whole exome or whole genome sequencing and data analysis would take approximately six months to one year.</t>
  </si>
  <si>
    <t xml:space="preserve"> Next generation sequenc-ing (NGS, Box 2) has brought the opportunity to dis-cover rare alleles associated with breast cancer risk in a more agnostic way by allowing researchers to sequence whole exomes or even whole genomes. However, also this approach comes with challenges. Most studies applying NGS in familial breast cancer cases have taken a whole exome sequencing approach (49–53). A typical exome sequencing experiment results in tens of thou-sands of heterozygous variants, which somehow will have to be reduced to a number manageable for vali-dation. Many bioinformatics tools exist to assist these complex analyses; however, many different combina-tions of tools and settings for data analysis and variant selection are reported in literature.</t>
  </si>
  <si>
    <t>How-ever,WES is expensive and requires complex data anal-ysis in order to filter out nonpathogenic or irrelevant variants. In addition, some regions of the genome are not well-covered by current technology; thus use of WES remains limited in clinical practice.5  As WES and whole-genome sequencing become more efficient and affordable, their use will become more widespread in clinical practice, particularly when evaluating patients with complex phenotypes. However, increasing use of NGS will inevitably lead to variants of unclear relevance being found in indi-vidual patients. For this reason, genotype–phenotype studies remain essential to help guide the clinician in interpretation.</t>
  </si>
  <si>
    <t xml:space="preserve"> a typical exome sequenc-ing study yields approximately 15,000 – 20,000 coding vari-ants that differ from the human reference sequence and the outstanding bioinformatics challenge is identifying causal variants among a majority of benign polymorphisms.</t>
  </si>
  <si>
    <t xml:space="preserve"> Interpreting these data and translating the findings to improve healthcare is a challenge in itself.</t>
  </si>
  <si>
    <t>Another chal-lenge is the ability to fully and accurately interpret the resulting sequence information. This is complicated by the currently limited accuracy and completeness of the reference human genome as well as the lack of clinical-grade databases for interpretation.2,4  The promise of WGS/WES is that we will be able to detect more hereditary cancer families by looking beyond the most common and most easily tested genes. As mentioned, however, this broader scope will also increase the chance of VUS results. Although uncertainty is nothing new to genetics, it can be a very difficult issue for patients to understand and emotionally digest. A time frame for reanalysis of VUS results should be discussed. The counselor should contact the laboratory for their policy on reanalysis and updates to facilitate this discussion and create a plan with the patient.</t>
  </si>
  <si>
    <t>Variants that are less than causal of the patient’s phenotype, including variants of uncertain significance (VUS), are frequently reported. Our anecdotal observation has been that the optimal interpretation of these requires reconsidering the clinical information and incorporating results obtained from subsequent follow-up testing such as additional lab-oratory tests and genotyping of family members, adding to the burden of the patients, families, and clinicians. Thus, while WES has become widely available, several challenges remain in the optimal interpretation of the results.   However, the scale of WES find-ings makes this process complex, necessitating extra time due to the number and types of variants that are reported, the need to consult several databases and publications and follow-up testing to determine if the variant is indeed relevant to the patient’s presentation.</t>
  </si>
  <si>
    <t>The biggest stumbling block to the routine clinical applicationof NGS testing is interpretation of the huge number of sequenc-ing variants. Depending on the type of exome  enrichment set being used, the number of variants typically varies between Even aſter the application of 20,000 and 50,000 per exome.7 various analysis parameters and bioinformatics filters, at least 150 to 500 private nonsynonymous or splice-site variants are  short-listed as potential pathogenic variants in each ES case. Interpretation and reporting of these variants in the context of the patient’s phenotype is an enormous task for clinical diag-nostic labs. An important point to consider is the tremendous increase in VUS revealed in NGS-based testing, especially for novel and rare missense variants. It is reasonable to say that ES gener-ates considerably more VUS than a gene panel. Even with the help of variant databases and the literature, the vast majority of sequence variants are classified as VUS. The classification of VUS is considered if the variant has never been reported in any of the databases and is not the kind with clear pathoge-nicity It is also to be expected that ES will identify all sorts of other variants, such as carrier status for autosomal recessive disorders and pharmacogenetic variants. It is recommended that labora-tories have specific policies regarding these issues in place when performing ES clinical testing. An informed consent process in pretest genetic counseling is suggested to alert the patient to the possibility of such results, as well as criteria for what is reported. A reporting strategy using focused reports for phe-notype-related variants, medically actionable mutations, carrier status, and pharmacogenetic variants and expanded reports for deleterious variants or VUS unrelated to the disease phenotype has been implemented.8</t>
  </si>
  <si>
    <t xml:space="preserve"> Clinically validated prediction algorithms trained on variants with well-established pathogenic or benign classifications (39) will improve the accuracy of computational prediction. Routine and standardized functional assays will provide necessary evidence to classify VUSs, but it is challenging to establish and support these assays in clinical diagnostics laboratories.</t>
  </si>
  <si>
    <t xml:space="preserve"> Information sharing and collaboration amongst laboratories will reduce the number of unique assessments performed.</t>
  </si>
  <si>
    <t>Although proficiency testing has addressed the consistency in raw test output between different laboratories, there is still lack of agreement in variant assessment procedures and parameters, as well as final classification criteria. ACMG has provided guidelines for variant assessment (4, 5), but a consensus structured framework ensuring evidence-based classifications that can be easily adopted by individual laboratories is currently missing.  While working groups have been formed to address this issue and we are optimistic that current variant classification guidelines will evolve into a consensus variant grading system based on the feedback recently provided by individual laboratories (ACMG 2013 Interpreting Sequencing Variants Open Forum), we hope that the framework above provides some rules and examples to partially fill the existing gap.</t>
  </si>
  <si>
    <t>Even for gene panel testing, a recent survey of academic physicians at one of our institutions noted that a substantial minority (28%) had low confidence in their ability to interpret test results,46 highlighting the need for physician education in clinical genomics.</t>
  </si>
  <si>
    <t xml:space="preserve">5 The labor and supply costs required to support these assays have decreased substantially, but the economics are not yet favorable for routine implementation in the clinic. </t>
  </si>
  <si>
    <t xml:space="preserve"> What About Inherited Variants? Sequencing a paired normal sample aids in the identi- fication of somatic mutations (as described earlier) but Sequencing a paired normal sample aids in the identi- fication of somatic mutations (as described earlier) but may also reveal inherited variants that have implications for the health of the patient or family members. Some of these variants may be relevant for AML pathogenesis, but others may affect traits that are unrelated to the reason the test was ordered. Whether a physician has an obligation to identify and report these “incidental” findings is currently test was ordered. Whether a physician has an obligation to identify and report these “incidental” findings is currently a subject of intense debate. The American College of Medical Genetics has argued that physicians have a duty to inform patients when actionable variants are identified and Medical Genetics has argued that physicians have a duty to inform patients when actionable variants are identified and has recently published a set of specific recommendations.50 inform patients when actionable variants are identified and has recently published a set of specific recommendations.50 Clinicians should also be aware that the genotype of a relatively small number of polymorphic germline variants is sufficient to uniquely identify an individual and that the relatively small number of polymorphic germline variants is sufficient to uniquely identify an individual and that the contribution of DNA from a single individual can be discerned from large aggregated datasets.51 Therefore, “de- identified” samples (ie, stripped of all personal informa-discerned from large aggregated datasets.51 Therefore, “de- identified” samples (ie, stripped of all personal informa- tion) can be potentially re-identified when subjected to identified” samples (ie, stripped of all personal informa- tion) can be potentially re-identified when subjected to large-scale genetic testing with a paired germline sample. If this information is accessed, it could have adverse legal or financial consequences for patients and their families. All this information is accessed, it could have adverse legal or financial consequences for patients and their families. All of these potential risks must be discussed with patients before testing, and patients must provide written informed consent. The management and follow-up of some results from germline testing will require referral to trained genetic counselors.</t>
  </si>
  <si>
    <t xml:space="preserve"> When compelling evidence of biological or clinical significance is therapies,40 which can be helpful to clinicians. When compelling evidence of biological or clinical significance is lacking, mutations should be reported as “variants of unknown significance.” lacking, mutations should be reported as “variants of unknown significance.”</t>
  </si>
  <si>
    <t xml:space="preserve"> Comprehensive genome-wide analysis in a clinical setting remains a research endeavor, currently feasible in a finite number of academic centers. There are anecdotal setting remains a research endeavor, currently feasible in a finite number of academic centers. There are anecdotal instances in which this analysis has yielded actionable results that were missed by routine diagnostics, providing proof-of-concept that these tools can improve on the existing armamentarium of tests.44,45 The labor and supply costs required to support these assays have decreased substantially, but the economics are not yet favorable for routine implementation in the clinic. Inter-pretation and reporting results will remain considerable challenges in the near term, as described earlier. Con- fidence in the interpretation of biological significance and challenges in the near term, as described earlier. Con- fidence in the interpretation of biological significance and clinical implications of genomic data falls rapidly as the scope broadens from mutational hotspots to large gene panels, WES, and WGS. Even for gene panel testing, a recent survey of academic physicians at one of our institutions noted that a substantial minority (28%) had low confidence in their ability to interpret test results,46 institutions noted that a substantial minority (28%) had low confidence in their ability to interpret test results,46 highlighting the need for physician education in clinical genomics.</t>
  </si>
  <si>
    <t>In addition, as with any other diagnostic test, there can be a variety of false­positive results. Geneticists hav e traditionally not had large healthy control populations to examine and with the deluge of high­throughpu t sequencing data, the certainty of presumed “validated” mutations in a variety of human diseases is comin g into question. This may be attributable to the finding that many of the disease gene mutation database s include a large number of false positives (potentially as high as 25% of the reported mutations) and also ma y reflect the concept that many human diseases show substantial incomplete penetrance that was previousl y unappreciated due to ascertainment bias Improving understanding of the relevance of disease­associate d variants is needed, as are efficient strategies for functional validation of results obtained from sequencin g studies</t>
  </si>
  <si>
    <t>Although initia l concerns revolved around cost and data accuracy, the major challenges faced were logistics of delivering th e data to clinicians, how clinicians used the genetic data, and how patients and their families dealt wit h incidental findings. development of approaches to handle incidental findings, from dealing wit h uncertainty in causality of variants of unknown significance, to reporting and counseling of actionabl e variants, is needed.</t>
  </si>
  <si>
    <t>Another important concern for laboratories that carry out large-scale resequencing projects and diagnosis using WES, WGS, and focused-panel NGS approaches is the gene sequence patents issued by United States Patent and Trademark Office. A recent case brought by the Association for Molecular Pathology has questioned the validity of such patents on gene sequences. A preliminary ruling has found that the gene patent in question was invalid, and the case has been appealed (Cook-Deegan et al., 2010).</t>
  </si>
  <si>
    <t>After a targeted NGS scan, it is important to know the name and proportion of genes for which the test is not able to make a confident determination, due to either poor target enrichment or poor quality of sequencing data. In the United States, results generated by the NGS approach are currently not CLIA-approved. Therefore, it is essential for the mutation results of clinical significance to be verified by Sanger sequencing.</t>
  </si>
  <si>
    <t>In clinical applications, it seems likely that targeted sequencing will be useful alongside WES and WGS for a long time due to the much lower demands on bioinformatics personnel, infrastructure, and turnaround time.</t>
  </si>
  <si>
    <t xml:space="preserve"> The creation of dedicated databases specifically for the purpose of clinical interpretation based on NGS results from a large number of normal controls and diagnosed patients will significantly help</t>
  </si>
  <si>
    <t xml:space="preserve"> Another important aspect is the concurrent development of genetic counseling capabilities to interpret the large amount of data revealed by NGS for clinical use. In the near future, physicians may combine a past medical history and family history with NGS diagnostic data to identify disease predisposition variants and variants that affect drug metabolism in individuals. Carrier status for genetic disorders could also be a part of the patients’ medical history. Improved applications of NGS may help define genetic profiles of patients and accelerate the pace of personalized medical care.</t>
  </si>
  <si>
    <t xml:space="preserve"> Reporting research findings back to the participants has been considered by some as an important part of maintaining public trust in tax-dollar funded research (Caulfield et al., 2008; Lacroix et al., 2008). However, informing individual participants before results are published continues to be controversial, particularly for WGS and WES studies.</t>
  </si>
  <si>
    <t xml:space="preserve"> Although many challenges remain, the case for incorporating genomics-driven cancer care into standard treat-ment protocols is compelling. How to do this in a way that improves clinical outcomes in a cost-effective manner is unclear at present.</t>
  </si>
  <si>
    <t xml:space="preserve"> Many challenges remain, including standardization of analyses, reporting of results, regulatory oversight, and decision sup-port tools for applying results to therapeutic choices. How best to provide adequate tissue for subsequent sequencing analysis also remains an evolving challenge. Current requirements for whole exome or whole genome sequencing typi-cally involve using fresh frozen tissue in volumes only attainable through surgically resected speci-mens or excisional biopsies. Concerns regarding tumor heterogeneity, tumor nuclear content, and the allele frequency of specific mutations are not yet resolved.</t>
  </si>
  <si>
    <t xml:space="preserve"> incorporating genomics into clinical care is clearly a team sport, requiring input from molecu-lar geneticists, bioinformaticians, pathologists, ethicists and genetic counselors, and others as an adjunct to the clinical team. There is a need for surgeons to stay engaged or risk relegation to the sidelines in treating these patients if they do not stay current and participate in the develop-ment of evolving care paradigms.</t>
  </si>
  <si>
    <t xml:space="preserve">These tests can be expensive, and the lack of evidence may influence whether third-party payers will cover the test cost.    Stakeholders provided perspectives from clinical genetics researchers, genetic laboratory directors, third-party payers, clinicians, and patients. These stakeholders identified challenges in evaluating available evidence on NGS for clinical applications including (a) consistency in collection, analysis, interpretation, and reimbursement of clinical genetic testing; (b) clinical context of genetic data use; (c) collaborations among researchers and clinicians; and (d) considerations of patient preferences and financial issues (Institute of Medicine, 2014).                                                                </t>
  </si>
  <si>
    <t>Furthermore, clinical laboratories differ regarding procedures in conducting and interpreting test results (Atwal et al., 2014). The clinical use of WES or WGS is occurring at a time when clinical practice standards and guidelines do not exist (Biesecker et al., 2012)  Stan- dards have yet to be developed to support clinical de- cisions and actionability based on particular gene variants, and consensus will be needed on evidence that specific variants and treatment options have clinical benefit. In summary, the paucity of evidence and the lack of consensus about best practices for evaluating evidence will likely affect patients by introducing variability in care and uncertainty and potentially influencing treat- ment decisions. all stakeholders haveaninterest in generating guidelines that are useful for health care providers who order NGS tests and pa- tients who receive the results.</t>
  </si>
  <si>
    <t>The absence of population-based data on the range of effects of specific variants on health and disease makes interpretation difficult, particularly when the person has no symptoms or family history of the condition associated with the variant. This challenge of interpretation is likely underappreciated by clinicians and the public (Wright et al., 2013). Population-based data are necessary to contribute to the evidence of clinical validity (i.e., the extent to which the test correctly assesses risk of disease) and clinical utility (i.e., the extent to which the test contributes to improvements in patient outcomes; Shoenbill, Fost, Tachinardi, &amp; Mendonca, 2013).   Population-based data are necessary to contribute to the evidence of clinical validity (i.e., the extent to which the test correctly as- sesses risk of disease) and clinical utility (i.e., the extent to which the test contributes to improvements in patient outcomes;</t>
  </si>
  <si>
    <t>Clinical usefulness of NGS will require collaborative efforts among all stakeholders including clinicians, laboratories, third-party payers, and patients. These stakeholders identified challenges in evaluating available evidence on NGS for clinical applications including (a) consistency in collection, analysis, interpretation, and reimbursement of clinical genetic testing; (b) clinical context of genetic data use; (c) collaborations among researchers and clinicians; and (d) considerations of patient preferences and financial issues (Institute of Medicine, 2014).</t>
  </si>
  <si>
    <t xml:space="preserve"> The mean coverage rate for WES is typically much higher because of the smaller size of the exome as opposed to genome. Also relevant to medical sequencing is inadequate capture of 1,000 to 2,000 genes for variant detection, as the current WES offers adequate capture for ~ 80 to 90 % of the exons. Hence, this imperfect sensitivity of the NGS is another source for potential missed diagnosis (Kiezun et al., 2012).</t>
  </si>
  <si>
    <t>The commonly used bioinformatics tools for predicting the functional consequences of the DSVs, outside of nonsense, frameshift and splice junction variants, often do not offer concordant results (Tennessen et al., 2012). On average 2.3% of 13,595 SNVs identified in each exome are predicted to affect protein function by multiple bioinformatics tools (Tennessen et al., 2012). Thus, each exome carries several hundred to several thousand SNVs that are considered potentially damaging.   In addition, increasing the coverage or re-sequencing, at least with the present instruments, adds to the cost of DNA sequencing as well the complexity of managing the massive amount of data and the bioinformatics analysis.</t>
  </si>
  <si>
    <t xml:space="preserve"> While the sensitivity and specificity of NGS in variant detection and calling are within the realm of clinical testing, the potential implications of a false or a missed diagnosis are greater – both from medical point of view as well as because of the psychological stress that such mis-diagnosis might generate. In addition, clinical application of the information content of DSVs is partially restricted by the phenotypic variability and plasticity, and hence, the lack of a one-to-one correlation. Thus, experienced clinicians who are trained in medical genetics should carefully discuss the results of WES with those involved in order to reduce and hopefully eliminate the potential for providing false information.</t>
  </si>
  <si>
    <t>First, in our experience, laboratory-based functional analysis is an important part of the evaluation, and it remains unclear how this would be incorporated into routine clinical application of NGS, even as NGS is beginning to be offered by commercial laboratories as a clinical test  However, our work, like that of others, offers the cautionary note that it will probably be possible to identify very strong candidate variants in any sequenced genome and that further studies such as functional assays or multiple patients with mutations in the same gene will often be needed to establish causality. Considerable attention must be paid to establishing appropriate standards of evidence before the results of NGS are used to influence patient care, and establishing such standards will be a major challenge for NGS in the clinic.</t>
  </si>
  <si>
    <t>Considerable attention must be paid to establishing appropriate standards of evidence before the results of NGS are used to influence patient care, and establishing such standards will be a major challenge for NGS in the clinic.</t>
  </si>
  <si>
    <t xml:space="preserve"> What is the optimal time for WES? Should it be offered as a diagnostic test for patients with an array  of symptoms that do not fit in to an easily recog-nized disease? Such an approach would mean that a window of opportunity has been missed to imple-ment interventions for potentially preventable or modifiable conditions that could have been ident-ified with earlier testing.  So should WES be part of, or perhaps even supplant, newborn screening? This approach would allow early detection of diseases before they prog-ress, enabling preventive measures and/or early treatment. However, this approach is also trouble-some for many reasons. First, it is important to recognize that WES is not an omnipotent test; it does not diagnose every genetic disease.WEScannot diagnose imprinting disorders, large genomic re-arrangements, and repeat disorders, all of which account for a significant percentage of genetic dis-ease. Furthermore, unexpected presymptomatic diagnoses of unpreventable, debilitating, or lethal diseases in the newborn would provoke immense anxiety in new parents. Clearly, the optimal time to use WES has not been established.</t>
  </si>
  <si>
    <t xml:space="preserve"> Importantly, current medical information systems are not equipped to store the immense amount of data WES, not to mention WGS, will generate.</t>
  </si>
  <si>
    <t xml:space="preserve"> Additionally, WES still has some technical obstacles. For example, there is a paucity of high quality genomic databases that are evenly ascer-tained, accurately assembled, and ethnically appro-priate.</t>
  </si>
  <si>
    <t xml:space="preserve"> Additionally, the incidental findings, termed the ‘incidentalome’ [5], create an ethical quandary. WES will uncover variants associated with the development of future diseases, and interventions that effectively modify these predetermined risks currently are limited to a handful of disorders.</t>
  </si>
  <si>
    <t xml:space="preserve"> Finally, it is vital to note that these technologi-cal advances have outpaced the clinician’s ability to interpret and apply the results in meaningful ways. Although it has been nearly 10 years since micro-array comparative genomic hybridization technol-ogy was introduced to identify copy number changes in a variety of human diseases, the field  is still plagued by the findings of variants of uncer-tain significance. These are not only difficult to interpret but even more challenging to explain to patients and families. WES will produce several orders of magnitude more data, and, thus, generate more questions than it will answer.</t>
  </si>
  <si>
    <t>However,specific guidelines for when to apply genetic testing, the cost effectiveness of various testing modalities, and the clinical and practical implications of such studies are not available</t>
  </si>
  <si>
    <t>Clinics offering genetic testing should have the re-sources within their center to provide counseling prior to testing as well as after the results become available.</t>
  </si>
  <si>
    <t>Clinics offering genetic testing should have the re-sources within their center to provide counseling prior to testing as well as after the results become available.  Future research should address the cost-effectiveness and comparative usefulness ofWES compared to gene panel testing, particularly as it becomesmorewidely available andmore affordable.</t>
  </si>
  <si>
    <t xml:space="preserve">Neurologists need to be sensitive to these issues and towork closelywith geneticists and genetic counselors to address them. </t>
  </si>
  <si>
    <t xml:space="preserve"> The most commonly approved clinical indication from our survey is intellectual disability plus congenital anomalies, followed by multiple congenital anomalies or intellectual disability alone. From our clinic, we have also had insurance approval for the clinical context of developmental delay and seizures.</t>
  </si>
  <si>
    <t xml:space="preserve"> Currently, the decision to order a multigene panel or WES as a first-tier test is an important question facing the commu-nity.</t>
  </si>
  <si>
    <t xml:space="preserve"> We also note that TATs are oſten longer than those quoted by the clinical laboratories.</t>
  </si>
  <si>
    <t xml:space="preserve"> Insurance authorization is currently a challenge, including some cases of complete denial of coverage.</t>
  </si>
  <si>
    <t xml:space="preserve"> While each laboratory has different labels for the different categories within the report, they all segregate mutations/variants into categories largely defined as “answers,” variant of uncertain significance relevant to clinical phenotype, and variant of uncertain significance not felt relevant to clini-cal phenotype.</t>
  </si>
  <si>
    <t>The role of the cardiac genetic counselor as the interface between this complex genetic information and the families is  increasingly important, particularly in the setting of pretest genetic counseling, where the goal is to ensure patients and their families are fully equipped and informed to make the best decision for their circumstances.  Of equal importance is the role of the cardiologist in ensuring comprehensive phenotyping of the proband and clinical evaluation of first-degree relatives before genetic testing. The multidisciplinary approach incorporating genetic counseling, cardiology, and expertise from many other fields is therefore the ideal model to deliver care.  Seamless collaboration and communication within the multidisciplinary team, including the cardiologist, genetic counselor, clinical geneticist, commercial testing center, and research laboratories will be the key to ensuring probabilistic genetic results are correctly conveyed, facilitat-ing the effective and high-quality care of families with cardiac genetic diseases.</t>
  </si>
  <si>
    <t xml:space="preserve"> In filtering and sorting deleterious variants arising from this analysis, it is plausible and perhaps likely that patho-genic mutations in noncardiac genes will unavoidably be identified. Whether individual research groups should report  back incidental findings needs to be established, and this will be affected by a host of factors such as the type of research laboratory and existing human ethics protocols.</t>
  </si>
  <si>
    <t xml:space="preserve"> The basic principles of pretest counseling essentially remain unchanged, since the ultimate goal is to ensure patients and families fully understand the processes and consequences of the genetic test (Table 3).24 However, the inherent uncertainty of the gene result must be conveyed to the patient. This is not to say that the patient should be overwhelmed with an enormous amount of technical and genetic detail or be left with a bleak view of genetic testing.</t>
  </si>
  <si>
    <t xml:space="preserve"> Unfortunately, a definitive method of variant classification does not exist, but there are a number of factors that, taken together, can give some level of confidence, such as cosegregation with disease, conservation across species, functional data and absence (or low frequency) in normal populations, and major exome and genome databases (Table 2).13 The use of in silico prediction platforms have limitations but may provide useful additional evidence of causation,14,15 and where large families are unavailable, the absence of the variant in large normal populations is increasingly important.16 Better defining and determining the best criteria for pathogenicity is currently an important research focus and the subject of many reviews.16–18</t>
  </si>
  <si>
    <t>Excellent bioinformaticians and infrastructures are a necessity for NGS data management and analysis. The latter is a bottleneck in research, and will be an even more prominent problem in DNA diagnostics, as the accuracy of mutation detection ismore important in the clinic,  raising questions on how to handle poor sequence coverage for selected genomic regions in a diagnostic setting.  challenges in bioinformatic analysis and variant interpretation remain,</t>
  </si>
  <si>
    <t xml:space="preserve"> The point at which a genome test should be used in the diagnostic pathway is yet to be defined. Should a standard suite of diagnostic tests be used initially and sequencing applied as a second line or for certain clinical indications? Should the NGS test be the first line investigation? Studies to define these pathways are urgently required to ensure appropriate use of resources and to maximise patient benefit.</t>
  </si>
  <si>
    <t>The point at which a genome test should be used in the diagnostic pathway is yet to be defined. Should a standard suite of diagnostic tests be used initially and sequencing applied as a second line or for certain clinical indications? Should the NGS test be the first line investigation? Studies to define these pathways are urgently required to ensure appropriate use of resources and to maximise patient benefit.</t>
  </si>
  <si>
    <t>At present genomic tests are used with rather limited scope within medical practice.  This may reflect limited education of health care professionals about their utility, a lack of a robust evidence base for their routine adoption into clinical practice; and limited evidence that some genetic tests alter the clinical management. Here, a challenge is in ensuring that clinicians and clinical scientists are fully aware of the capabilities, limitations and overall design of analysis pipelines.  A recent survey of over 130 physicians at our Hospital across a number of specialties, including medicine (21%), surgery (13%), paediatrics (18%), anaesthetics (16%), and ophthalmology (7.5%) indicated enthusiasm for exome testing as a diagnostic aid. Over 11% of respondents had already requested an exome and over 53% envisaged requesting a test within the next five years. Limitations of current testing were availability (23%), difficulty with interpretation (47%) and concerns regarding identification of unexpected complex predictive data on cancer or neurodegenerative disease (23%). Such concerns emphasize the importance of clear guidance being established by national professional organisations in concert with patient support groups and other relevant stakeholders.</t>
  </si>
  <si>
    <t>Such panels have many advantages over exome-based approaches: since they sequence fewer targets than genome-wide approaches they currently remain cheaper in absolute cost terms, although not when cost per base is used as the basis for evaluation. The adoption of NGS—and ultimately WGS—will happen only if the diagnostic yield is sufficient to offset the costs of adoption.  The diagnostic power of gene panel testing via NGS is remarkable and, alongside research developments, has allowed NGS very rapidly to contribute to clinical care. However, in planning the adoption of such processes, the hidden costs of testing are easily overlooked including the need for segregation studies, increased uptake of cascade testing and the need to evaluate the increasing demand for testing. These may be offset, potentially, by reduced adoption of clinical investigations that are superseded by NGS testing, but in many circumstances the costs of such tests are held in separate budgets to other aspects of clinical care.</t>
  </si>
  <si>
    <t xml:space="preserve"> Analyses of raw data include data generation, collection and processing, followed by application-specific clustering, parsing and visualisation. Here there has been a pragmatic need to adopt research-designed bioinformatic analyses, which are often performed “in-house” using custom freeware designed pipelines for variant calling. Standardisation and full clinical stress testing will be key to ensuring that testing is of high quality, is reliably adopted and also to enabling effective data sharing across different diagnostic centres and platforms.</t>
  </si>
  <si>
    <t xml:space="preserve">Such an approach significantly reduces, but does not abolish, the likelihood of identifying co-incidental genetic variants and speeds up the data analysis.  However, the potential to generate data that identify predisposition to conditions that are not predicted from family history or current health is significant. The American College of Medical Genetics [35] and European Society of Human Genetics [36] have considered how extra information potentially generated from genome analysis should be fed back to individuals. Information about increased risks of cardiac disease, cancer and rare inherited disorders (such as Marfan syndrome) potentially lend themselves to targeted interventions with improved outcomes. However, concerns have been raised about individual autonomy, inappropriate use of this information to discriminate in terms of employment and insurance and the burden placed upon health professionals to  feedback accurate information that can have a measurable benefit [35–37]. </t>
  </si>
  <si>
    <t>experience from the practice of genetic medicine suggests that there is a need for an understanding of genetics, such as mutational mechanism and of genomic architecture and that this is aligned to experience in working closely with families and in delivering the counselling required to ensure effective and safe adoption of testing. Overall, therefore there is an urgent need for training to facilitate the adoption of the types of genomic technologies discussed above. This will need to be applied across all aspects of healthcare, including subspecialty clinicians and counsellors—potentially including those in primary care—who will need to be comfortable in understanding the nature and capability of the tests they order. Furthermore, this creates pressure to increase the numbers of scientists and bioinformatics experts who will be required to process the increasing number of tests.  At present genomic tests are used with rather limited scope within medical practice. This may reflect limited education of health care professionals about their utility, a lack of a robust evidence base for their routine adoption into clinical practice; and limited evidence that some genetic tests alter the clinical management.</t>
  </si>
  <si>
    <t xml:space="preserve"> it is important in the consent process that patients and their families understand such focused analytical approaches.  Our local patient advocate group has indicated that patients are keen for supplemental information that is derived from such testing to be used for patient advantage. However, the anecdotal feedback from patients interviewed in a clinic setting where exome testing has been offered, has suggested more reluctance in this regard.</t>
  </si>
  <si>
    <t>However, concerns have been raised about individual autonomy, inappropriate use of this information to discriminate in terms of employment and insurance and the burden placed upon health professionals to  feedback accurate information that can have a measurable benefit [35–37].  The ethical, legal and social implications are complex and require an open vibrant dialogue and engagement from all members of society.</t>
  </si>
  <si>
    <t xml:space="preserve"> The pursuit of genetic screening or functional studies, while necessary for establishing causality, require a research infrastructure and are not commensurate with real-time diagnostic needs.</t>
  </si>
  <si>
    <t xml:space="preserve"> An additional resource investment that clinical laboratories face is the computa-tional infrastructure required for processing of exome and genome scale data, including dedicated computational servers with accompanying storage space.</t>
  </si>
  <si>
    <t xml:space="preserve"> As with other new technologies that emerge and are translated into the clinical diagnostic arena, a window of time exists wherein adoption is hampered by the lack of reimburse-ment until sufficient evidence of utility accrues.</t>
  </si>
  <si>
    <t xml:space="preserve"> The continuing evolution of NGS poses hurdles for clinical laboratories in terms of validating and maintaining diagnostic tests. Next-genera-tion sequencing commercial vendors have been periodically releasing new versions of chemistries and flow cells and decommissioning prior versions. While improving accuracy and decreasing sequencing costs, these periodic upgrades require that clinical laboratories revalidate their processes.</t>
  </si>
  <si>
    <t>In our experience, the technical workflow of library preparation and performance of sequencing is accomplish-able by individuals with high-complexity molecular testing experience. In contrast, identifying individuals with the bioinformatics skill sets needed for analysis of exome and genome scale data sets is a unique challenge.  there has been a steady stream of bioinformatics innovations for analysis of NGS data sets. Multiple algorithms for alignment, variant calling, and annotation now exist each with their own strengths and weaknesses. Few comparative studies of these algorithms have been performed and the most widely used algorithms require knowledge of LINUX or UNIX command line. Customization of open-source software to achieve integra-tion with existing laboratory information systems requires expertise in interfacing software. To accomplish these bioinformatics needs, clinical laboratories are either collab-orating with academic bioinformatics groups or hiring individuals with relevant expertise.</t>
  </si>
  <si>
    <t xml:space="preserve"> laboratorians in conjunction with clinicians will need to collaboratively find paths forward for appropriate clinical use of exome and genome sequencing.</t>
  </si>
  <si>
    <t>Moving forward, we can anticipate additional proposals for variant classification and recommendations for variant reporting from professional organizations.</t>
  </si>
  <si>
    <t xml:space="preserve"> Despite some standardization, such as the Health Level 7 genetic testing report32 or new codes in the Logical Observation Identifiers Names and Codes terminology supporting struc-tured genetic testing reports,33 storage of genomic data and existing genomic reports within today’s EHR systems continues to be a challenge.34 Institutions participating in the Electronic Medical Records and Genomics network provide the best examples of the EHR modifications needed for the provision of point-of-care advice and tracking patient outcomes.35</t>
  </si>
  <si>
    <t xml:space="preserve"> Existing knowledge bases, with exception of ClinVar and ClinGen, often lack detailed fields on a variant’s clinical effect in the context of a patient presenting with a given variant.   The ability to annotate variants related to polygenic com-mon diseases remains an unsolved challenge. Many experts rightly justify first tackling annotation of highly penetrant variants linked with Mendelian diseases. Such annotation is potentially relevant to as many as 30 million US individuals.13 However, although less feasible, building knowledge base infrastructure and consensus for polygenic diseases or whole-exome pharmacogenomics is potentially relevant to a much larger pool of patients.  Many of the existing databases are neither meant to be used by front-line clini-cians nor directly target physicians as primary recipients of the resulting reports.</t>
  </si>
  <si>
    <t xml:space="preserve"> Geneticists building existing knowledge bases and databases could collaborate with clinical informatics experts experi-enced with maintaining long-term phenotypic records.</t>
  </si>
  <si>
    <t xml:space="preserve"> Many current knowledge bases were created with a molecular biologist as a target user. Some current knowledge bases are suitable for use by a genetic counselor, but no current platform directly targets a single specialty clinician as the system user. We see a middle ground in both increasing genetics training for today’s physicians and other clinical staff and developing better user interfaces and modifications in knowledge base structures that make existing platforms more clinician-friendly.</t>
  </si>
  <si>
    <t xml:space="preserve"> Because genomic data are highly identifiable, cross-institutional sharing of data sets that have complete patient genotype and deidentified phenotype data remains a legal challenge.</t>
  </si>
  <si>
    <t xml:space="preserve"> Disease-specific expertise typically resides in laboratories that have long carried out disease-targeted testing; a non-speciality laboratory is likely to have less knowledge of the genes that are known for a given phenotypic presentation and less understanding of the clinical significance of variants identified in those genes. For this reason, physicians will often choose to order testing from laboratories with well-established experience in a disease area. This will remain an issue for some time to come until laboratories begin to structure and to share their knowledge more broadly with the larger community, allowing knowledge-enabled analytical pipelines to support more readily the broad community of testing laboratories. Furthermore, if a laboratory has extensive clinical experience with a particular disease, they may be better able to prioritize variants. For example, in a test for hearing loss, if VUSs were identified in certain hearing loss genes, a laboratory with hearing-loss expertise may be more likely to recommend specific clinical evaluations — such as a temporal bone evaluation for SLC26A4 20 or otoacoustic emission testing for OTOF21 — that can help to determine which variant is the most relevant. By contrast, a laboratory using exome- or genome-sequencing approaches without specific expertise in the relevant clinical condition might be left with a long list of VUSs and might be unable to differentiate appropriately the variants and recommended follow-up studies. This example also highlights the crucial need for accurate and detailed phenotyping and for the sharing of that information between the clinician and the laboratory. Effective phenotyping is a crucial component of the diagnostic testing process both in determining the  most appropriate testing strategy and in interpreting the results of testing to allow the highest yield of information. As diagnostics moves towards genomic approaches, accurate and detailed phenotyping will require more software-supported approaches that can draw on large data sets of curated clinical associations to aid the laboratory and physician in identifying less obvious candidate genes for aetiologic consideration22, 23.</t>
  </si>
  <si>
    <t xml:space="preserve"> As such, understanding these variants will require massive sources of genomic and phenotypic data and shared efforts in studying variants. Although there has been a recent movement towards laboratories embracing the desire to share data28 — as supported by a recent position statement from the American College of Genetics and Genomics — systems to support data sharing and standards to allow compatibility of the data and annotations are only just beginning to be developed. Progress is being made with the recent launch of the ClinVar database at the US National Center for Biotechnology Information (NCBI)29. The International Collaboration for Clinical Genomics is working closely with NCBI to develop standards, to assist clinical laboratories in sharing their data and to develop approaches to curate the shared data. In addition, a recent workshop sponsored by the US National Human Genome Research Institute entitled ‘Establishing a central resource of data from genome sequencing projects’ provided hope for developing approaches to large-scale data sharing. In addition to our limited knowledge about genetic variation, another key challenge is the lack of physician and patient understanding of how to use genetic information for health benefits.</t>
  </si>
  <si>
    <t xml:space="preserve"> An added challenge that faces laboratories offering genetic testing is the prospect of identifying variants that are unrelated to the indication for testing. This is largely not an issue for disease-targeted testing, as only those genes that are relevant to the phenotype are included. By contrast, this issue represents a major challenge for laboratories offering exome- and genome sequencing services, given the opportunity to analyse proactively or to stumble accidentally on disease-implicated variants that are unrelated to the reason for testing. Although there is some consensus developing around which variants to return, this topic is likely to remain hotly debated for some time24.</t>
  </si>
  <si>
    <t xml:space="preserve"> A combination of better education in genetics as well as better tools for clinical decision support will be needed to integrate genomic data effectively into the practice of medicine.</t>
  </si>
  <si>
    <t xml:space="preserve"> Important practice, payment, and regulatory issues, including how to compensate physicians and other health care professionals for the considerable work?related demands required, must also be considered.</t>
  </si>
  <si>
    <t xml:space="preserve"> Typically, WGS will detect more than 3 million variants in an individual's genome, but only a small percentage of those variants are causal of disease. Software programs sort through these variants and pick out those that are clinically meaningful, but even then, hundreds may remain. Physicians, genetic counselors and other health care professionals must spend a significant amount of time examining each variation to determine its potential role in a patient's disease. As research identifies new variants associated with the patient's disease, software programs that identify clinically meaningful variants will require updating. Thus, a patient's genome may need to be reanalyzed to detect variants that are newly classified as clinically meaningful. At this point, no guidelines exist on whose responsibility it is to direct the re?analysis or how often it should be done.</t>
  </si>
  <si>
    <t xml:space="preserve"> whole genome sequencing will yield many clinically meaningful variants unrelated to the disease being targeted. One of the most important decisions a patient undergoing WGS will make is whether to receive results on all variants that are clinically meaningful, or only those that are pertinent to the disease under consideration. For example, a patient may want to know if she carries a mutation in the BRCA1 gene since this genetic variation dramatically increases her risk for breast and ovarian cancers. If patients choose to receive results on all variants that are clinically meaningful, physicians will spend many hours fully explaining all of these variants to patients.  Meanwhile, physicians must also decide what "clinically meaningful" means in the context of each patient's clinical situation and wishes. The most common definition of this term applies to genetic variants that will lead to a change in care. Some medical specialty societies have examined the issue of incidental findings from WGS, and one organization has undertaken an effort to identify variations and diseases that, even if found incidentally, would meet criteria for a physicians' duty to inform. These include diseases that are well understood and that have associated treatments. While WGS may end the diagnostic odyssey for the disease a patient and their physician are seeking to diagnose and treat, incidental findings almost always lead to follow?up confirmatory testing and additional diagnostic procedures.</t>
  </si>
  <si>
    <t xml:space="preserve"> Research shows that a genetics educational gap exists among non?geneticist physicians. To address this gap, undergraduate and residency training programs must work to better educate students about the underlying role of genetics in disease. The creation of certificate?like programs for practicing non?geneticist physicians who wish to undergo additional genetic?specific training has also been suggested.</t>
  </si>
  <si>
    <t xml:space="preserve"> Of significant concern for physicians are the work?related demands required to guide patients through WGS or WES. Prior to sequencing, patients must undergo extensive genetic counseling covering such issues as medical history, inheritance patterns, false?positive and false?negative results, privacy and informed consent. In medical centers with WGS programs, it takes about 6?8 hours to fully counsel patients prior to sequencing. Some question whether the current system is equipped to deliver such intensive care, especially as the nation experiences a shortage of medical geneticists and genetic counselors. Left unaddressed, these shortages will place an incredible strain on genetics professionals. Will other physicians or health care providers be capable of stepping in?</t>
  </si>
  <si>
    <t xml:space="preserve"> Privacy protections must also be in place to protect a patient's genetic information from misuse.</t>
  </si>
  <si>
    <t>At this time, we are proceeding with offering clinical whole exome sequencing to patients with congenital or pediatric con- ditions of unknown genetic etiologies on a limited basis. How- ever, offering or withholding available genetic technology based on practitioners’ clinical judgment of perceived risks and benefits for the family also raises ethical questions. Some have suggested that the integration of whole exome sequencing will require departures from standards of care and traditional counseling models and highlight the extent to which expecta- tions of patient consent will need to be reexamined</t>
  </si>
  <si>
    <t xml:space="preserve"> Close interactions between diagnostic and research laboratories will therefore become more and more important as previously uncharacterized mutations are found in patient exomes.</t>
  </si>
  <si>
    <t>There are several other important ethical issues that should be considered in the context of exome-sequencing stud-ies, but these are beyond the scope of this Review. They include issues surrounding data sharing, the return of test results to individuals over time and the necessity of Clinical Laboratory Improvement Amendments (CLIA) validation of exome-sequencing protocols.</t>
  </si>
  <si>
    <t>Second, we need improved technical, statisti-cal and bioinformatic methods for: reducing the rate of false-positive and false-negative variant calls; calling indels; prioritizing candidate causal variants; and pre-dicting and annotating the potential functional impact for disease gene discovery or molecular diagnostics.</t>
  </si>
  <si>
    <t>Solving the remaining several thousand Mendelian disorders by these new methods will require an unprec-edented degree of cooperation and coordination in the field of medical genetics.</t>
  </si>
  <si>
    <t>The use of exome sequencing for diagnosis will also require the implementation of technical guidelines and regulations. Parameters such as the sequencing depth, exon coverage, quality metrics for nucleotide sequence data, or alignment calling will have to be normalized. Data storage should also be regulated.   The ownership, access, and storage of the data are other relevant issues. Should the data generated be kept for possible future use during the patient’s lifetime?</t>
  </si>
  <si>
    <t xml:space="preserve"> In fact, many clinicians and scientists may say that WES is ready for routine clinical use [18]. We would agree that in very specific cases, there has been success with WES in a clinical setting. However, we do not feel that this equates to ‘routine clinical practice’. To be considered routine, there is an element of both volume and general dissemination into the medi-cal field required. Work at this point is still very much limited to extremely rare cases.</t>
  </si>
  <si>
    <t xml:space="preserve"> NGS generates massive quantities of raw data that can quickly overwhelm existing data manage-ment and storage infrastructures [4]. The raw data require entirely new methods for analysis and novel approaches for presenting the data to users in a meaningful and understandable format.</t>
  </si>
  <si>
    <t xml:space="preserve"> Even if the technology and educational components were firmly in place, intellectual property remains a very real impediment for many laboratories. The genomic landscape is littered with restricted areas of prime diagnostic value. Without major revisions to cur-rent US patent laws as they pertain to human genomic sequences, there will be no single laboratory that can truly offer a com-plete genome sequence in a diagnostic environment. Taken to the extreme, a highly complex intellectual property landscape may act to effectively censor a diagnostic laboratory’s ability to run DNA-based sequencing assays and correctly interpret the patient’s condition. An alternative to restricted test access would be a broad access licensure granted by the numerous patent hold-ers. However, one could expect that the combined royalty burden from this licensure would be so great that the US$1000 genome will never be attainable.</t>
  </si>
  <si>
    <t>However, the clinical adoption of NGS still faces at least two major bioinformatics challenges before this technology becomes a mainstream testing modality: the development of robust quality control metrics, and the implementation of analytic tools specifically designed for clinical variant classification and interpretation.  Clinical utilization of NGS technology will require the expan-sion, standardization and implementation of quality-control measures ensuring the integrity and accuracy of both raw data and interpretation of variants, beyond what is currently used for research purposes. Current quality-control parameters used in NGS predominantly address the sequencing run performance and measure global performance statistics.  parameters addressing precision, accuracy, contamination and coverage should be developed. This challenge is clearly recognized by the diagnostic field, as demonstrated by the many NGS early-adopting groups focused on developing standard guidelines. As these guidelines become available, one can anticipate they will be rapidly integrated into preprocessing informatics software suites and readily adoptable by testing laboratories.   Establishing industry-wide standards for instrument and data quality as well as clearly defined metrics for assessing analytic performance remains a significant requirement for ensuring safe and robust systems to support NGS-based diagnostic testing.   An increased emphasis on the development and standardization of quality control and quality assurance metrics for clinical NGS is needed.</t>
  </si>
  <si>
    <t>The increasing role of bioinformatics in clinical diagnostics Understanding variants identified by NGS-driven expanded sequence panel tests will absolutely require diagnostic laboratoratories to deploy bioinformatics systems designed to facilitate data  management, processing and interpretation. Clearly, NGS poses serious clinical interpretative barriers, but its use also involves sig-nificant infrastructure barriers.</t>
  </si>
  <si>
    <t xml:space="preserve"> The interpretation of sequencing results will also be aided by the implementation of common portals or data-sharing sites between diagnostic testing laboratories. The exact configuration of such a data-sharing site for clinical NGS has yet to be determined. It may take the form of a commercially driven resource such as the MutaDATABASE [16], which enables multiple genetics laborato-ries to share test results and variant annotation information. The site may be hosted at a public venue, such as National Center for Biotechnology Information, in a fashion consistent with array comparative genomic hybridization results data-sharing portal supported by the International Standards for Cytogenomic Arrays Consortium [102]. Regardless of the format, collegial sharing poli-cies between diagnostic laboratories will allow improved annota-tion of the large number of variants identified through NGS-based diagnostic testing as well as consistency between laboratories.</t>
  </si>
  <si>
    <t xml:space="preserve"> It is also important to consider that WES will also lead to the identification of many potential incidental findings. Because one is now sequencing every exon, most of the data will represent regions of the genome not involved in the phenotype being investigated.</t>
  </si>
  <si>
    <t xml:space="preserve"> However, both laboratories and clinicians must begin to prepare themselves for the potential impact of these technologies with respect to the type of data that patients will (and will not) want to receive.  However, merely having the necessary analytical tools will not be sufficient for making WES/WGS routine. There will have to be an educational tour de force to address the expectations and desires of the patients and clinicians we serve. It is difficult at this time to speculate what information from a WGS test a patient might want to know about, as some of the informa-tion discovered might be psychologically devastating. The next 5 years will have to focus on how to prioritize these sequencing data based on the clinical question being asked, the patients desire to know of additional medically relevant observations, and our current understanding of the biological relevance of those observations.</t>
  </si>
  <si>
    <t xml:space="preserve"> However, the clinical adoption of NGS still faces at least two major bioinformatics challenges before this technology becomes a mainstream testing modality: the development of robust quality control metrics, and the implementation of analytic tools specifically designed for clinical variant classification and interpretation.  The interpretation and reporting of variants identified by NGS will require more advanced systems to stratify, annotate and present the data for rapid review by laboratory directors.  There is a great need for a bioinformatics decision support tool that rapidly aggregates relevant annotations and predictions, displays the data in a manner that will enable the laboratory director to make quick decisions, while also standardizing the decision-making process to provide continuity both within and between laboratories with regards to variant interpretation.</t>
  </si>
  <si>
    <t xml:space="preserve"> Of course, this is expected to improve as computer hardware, algorithms, and work flows improve, although the storage and integration of such large amounts of data still represent a considerable challenge especially in the current electronic health record environment.</t>
  </si>
  <si>
    <t xml:space="preserve"> Furthermore, although the cost of sequencing is rapidly plummeting, this does not include the costs of analysis and storage;</t>
  </si>
  <si>
    <t>there are substantial regulatory hurdles (such as Clinical Laboratory Improvement Amendments (CLIA) certifica-tion) that must be faced before results of genomic sequencing can be used in clinical decision making.</t>
  </si>
  <si>
    <t xml:space="preserve"> there are substantial regulatory hurdles (such as Clinical Laboratory Improvement Amendments (CLIA) certifica-tion) that must be faced before results of genomic sequencing can be used in clinical decision making.</t>
  </si>
  <si>
    <t xml:space="preserve"> Further challenges are extensions of challenges already faced by genetic counselors today. The ethical issues surrounding the sequencing of whole genomes are not trivial.49 The concept of informed concept will need to be redefined in an era where a single test such as whole genome sequencing can give information about the risk of dozens to hundreds of possible conditions simultaneously, some of which will have no available therapy.</t>
  </si>
  <si>
    <t xml:space="preserve"> What is clear is that becoming familiar with the terminology, general principles, and pitfalls of genetic medicine will be increasingly important for all physicians.</t>
  </si>
  <si>
    <t xml:space="preserve"> Questions about how genomic information can affect discrimination, employment, and insurability abound, although the Genetic Information Nondiscrimination Act of 2008 affords some protections.</t>
  </si>
  <si>
    <t xml:space="preserve">The sequencing of trios, i.e. proband and both parents, has been the common experimental design in most WES research studies in ASDs. However, clinical laboratories vary regarding sequencing of the parents; some laboratories sequence the trio while others sequence only the proband and follow this with validation in the parents if necessary. The advantage of the proband only model is lower cost. </t>
  </si>
  <si>
    <t>NGS; handling large quantities of data Next-generation sequencers produce millions to bil- lions of sequencing reads per run that amounts to gigabytes of raw data in several different file formats. This is somewhat incomparable with that generated by standard automated capillary sequencers and dra- matically alters the capacities required to store the information. As the use of NGS technologies become increasingly commonplace in genetic testing centres and, as research has shown,7,14,15,58,77 access to testing is extended to greater numbers of patients, genetics laboratories will begin to produce overwhelming amounts of data that could simultaneously incapacitate standard informatics departments, leaving NGS services redundant.78 The issues of long-term data storage – particularly whilst improvements to bioinformatics interpretation and analysis are made – and of informatics capacity are going to be impor-tant in future service configuration. It is possible that with increasing experience of bioinformatics evalu-ations, raw data storage may no longer be necessary, and simple storage of the generated variant lists However, even at this stage, con-could be possible.79 sideration to the ability of Health Science System to transfer data between centres will also present challenges.</t>
  </si>
  <si>
    <t xml:space="preserve"> A close collaboration between the clinic and the laboratory is likely to become increasingly important to facili-tate the two-way exchange between accurate and precise phenotypic data and molecular data.12 This is particularly relevant when a molecular finding does not correspond with clinical predictions.7   A multidisciplinary approach with constant communication between phenotyper (clini-cian) and genotyper (scientist) will enable delivery of increasingly effective clinical services. This may require adjustments in health-care provision and in the fashion in which we interpret and report findings, but it will alter how patients are coun-selled and managed.</t>
  </si>
  <si>
    <t xml:space="preserve"> Complex bioinformatics algo-rithms are required to remove, from an individual’s NGS data, the variations commonly seen in control groups (variants seen in &gt;1% in the control popula-tion). This leaves only those variants that are rare or unique to the individual, which can then be filtered according to a verified model relevant to the sus-pected inheritance pattern of the disease, that is, by heterozygous/homozygous variations.82,83</t>
  </si>
  <si>
    <t>Some families may choose to not pursue genetic testing. Some common reasons include fear of revealing undisclosed family relationships, adoption, cost, concern of incidental findings, and various psychosocial concerns (shame, guilt, blame, etc.). Genetic testing can be expensive and insurance coverage varies. Families should be aware of the potential financial implications of this testing. The</t>
  </si>
  <si>
    <t>In addition to further refining the technology, much work is yet needed to improve the interpretation of results and to develop the bioinformatics needed to make sense of the deluge of data that become available.</t>
  </si>
  <si>
    <t>Variant of Uncertain Significance (VUS) Identified  -  Call the laboratory or genetics colleague for guidance  The interpretation of results should be done in the context of the patient's symptoms and family history, and the laboratory that performed the testing can often act as a valuable resource for test interpretation. Not only does the laboratory offer their interpretation of results in the report itself, but often genetic counselors and scientific directors are available to discuss the strengths and limitations of their tests. Engaging colleagues trained in genetics and genomics can also help provide necessary clarification.</t>
  </si>
  <si>
    <t xml:space="preserve"> The bioinfor-matics timeline can last from days to weeks and improvements are required to better meet clinical expec-tations.</t>
  </si>
  <si>
    <t xml:space="preserve"> The major challenges in the workflow is the combination of all bioinformatics processes including base calling, variant calling, variant annotation then variant filtering and the selection for the final clinical report [15], com-pleted by data management and storage.</t>
  </si>
  <si>
    <t xml:space="preserve"> Another obstacle to implementing large-scale analyses in the clinic is the cost of sequencing. Compared to consti-tutional genetics analyses performed with an average sequencing depth of 30?, whole-genome sequencing of tumor tissue requires a sequencing depth of 100? to sequencing depth of 30?, whole-genome sequencing of tumor tissue requires a sequencing depth of 100? to 1000? in order to analyze samples of variable composition of tumor tissue requires a sequencing depth of 100? to 1000? in order to analyze samples of variable composition and with tumor heterogeneity. This implies the need for a 1000? in order to analyze samples of variable composition and with tumor heterogeneity. This implies the need for a sequencing capacity that is 3–15-fold greater and increased related costs. It is obvious that major cost reductions are still needed so that WES tumor analysis will become compatible with standard daily practice.</t>
  </si>
  <si>
    <t xml:space="preserve"> Transferring genome analysis to the clinic also requires laboratory certification such as Clinical Laboratory Im-provement Amendments (CLIA) for North America or International Organization for Standardization Norms (IS0-15189) for France. Compliance with CLIA or ISO implies the establishment of standardized workflows and procedures throughout the sequencing process starting from sample preparation and ending with the clinical report, and ensuring a high accuracy procedure with a low rate of false positive and false negative results.</t>
  </si>
  <si>
    <t xml:space="preserve"> The bioinformatics process should include sev-eral quality checks to control the signal used, coverage and depth, in order to ensure low error rate issues arising from a poor quality signal, poor capture efficiency, a low amount of data, and ineffective coverage, among others. NGS platforms have approximately 10-fold higher error rates (1/1000 at a depth of 20?) versus Sanger sequencing (1/10 000) [16]. This error rate should be integrated into rates (1/1000 at a depth of 20?) versus Sanger sequencing (1/10 000) [16]. This error rate should be integrated into variant selection to avoid false positive calls. The variant calls are dependent on bioinformatics alignment and variant-calling algorithms, with figures as low as 57.4% of concordant calls between five pipelines [17 ,18]. Moreover, enrichment approaches provide uneven results for some genomic regions. It is also important to report coverage/depth for hotspot regions in order to differen-tiate wild-type (WT) genes from non-covered genes. Indeed, the WT status is as important as the mutation status in the clinic, especially for genes associated with resistance to specific drugs [19].   It is important to remember that normal WES yields about 20 000 single nucleotide variants (SNV) [23]. A comparison with normal tissue is recommended to sep-arate somatic variants from their constitutional counter-parts.   Thus, molecu-lar biologists who are in charge of validation should integrate several parameters which affect the relevance of the analysis including the quality of the initial samples, the clinical context, tissue composition, the quality of the analysis, the depth and coverage across key genes, knowl-edge about reported variants, et cetera in order to select relevant events that constitute targets of interest rather  than highlighting ‘passenger’ events considered as non-significant for clinical use</t>
  </si>
  <si>
    <t xml:space="preserve"> The major challenges in the workflow is the combination of all bioinformatics processes including base calling, variant calling, variant annotation then variant filtering and the selection for the final clinical report [15], com-pleted by data management and storage.   The development of expert bioinformatics systems to facilitate knowledge/data mining, the clinical classification of variants and to enable us to obtain dynamic and understandable (for clinicians) molecular analysis reports are huge challenges that need to be overcome before the use of WES can be extended in the clinic [33].</t>
  </si>
  <si>
    <t xml:space="preserve"> The development of expert bioinformatics systems to facilitate knowledge/data mining, the clinical classification of variants and to enable us to obtain dynamic and understandable (for clinicians) molecular analysis reports are huge challenges that need to be overcome before the use of WES can be extended in the clinic [33].</t>
  </si>
  <si>
    <t xml:space="preserve"> It is important to remember that normal WES yields about 20 000 single nucleotide variants (SNV) [23]. A comparison with normal tissue is recommended to sep-arate somatic variants from their constitutional counter-parts. Besides tumor testing, this point raises some ethical questions linked to the identification of constitutional genome alterations [24 ]. Such additional information will have a further impact on patient management compared to the current gene by gene approaches used in the clinic.</t>
  </si>
  <si>
    <t>However, it is difficult to discern the overall perfor-mance (clinical sensitivity and clinical specificity) of exome sequencing from these data. Some of the positive findings, hopefully very few in number, will be false-positive results due to misinterpretation of variant pathogenicity or misat-tribution of gene-disease association in the medical litera-ture. Many of the negative findings are likely false-negative results, with genetic etiologies undetectable by exome tech-nology, unknown to current medical science, or both. In some cases the presenting condition may not be genetic in origin, in which case the negative findings would be true negative results. Further details about the performance of exome sequencing will be needed as its use as a routine clinical test is contemplated.</t>
  </si>
  <si>
    <t xml:space="preserve">This workup can be time-consuming and expensive, particularly when multiple diagnostic tests are employed, and replacement of this extensive diagnostic workup with a single genetic test, such as exome sequencing, could reduce costs.6Even though Yang et al present some data regarding the nature of the prior laboratory workup in selected cases, this information alone cannot demonstrate whether exome sequencing will be a cost-effective test.  limitations of such testing; should be able to clearly commu-nicate the results to patients and their families; and should avoid unnecessarily burdening patientswith the cost of such testing if not covered by insurance. </t>
  </si>
  <si>
    <t xml:space="preserve"> Still, challenges remain. One topic only briefly addressed by the two groups is the difficulty of interpreting the clinical significance of genomic variants. Both groups mention a number of resources that were consulted for annotating and curating variants, such as the National Center for Biotechnology Information ClinVar database.10 It is hoped that clinical laboratories will not only use and benefit from such resources, but will also embrace the concept of a learning health care system in which the contribution of data to such resources is viewed not only as a virtue but an imperative. This practice could be encouraged by journals, regulatory bodies, and funding agencies.</t>
  </si>
  <si>
    <t>In addition, itwill be critical for the field of genetics to continue exploring the psychosocial implications of such testing, including the inevitable discovery of clinically relevant incidental or sec-ondary findings (&lt;5% of cases in both studies3,4).</t>
  </si>
  <si>
    <t xml:space="preserve"> In themeantime,physicians shouldbe judi-cious in considering when to obtain clinical exome sequenc-ing; should effectively communicate the risks, benefits, and limitations of such testing; should be able to clearly commu-nicate the results to patients and their families; and should avoid unnecessarily burdening patientswith the cost of such testing if not covered by insurance.  </t>
  </si>
  <si>
    <t>DEMONSTRATING AN ECONOMIC ADVANTAGE For rare diseases and undiagnosed diseases, the economic case for WGS is relatively easy, as the patient and their family have gone from clinician to clinician, hospital to hospi-tal, looking for an answer, while accumulat-ing huge bills. What about the use of WGS for common diseases such as type 2 diabetes, heart disease, cancer, or for pharmacoge-nomic testing to determine which patients will have a benefi cial or adverse reaction to a drug? Given the potential development of disease in everyone and the probabilistic nature of genomic data, there is a concern that follow-up analysis for secondary fi nd-ings will increase the cost of clinical WGS. As was the case for MRI, the clinical teams, the hospitals, and the insurance companies will need to learn to balance deployment of new technologies, including WGS (16). Economic considerations should not be the dominant reason for delaying implementation of WGS in the clinic. What about WGS for preventive care? Dis-ease prevention is not considered economical because many people have to be screened to fi nd the few at risk (17). Because everyone has a risk for developing at least one disease and WGS can expand the accuracy of fam-ily history, we think that WGS is economical in preventive care. Every genome sequenced off ers value, as it provides a reference for an individual’s family, as well as for the general population. In our opinion, as medical and genomic information becomes better inte-grated, the combined data set will be of even greater value to the patient, their family, and society. However, the economic advantages of WGS still need to be clearly demonstrated, and the delay may have spurred the appeal of direct-to-consumer genetic testing.</t>
  </si>
  <si>
    <t xml:space="preserve"> WGS is a more comprehensive approach but is not regularly used because testing is perceived as expensive, oſt en is not covered by insurance companies, and is not always thought neces-sary based on clinical decision-making guide-lines. As a result, most clinicians are unlikely to view WGS as a useful clinical tool. When considering WGS, clinicians may ask: If I fi nd the gene mutation and there is nothing I can do that will change the clinical course, why do the test? In other words, are the results from gene tests or WGS clinically actionable?</t>
  </si>
  <si>
    <t xml:space="preserve"> Given the challenges outlined, it may seem that WGS should be outsourced to a few expert centers. However, as the cost of WGS decreases and the speed of sequenc-ing and analysis increases, it is likely that most hospitals and diagnostic laboratories will implement WGS. Local implementation has the advantages of speed, compliant data storage, easier interactions with the clinical team, and the availability of other types of data—e.g., gene expression (RNAseq) data and genomic sequencing of the gut and skin microbiota.</t>
  </si>
  <si>
    <t>Genomics laboratories new to the clinical arena need to identify state and local laws and hospital guidelines that aff ect storage of clinical and laboratory data and samples and the types of genomic sequence data that need to be disclosed to the patient.  ere remains no clear consensus about what data must be stored from WGS and exome sequencing, nor are there clear guidelines about the storage of secondary (incidental) or tertiary data. Several groups are working on guidelines. e American College of Medical Genetics (ACMG) re- cently published guidelines regarding the return of secondary (incidental) fi ndings to patients and their physicians (www.acmg. net; see also Editorial by S. Kingsmore, this issue)  terest, we will confi rm the types of results that they are interested in and reanalyze the data from the nucleotide-called sequence. ese choices have had a signifi cant impact on our CAA pipelines and data storage deci- sions and have increased our overhead costs. Many have suggested that the easy alterna- tive is to resequence the patient’s genome in the future as sequencing costs decrease and analytical tools improve, but genome rese- quencing is not without its problems.   Given the challenges outlined, it may seem that WGS should be outsourced to a few expert centers. However, as the cost of WGS decreases and the speed of sequenc-ing and analysis increases, it is likely that most hospitals and diagnostic laboratories will implement WGS. Local implementation has the advantages of speed, compliant data storage, easier interactions with the clinical team, and the availability of other types of data—e.g., gene expression (RNAseq) data and genomic sequencing of the gut and skin microbiota.</t>
  </si>
  <si>
    <t>WGS is a more comprehensive approach but is not regularly used because testing is perceived as expensive, oſt en is not covered by insurance companies, and is not always thought neces-sary based on clinical decision-making guide-lines. As a result, most clinicians are unlikely to view WGS as a useful clinical tool.   Develop-(iv) reimbursement strategy is also a major challenge, as Medicaid, Medicare, and many  “ ” insurance companies will not pay for WGS, leaving patients or their providers with the bill. How each provider manages this chal-lenge in the face of an evolving health care system requires careful consideration. We have had some success by demonstrating that the cost of sequencing one whole ge-nome is more economical than ordering multiple genetic tests.   DEMONSTRATING AN ECONOMIC ADVANTAGE For rare diseases and undiagnosed diseases, the economic case for WGS is relatively easy, as the patient and their family have gone from clinician to clinician, hospital to hospi-tal, looking for an answer, while accumulat-ing huge bills. What about the use of WGS for common diseases such as type 2 diabetes, heart disease, cancer, or for pharmacoge-nomic testing to determine which patients will have a benefi cial or adverse reaction to a drug? Given the potential development of disease in everyone and the probabilistic nature of genomic data, there is a concern that follow-up analysis for secondary fi nd-ings will increase the cost of clinical WGS. As was the case for MRI, the clinical teams, the hospitals, and the insurance companies will need to learn to balance deployment of new technologies, including WGS (16). Economic considerations should not be the dominant reason for delaying implementation of WGS in the clinic. What about WGS for preventive care? Dis-ease prevention is not considered economical because many people have to be screened to fi nd the few at risk (17). Because everyone has a risk for developing at least one disease and WGS can expand the accuracy of fam-ily history, we think that WGS is economical in preventive care. Every genome sequenced off ers value, as it provides a reference for an individual’s family, as well as for the general population. In our opinion, as medical and genomic information becomes better inte-grated, the combined data set will be of even greater value to the patient, their family, and society. However, the economic advantages of WGS still need to be clearly demonstrated, and the delay may have spurred the appeal of direct-to-consumer genetic testing.</t>
  </si>
  <si>
    <t xml:space="preserve"> We had to develop and write standard operating procedures (1192 pages) for all parts of the process in order to obtain CLIA (Clinical Laboratory Improve-ment Amendment) certifi cation and CAP (College of American Pathology) accredita-tion, a legal requirement for the reporting of clinical results.</t>
  </si>
  <si>
    <t>We had to develop and write standard operating procedures (1192 pages) for all parts of the process in order to obtain CLIA (Clinical Laboratory Improve-ment Amendment) certifi cation and CAP (College of American Pathology) accredita-tion, a legal requirement for the reporting of clinical results.</t>
  </si>
  <si>
    <t>We wonder how many of the 73% of unsolved cases aſt er WGS have the correct VUS but no supporting data to prove causality. ere is an urgent need to solve this problem. One simple solution, at least for rare diseases, is to increase sharing of sequenced human genomes (7). A recent White Paper from the Broad Institute creates a potential framework (www.broadinstitute. org/files/news/pdfs/GAWhitePaperJune3. for making this happen. Of course, pdf) many complex issues remain to be resolved, including release of clinical data from hospi-tal sites, compliance with HIPAA regulations, and informed consent. An alternative would be to share data in a federated rather than a centralized manner, which would make it easier for hospitals and clinics to share sensi-tive patient data.</t>
  </si>
  <si>
    <t xml:space="preserve"> Given the diff erences among  “ ” variant calling programs, some groups have chosen to use a combination of programs. But what should be done with the variants called by a single program, many of which are likely to be accurate (14)? In a clinical setting, each analytical process requires a documented validation step (15); whenever any process is altered, there has to be revali-dation. Our tertiary analysis platform devel-oped in house, CarpeNovo, is updated and revalidated every 6 months (a process that takes 4 to 6 weeks).</t>
  </si>
  <si>
    <t xml:space="preserve"> standard that certain secondary fi ndings should be returned to the patient’s physician and patient. In our opinion, the issue of the return of secondary results should be deter-mined by the physician and patient before ordering the test. A key consideration is what types of data will be returned to the clinician and to the patient (or patient’s family). Once the clinic or laboratory determines what data they will return, an analysis pipeline (consisting of diff erent analysis tools, algorithms, and computational steps) can be built. However, because the data sets are so large (up to 1 terabyte per genome) the bulk of the work must be automated (computer-assisted analysis, CAA). Currently, there is no stan-dard platform, thus requiring institutions to establish their own CAA or link together a variety of commercial and open-source soſt ware packages and data sets that contain information about disease-causing variants. Genomics laboratories new to the clinical arena need to identify state and local laws and hospital guidelines that aff ect storage of clinical and laboratory data and samples and the types of genomic sequence data that need to be disclosed to the patient. ere remains no clear consensus about what data must be stored from WGS and exome sequencing, nor are there clear guidelines about the storage of secondary (incidental) or tertiary data. Several groups are working on guidelines. e American College of Medical Genetics (ACMG) re-cently published guidelines regarding the return of secondary (incidental) fi ndings to patients and their physicians (www.acmg. net; see also Editorial by S. Kingsmore, this issue). ese guidelines defi ne what results a clinical laboratory should return to a physician ordering a test for whole-exome sequencing or WGS. e guidelines state that certain secondary results should be re-ported “without reference to patient prefer-ences” (9). ese guidelines have not been uniformly accepted (10–12) but do set the</t>
  </si>
  <si>
    <t>Becoming a fully integrated genomic medicine clinic has many steps within care delivery that are specifi c to each institu-tion, such as departmental boundaries, lo-cal politics, or silos that could be the big-gest barriers to implementation. Education of providers about the use of genomic data is also a challenge.</t>
  </si>
  <si>
    <t>In our clinic, the patient or parents (in the case of minors) are given the choice re-garding what type of results they would like disclosed in addition to data directly related to the patient’s illness (7). We acknowledge that this approach, to incorporate patient preferences into data return, is not universal-ly supported (13). We also off er to provide an annual follow-up clinical visit, where the pa-tient returns and we reanalyze the genomic data. If patients and parents express an in-terest, we will confi rm the types of results that they are interested in and reanalyze the data from the nucleotide-called sequence. ese choices have had a signifi cant impact on our CAA pipelines and data storage deci-sions and have increased our overhead costs. Many have suggested that the easy alterna-tive is to resequence the patient’s genome in the future as sequencing costs decrease and analytical tools improve, but genome rese-quencing is not without its problems.</t>
  </si>
  <si>
    <t xml:space="preserve"> Fi-nally, privacy concerns legitimized in recent publications (20) require additional atten-tion when contextualizing genomic data as “anonymous.” Engaging the public is an es-sential element for the success of genomic medicine. Public confi dence regarding the management of genomic data and clarity regarding how such data can be used and shared will continue to be crucial as adop-</t>
  </si>
  <si>
    <t xml:space="preserve"> Consider-ing the known gaps in existing legislation (19), uncertainty remains about the ways in which life, disability, and long-term care insurers might use genetic information.</t>
  </si>
  <si>
    <t xml:space="preserve"> there is a critical, unmet need for a compre-hensive clinical and phenotype profi le for each patient that can be integrated with the variants discovered in the patient’s genome. Current electronic health records (EHRs) are not designed to handle the complex medical data for patients with rare or undiagnosed diseases, who have visited many diff erent clinicians and hospitals and have numerous clinician reports on paper, laboratory print-outs, and other communications.    Simple questions become incredibly complex, for example: (i) What results will go into the medical record?</t>
  </si>
  <si>
    <t xml:space="preserve"> The large volume of information thatmay be returned fromWES orWGS bears careful con-sideration, as they carry additional ethical and social implications.WES may return insights into genetic susceptibility for cancer, neurodegen-erative diseases, and other medically important conditions that may have no effective preventive treatment. Itwill be important to develop thoughtful strategies for dealing with such incidental findings in children.</t>
  </si>
  <si>
    <t xml:space="preserve"> The current CLIA-certified WGS at Illumina is performed with an average sequencing depth of more than 30×, with more than 95% of all calls made at a depth of greater than 10 reads or more. One could also increase coverage and accuracy by sequencing the same sample on two separate platforms (for example, Illumina and Complete Genomics) and using only shared variants as determined by one variant calling platform (for example, Genome Analysis Toolkit, GATK) [145]. However, this may currently be impractical due to storage and economic considerations, although we expect that this approach could become much more plausible in the future.</t>
  </si>
  <si>
    <t xml:space="preserve"> The current CLIA-certified WGS at Illumina is performed with an average sequencing depth of more than 30×, with more than 95% of all calls made at a depth of greater than 10 reads or more. One could also increase coverage and accuracy by sequencing the same sample on two separate platforms (for example, Illumina and Complete Genomics) and using only shared variants as determined by one variant calling platform (for example, Genome Analysis Toolkit, GATK) [145]. However, this may currently be impractical due to storage and economic considerations, although we expect that this approach could become much more plausible in the    Bridging these gaps is essential, or the coveted US$1,000 genome will come with a US$20,000 or US$100,000 analysis price tag</t>
  </si>
  <si>
    <t xml:space="preserve"> participants. Already, the company Illumina (San Diego, California, USA) has a CLIA-certified whole genome sequencing (WGS) pipeline (Box 1), and several companies, including 23andMe (Mountain View, California, USA) and Ambry Genetics (Aliso Viejo, California, USA), offer CLIA-certified whole exomes. Several academic institutions are also rapidly moving toward the implementation of CLIA-certified exome and whole genome pipelines in their facilities.  The current CLIA-certified WGS at Illumina is performed with an average sequencing depth of more than 30×, with more than 95% of all calls made at a depth of greater than 10 reads or more. One could also increase coverage and accuracy by sequencing the same sample on two separate platforms (for example, Illumina and Complete Genomics) and using only shared variants as determined by one variant calling platform (for example, Genome Analysis Toolkit, GATK) [145]. However, this may currently be impractical due to storage and economic considerations, although we expect that this approach could become much more plausible in the future.</t>
  </si>
  <si>
    <t xml:space="preserve"> Bioinformatics challenges in interpreting personal genomes in clinical settings There is a growing gap between the generation of massively parallel sequencing output and the ability to process, analyze and interpret the resulting data. New users of sequencing technologies are left to navigate a bewildering maze of base calling, alignment, assembly and analysis tools. Many software tools developed for sequencing data are not sufficiently robust and can only work on one type of data generated from one type of sequencing experiment, limiting the ability to obtain critical biological insights. Additionally, many of the academic software tools are not well maintained or documented, perhaps due to the lack of support, funding or motivation after publication of the methodology or software tools. Bridging these gaps is essential,</t>
  </si>
  <si>
    <t xml:space="preserve"> In this section, we propose that additional crucial steps are needed to move the field forward and accelerate the clinical adoption of whole exome or genome sequencing. In particu lar, we strongly support the collaborative ‘net-work ing of science’ model, which involves community efforts to identify disease mutations.</t>
  </si>
  <si>
    <t xml:space="preserve"> In 2011, we discussed how we pursued and handled an unrelated finding emerging from exome sequencing [38], and one of us discussed the ethical, clinical and practical implications of exome and genome sequencing [141,142]. The argument has also been presented that ‘there is nothing incidental about unrelated findings’, and we consider the term ‘incidental’ to be misleading because use of this term trivializes, at least in the mind of the public, the amount of work that ought to go into figuring out causality for unrelated, unanticipated or secondary results (all of which are more suitable terms for such a finding) [143]. We are fast approaching a period in which thousands of human genomes will be sequenced, and we advocate for at least the initial germline genome of each person to be sequenced in a clinical grade manner, which includes adequate sample collection, tracking and sequencing in Clinical Laboratory Improvements Amendment (CLIA)-certified laboratories in the USA, so that researchers can return these results to research participants.</t>
  </si>
  <si>
    <t xml:space="preserve">  there is an increasing movement for genomic data and samples to belong to the person from which they are derived, and this concept of ‘portable legal consent’ is being championed by Sage Bionetworks [113]. We acknowledge the possible security concerns that people have to face, if they choose to release genomic data online, just as people currently have to maintain the security of their social security numbers and other identifiable information. We consider that it might be impossible to maintain complete de-identification of genomic DNA in the face of potential ‘genomic hackers’, but the benefits far outweigh potential risks, at least for families with devastating diseases. Increased security is one possible reason to support (or even require) a more centralized and industrialized whole germline genome clinical sequencing effort, although we fully realize that this will likely not occur in the absence of regulation at the federal level.</t>
  </si>
  <si>
    <t xml:space="preserve"> There are also major problems with the entire electronic medical record system in the USA, most recently articulated in a succinct commentary [116]. It is perhaps naive to expect that these obstacles can be overcome within the next 20 years, and it may very well be the case that there might be a 50-year time horizon on the secure implementation of clinical genomics and individualized medicine. We certainly hope that every newborn will have the vast majority of their genome sequenced and digitally available by the year 2062.</t>
  </si>
  <si>
    <t xml:space="preserve"> there are different expectations and tolerances to false positives in a research setting versus in a clinical setting, and there is therefore a need to apply different filtering strategies in different settings.</t>
  </si>
  <si>
    <t xml:space="preserve"> Costs are significant in terms of investment, personnel, and logistics, adding up to variable/ reagent costs. They can partly be addressed by infra-structure sharing and outsourcing. Reimbursement of NGS will require demonstration of clinical utility and may slow widespread development in the con-text of strained healthcare budgets.</t>
  </si>
  <si>
    <t xml:space="preserve"> Although the multiple steps described above could result in a relatively long ‘turnaround time’ from tissue collection to data interpretation, high throughput, automation of preparation steps, and center experience are reducing the time to results to  2–3 weeks, a timeframe acceptable for clinical use. This timeframe emphasized the importance of plan-ning material collection well ahead of treatment decision.   Perspectives and challenges The clinical experience (Table 1) and the biological data gathered over the past 3 years emphasize the logistical challenges summarized below. (1) Integration of the different steps of the NGS process (2) Turnaround time from biopsy to medical inter-pretation</t>
  </si>
  <si>
    <t>If either total exome or total genome sequencing has been shown to function well for a reasonable price it may supplant chromosome analysis, metabolic screening and directed molecular studies. This would have tremendous advantages, but would also require careful handling and storage of all data as well as continuation of respect for the privacy and autonomy of patients.   (3) Data storage and analysis (4) Quality control and quality assurance (5) Time and cost of scientific and medical teams (6) Reimbursement of expensive test (7) Education of medical oncologists</t>
  </si>
  <si>
    <t xml:space="preserve"> The main challenge is the analysis and interpret-&amp; ation of the deluge of data generated by NGS [12 ]. Parallel analysis of paired germline DNA is needed except for well defined cancer gene panels. The observed variations and genetic alterations need to be interpreted with the data available for gene structure and function. This process named molecu-lar annotation is key for further biological and &amp; clinical interpretation [12 ] clinical interpretation [12 &amp; clinical interpretation [12 ] and is facilitated by web-accessible databases [13]. Some algorithms require programming expertise, whereas expensive servers are needed to store the data from broad &amp; genomic analysis in hundreds of patients [12 ]. Decision support tools to assist physicians to under-stand the implications of molecular aberrations are in development for clinical use.   Costs are significant in terms of investment, personnel, and logistics, adding up to variable/ reagent costs. They can partly be addressed by infra-structure sharing and outsourcing. Reimbursement of NGS will require demonstration of clinical utility and may slow widespread development in the con-text of strained healthcare budgets.   NGS is very promising, but comes with chal-lenges such as information processing, medical interpretation, cost and reimbursement. Collabor-ation between clinical centers and industry will be important to solve logistic issues.</t>
  </si>
  <si>
    <t xml:space="preserve"> Technologies for clinical applications must meet the attributes of diagnostic tests [14] and come with robust protocols, standard operating pro-cedures from sample preparation to analysis, and user friendly software and database. Validation on several performance metrics [15] such as sequence and variant accuracy is needed and is based on orthogonal sequencing technology such as Sanger or a comparison of sequence with known reference material. Quality control metrics need to be determined for each step of the process, including sample library preparation, fragment amplification, &amp; sequencing, and data analysis [16 ]. sequencing, and data analysis [16 &amp; sequencing, and data analysis [16 ]. These requirements increase the cost of labora-tory developed tests (LDTs) when performed in Clinical Laboratory Improvement Amendment (CLIA) laboratories, a setting required when the molecular data are used for taking clinical decisions &amp; [14,16 ]. [14,16 &amp; [14,16 ]. Accreditation under CLIA registration ensures that clinical laboratories meet certain qual-ity standards. ISO certification is needed in Europe.</t>
  </si>
  <si>
    <t xml:space="preserve"> Upstream of sequencing, sample and library preparation are key steps to provide good quality genomic material and in particular from formalin-fixed paraffin-embedded (FFPE) tissues [10]. A pathologist should ensure that the sample to be sequenced has adequate tumor cellularity. The dilution by the DNA of stromal cells &amp;&amp; ] and the presence of tumor heterogeneity [11 require sequencing with high coverage to allow the identification of subclonal genetic alterations.   Technologies for clinical applications must meet the attributes of diagnostic tests [14] and come with robust protocols, standard operating pro-cedures from sample preparation to analysis, and user friendly software and database. Validation on several performance metrics [15] such as sequence and variant accuracy is needed and is based on orthogonal sequencing technology such as Sanger or a comparison of sequence with known reference material. Quality control metrics need to be determined for each step of the process, including sample library preparation, fragment amplification, &amp; sequencing, and data analysis [16 ]. sequencing, and data analysis [16 &amp; sequencing, and data analysis [16 ]. These requirements increase the cost of labora-tory developed tests (LDTs) when performed in Clinical Laboratory Improvement Amendment (CLIA) laboratories, a setting required when the molecular data are used for taking clinical decisions ]. Accreditation under CLIA registration ensures that clinical laboratories meet certain qual-ity standards. ISO certification is needed in Europe.</t>
  </si>
  <si>
    <t xml:space="preserve"> As of today, cancer gene panels are likely to be the most useful tests in the clinical setting in the absence of clinical decision support tools adapted to the interpretation of whole genome data.</t>
  </si>
  <si>
    <t xml:space="preserve"> NGS is very promising, but comes with chal-lenges such as information processing, medical interpretation, cost and reimbursement. Collabor-ation between clinical centers and industry will be important to solve logistic issues.</t>
  </si>
  <si>
    <t xml:space="preserve"> Despite some pilot studies [17], WGS is unlikely to be used for clinical application in the short to mid-term. WGS of germ-line DNA raises the question of whether, how, and whichinformation on disease susceptibility genes of unclear consequences should be reported to patients [21]. Reporting may create patient anxiety and has consequences on the patient’s relatives. The American College of Medical Genetics (ACMG) recently listed a set of incidentally found disease genes for which reporting is valuable for genetic counseling (www.acmg.net). Nevertheless, WGS could at some point have merits in the clinical setting as described in</t>
  </si>
  <si>
    <t xml:space="preserve"> Interpret-ation of adequately processed data is likely to be a challenge because of insufficient physician experi-ence outside of very specialized centers. Some cen-ters have set ad-hoc boards with members bringing complementary scientific skills to interpret data and suggest or recommend strategies</t>
  </si>
  <si>
    <t xml:space="preserve"> The main challenge is the analysis and interpret-&amp; ation of the deluge of data generated by NGS [12 ]. Parallel analysis of paired germline DNA is needed except for well defined cancer gene panels. The observed variations and genetic alterations need to be interpreted with the data available for gene structure and function. This process named molecu-lar annotation is key for further biological and &amp; clinical interpretation [12 ] clinical interpretation [12 &amp; clinical interpretation [12 ] and is facilitated by web-accessible databases [13]. Some algorithms require programming expertise, whereas expensive servers are needed to store the data from broad &amp; genomic analysis in hundreds of patients [12 ]. Decision support tools to assist physicians to under-stand the implications of molecular aberrations are in development for clinical use.</t>
  </si>
  <si>
    <t xml:space="preserve"> The testing strategy must also be considered. Is it necessary to perform WES or is a targeted gene panel sufficient?</t>
  </si>
  <si>
    <t xml:space="preserve"> NGS produces massive amounts of data, with 1 individual’s annotated genome comprising terabytes of information.13 These data require the massive amounts of data, with 1 individual’s annotated genome comprising terabytes of information.13 These data require the same quality assurance and careful analysis as single-gene tests, adauntingtaskwithcurrent tools and databases.</t>
  </si>
  <si>
    <t xml:space="preserve"> Some clinical laboratories are choosing to outsource NGS testing to CLIA-certified genetic facilities, which have undergone sig-nificant modifications to establish NGS technology.</t>
  </si>
  <si>
    <t>Population-specific genetic variation is not yet well catalogued and the frequency of rare deleterious mutations in healthy populations is not well understood or defined. The present databases, such as dbSNP, HGMD, 1000 genomes, Exome Variant Server, and others can guide the interpretation of variants, but have become contaminated with true mutations (in the case of dbSNP) and benign polymorphisms (in the case ofHGMD). In the case of cancer testing, the cancer sequence will be compared back with normal sequence from the same individual to facilitate the filtering of unique polymorphisms in that individual but separating the driver from the passenger mutation is not easy because of heterogenous nature of the tumors and the their ability to mutate and become resistant to therapy. These factors and others make the interpretation of nucleotide changes intensive and often inconclusive.</t>
  </si>
  <si>
    <t>The massive amounts of data produced by NGS is perhaps the most daunting challenge facing clinical labo-ratories as protocols for data filtering, interpretation, reporting, and storage must be established.</t>
  </si>
  <si>
    <t xml:space="preserve"> Furthermore, the cost is affected by the complexity of larger num-bers of genes and the amount of sequencing performed. For example, sequencing whole exomes, whole genomes and transcriptomes involves additional sample preparation, reagents and analysis; also, it may not be practical for a laboratory that is not sup-ported by an existing sequencing and bioinformatics infrastructure.</t>
  </si>
  <si>
    <t xml:space="preserve"> The main practical considerations include the number of genes sequenced, the turnaround time, ease of scalability, ensuring analytical validity, potential for research discoveries and the cost   The turnaround time for results is a pragmatic consideration for patients under-going molecular profiling. For patients with advanced cancer who are being considered for treatment with investigational agents, a turnaround time of 4–8 weeks is too long and not practical for clinical decision-making. Routine testing for single genes currently takes 1–2 weeks and we expect that NGS methodologies will enable turna-round times of under 14 days. As technology platforms continue to improve, permitting shorter run times and increased sequencing throughput, we expect that the rate-limiting step will not be sequencing but sample logistics, data analysis and interpretation.</t>
  </si>
  <si>
    <t xml:space="preserve"> The Clinical Laboratory Improvements Amendment (CLIA) was established in the United States to ensure a high quality of laboratory testing, including accuracy, reliability and timeliness of clinical test results. Regulations should also take into consideration the training and experience of personnel, equipment and reagents utilized, organization of labora-tory operations, quality control measures and proficiency testing, maintenance and troubleshooting of equipment and proce-dures as well as the interpretation of results.</t>
  </si>
  <si>
    <t xml:space="preserve"> Currently, there are no formal standards for the minimum depth of sequencing. Such standards are likely to be developed, however, as laboratories and companies are required to determine the sensitivity and specificity of their assays through comparison with reference samples. Reference standards may be quality-controlled DNA samples from a secondary vendor or samples from other clinical sequencing laboratories with expected genomic variants, and they can be tested to determine a laboratory’s pro-ficiency for detecting the variant as well as detection11 . The required defining the limits of detection11 . depth of coverage will depend on several factors including the NGS platform, expected tissue types, tumour purity and the types of variants tested. As the depth of coverage may depend strongly on local sequence context, the accuracy of detecting certain variants can be limited.  </t>
  </si>
  <si>
    <t xml:space="preserve"> Furthermore, the cost is affected by the complexity of larger num-bers of genes and the amount of sequencing performed. For example, sequencing whole exomes, whole genomes and transcriptomes involves additional sample preparation, reagents and analysis; also, it may not be practical for a laboratory that is not sup-ported by an existing sequencing and bioinformatics infrastructure.   For NGS-based diagnostics, the basic computational challenges include establish-ing validated computational pipelines that are sufficient for determining the analytical valid-ity of variant calls. The computational pipe-line needs to allow secure storage of large data files as well as access to high-performance computing to enable rapid analysis of data. The accuracy of variant detection is strongly influenced by the quality of the compu-tational pipeline in terms of mapping the short readouts to a reference genome and in making variant calls based on that map-ping.</t>
  </si>
  <si>
    <t>An important limitation in the syn- thesis of cancer genomics data for clinical trials is that expertise is required across diverse areas in statistical genomics, clinically applied bioinformatics, cancer biology, experimental therapeutics and clinical oncology, and assembling all of this expertise into one location is chal- lenging because it is distributed across several departments or institutes. Although research laboratories and academic centres develop and apply their preferred tools and approaches, we anticipate that the growth of genomics-driven clinical trials will create a demand or force for the standardi- zation of NGS assays and methodologies across centres that are sufficiently reproduc- ible and can thus produce validated data for clinical use</t>
  </si>
  <si>
    <t>real-time medical informatics systems that integrate the sites and personnel involved with tumour sequencing, variant interpretation and patient treatment must be accomplished through the use of electronic medical records.</t>
  </si>
  <si>
    <t xml:space="preserve"> The challenge of establishing the analytical validity of thousands of genes, each with numerous potential variants, is daunting.</t>
  </si>
  <si>
    <t>The major bottleneck for wider clinical appli-cation of NGS is the interpretation of sequence data, which is still a nascent field in terms of developing algorithms, appro-priate analytical tools and effective evidence bases of human genotype–phenotype associations.   The central role of informatics in clinical genome sequenc-ing highlights the ambiguous regulatory position of algorithms within the current EU framework, since they are neither prod-ucts nor medical devices and do not fall clearly under existing Also unresolved is the extent to which increasing EU directives.52 reliance on automation within the diagnostic process might influ-ence professional liability for wrongful diagnosis and treatment, as well as missed diagnoses resulting in preventable conditions.</t>
  </si>
  <si>
    <t>The widespread application of sequencing in a clinical setting is dependent on robust, extensive, and transparent databases of population genome variation and genotype–phenotype cor-relations containing anonymized information.</t>
  </si>
  <si>
    <t>However, many applications also depend on the storage of individual linked genomic data of relevance to diagnosis, prognosis, and man-agement of disease(s) in an individual. In practice, harnessing genomic data for health benefit is likely to involve data sharing to different extents between multiple parties (including laboratory staff, informaticians, researchers, clinicians, patients, and their family members) across multiple jurisdictions. This complexity reflects fluidity of the boundaries between research and clini-cal implementation, as technologies are developed, and genetic variants are analyzed, annotated, interpreted, and validated for clinical use.</t>
  </si>
  <si>
    <t>Concerns about the use of automated pipelines to facilitate data management, processing, and interpretation arise partly as a consequence of the distinctive characteristics of genomic data. These include the potential identifiability of genomic (and oſten associated phenotypic) data, the immutability of the data throughout an individual’s lifetime, the potential predic-tive capability of the data, and the wider possible impact of the These data on the family of the individual undergoing testing.42 features raise questions about the proportionate safeguards and governance that should be put in place to limit data access and security while respecting patient privacy and confidentiality.42 These issues are not unique to genomic data, but apply equally to predictive health data of all types.43  Nevertheless, the degree of protection that should be afforded to genomic data is a continuing challenge, particularly because data protection legislation within Europe places limits on pro-cessing data that are personally identifiable but allows more liberal access to data that are anonymous. Thus the extent to which genomic data, including whole-genome sequence data, are capable of being anonymized has profound implications because these technologies are translated into clinical settings. Methods applied for de-identification in a research context, such as the limited release of results and reducing identifiers through key coding, have limited applicability in the clinic.44</t>
  </si>
  <si>
    <t>d be placed on the storage of genomic data, especially whole-genome sequences,42 particularly as regulatory and professional responsibilities arise if sequence data is viewed as personal sensitive data under data-protection legislation. There are also strong arguments against this type of “genetic exceptionalism,”47,48 whereby clinical genomic data is given no additional special treatment above and beyond other forms of sensitive medical data created and held by health service</t>
  </si>
  <si>
    <t>The major bottleneck for wider clinical appli-cation of NGS is the interpretation of sequence data, which is still a nascent field in terms of developing algorithms, appro-priate analytical tools and effective evidence bases of human genotype–phenotype associations.</t>
  </si>
  <si>
    <t xml:space="preserve"> Finally, while the widespread adoption of NGS in molecular diagnostics appears inevitable, tests conducted in a clinical setting must be properly regulated. They should be performed according to the Clinical Laboratory Improvement Amendment (CLIA) if the results are to be communicated to patients or if they are to impact upon the clinical decision-making process in any way. Molecular diagnostic assays that rely upon NGS technology must always be rigorously validated before their adoption in the clinical realm.</t>
  </si>
  <si>
    <t xml:space="preserve"> There is some debate as to whether data on sequence variants with unknown clinical significance (but which might nevertheless be found to have pathological significance in the future) should be released to patients and/or their attending physicians, and whether patients have a right to demand access to their entire genetic dataset. Clearly, proper consultation with medical geneticists will be important in order to interpret the mutational data prior to the disclosure of results to patients.</t>
  </si>
  <si>
    <t xml:space="preserve"> Although we support recommendations that proscribe gene screening for LQTS or DCM variants in the general population, this must be considered as distinct from the secondary variant issue. An appropriate analogy is the chest radiograph – while it is inappropriate to screen the general population for lung cancer,37 all radiologists report lung lesions noted incidentally when a chest radiograph is performed, irrespective of the indication, while recognizing that most such masses are not cancerous.38 Our challenge is to improve the positive predictive value and sensitivity of genomic screening so that useful medical predictions can be generated.   these data suggest that significant numbers of patients, in this case approximately 0.5% of the participants, have a putative pathogenic secondary variant in a gene for these disorders.</t>
  </si>
  <si>
    <t>Finally, numerous political and societal challenges are presented by the burgeoning era of personal genomics and stand as major obstacles limiting the potential of all NGS technologies (86, 87). Issues surrounding the appropriate disclosure and use of NGS data, necessary adaptations of patent law to facilitate the clinical use of NGS technologies, and establishment of insurance reimbursement protocols for NGS testing must also be addressed in the coming years to enable society to embrace the transition to a post-geno-mic era of medicine (87–89).</t>
  </si>
  <si>
    <t>Accordingly, there is a dire need for the develop-ment of novel data analysis techniques to interpret NGS data sets from human samples and for more efficient and user-friendly bioinformatics pipelines for all platforms to incorporate these methods and expand their application in the scientific and medical communities (85).  despite the availability of faster data acquisition techniques, the primary bottleneck in realizing the clinical potential ofNGS technologies is one of data analysis (26). Analysis of large sequencing data sets mandates an advanced computational infrastructure dedicated to preserving, processing, and ana-lyzingNGSdata.   Integration of NGS data sets also presents added chal-lenges, as genomics experiments now span multiple tech-nology platforms, different from the single Sanger sequenc-ing platform previously used for genetic analyses. Moreover, early studies suggest that NGS data may be most valuable clinically when used in an integrative approach that gathers multiple genomic data sets (e.g., RNA-seq, WGS, and exome-seq) to facilitate clinical action (56).</t>
  </si>
  <si>
    <t>In addition, institutional changes will also be necessary, including the addition of genetic counselors to all clinical departments to facilitate the application of genome-based medicine. Success stories fromearly clinical pilot studies using NGS underscore the value of using a mutidisciplinary team dedicated to the collection and interpretation of NGS data in a clinically relevant time frame (55, 56).</t>
  </si>
  <si>
    <t xml:space="preserve"> Appropriate and effective use of NGS will only be realized once practicing physicians have been trained and educated to its uses. Training of both physicians and genetic counselors will have to adapt to increase focus on NGS technology and whole-genome analyses in addi-tion to the single disease gene focus of current classical Mendelian genetics.</t>
  </si>
  <si>
    <t>A number of NGS platforms have emerged, and, although they differ in both designs and chemistries, they are fundamentally related in their high-throughput sequencing capabilities and their requirements for bioinformatics infrastructures, to sup-port analysis, storage, and retrieval of massive amounts of data. Involvement of laboratory information systems and electronic health records in such processes must be carefully orchestrated, as such systems are generally not yet accus-tomed to handling large genomic sequence data files. Various commercially available platforms each have advantages and disadvantages, and therefore consideration of cost, test vol-ume, and clinical application are important when making decisions regarding NGS implementation in a clinical environment.</t>
  </si>
  <si>
    <t xml:space="preserve"> Validation of NGS tests and proficiency testing must also be carefully considered. At present, laboratories developing NGS tests must follow Clinical Laboratory Improvement Amendments standards with respect to documentation of assay performance characteristics and monitoring for both wet bench and bioinformatics processes. Quality control metrics must be identified based on assay performance characteristics and a monitoring plan must be developed. Professional societies including the Association for Molec-ular Pathology, Centers for Disease Control, College of American Pathologists (CAP), the American College of Medical Genetics, and others are involved in collaborative efforts to establish consensus guidelines, variant classifica-tion systems, and development of reference materials for NGS assay validation and proficiency testing.36,38</t>
  </si>
  <si>
    <t xml:space="preserve"> Validation of NGS tests and proficiency testing must also be carefully considered. At present, laboratories developing NGS tests must follow Clinical Laboratory Improvement Amendments standards with respect to documentation of assay performance characteristics and monitoring for both wet bench and bioinformatics processes. Quality control metrics must be identified based on assay performance characteristics and a monitoring plan must be developed. Professional societies including the Association for Molec-ular Pathology, Centers for Disease Control, College of American Pathologists (CAP), the American College of Medical Genetics, and others are involved in collaborative efforts to establish consensus guidelines, variant classifica-tion systems, and development of reference materials for NGS assay validation and proficiency testing.36,38   As new genera-tions of molecular tests emerge, it is important to maintain standards of utilization which are appropriate for the patient, and quality assurance practices which facilitate accurate and meaningful test results. Techniques such as microarray and NGS analysis are becoming more widely available, enabling integration of such tests into clinical care algorithms. The era of personalized, precision medicine continues to mature, offering opportunities for expanded depths and complexities of genomic information and new paradigms of clinical care.</t>
  </si>
  <si>
    <t xml:space="preserve"> there exist risks for overinterpretation of results as well as the discovery of incidental genetic findings that may contribute to patient anxiety.</t>
  </si>
  <si>
    <t xml:space="preserve"> WES and WGS efforts for diagnosis often include sequenc-ing of the proband and both unaffected parents in a trio to ascertain efficiently de novo and inherited mutations under limited information with regard to the mode of inheritance. With interpretation limited in current WES clinical tests to de novo and previously reported vari-ants, some clinical WES laboratories sequence only the proband and confirm variants of interest in the parents.  A broader approach — namely, sequencing and pars-ing the total load of variants irrelevant to phenotype — will contribute meaningfully to what is a core question: should we sequence every patient admitted to a hospital and, if so, how do we interpret these data for clinical use?</t>
  </si>
  <si>
    <t xml:space="preserve"> Taken together, the economical and analytical con-straints of these technologies will limit WES and WGS to being an attractive first step in differential diagnosis, requiring secondary confirmations and possibly parallel testing by other methods for some time to come71</t>
  </si>
  <si>
    <t xml:space="preserve">  Costs, coverage and implementation. The availability of clinical genetic diagnostics in the United States depends on the practicability of both development of laboratory tests and payment for laboratory services. Clinical diag-nostic laboratory directors select tests for development that will fit into existing throughput platforms, maximize effi-ciency and costs, and be subject to minimal competition. Laboratories that hold gene patents or that have exclusive licences for genetic testing benefit from such intellectual property by restricting test development and offerings by laboratories133,134 . Newer technologies carry competing laboratories133,134 . the additional costs of validation of novel platforms for clinical use, whereas WES and WGS in particular carry substantial costs in long-term data storage and informatics for interpretation of genomic variation. Reimbursement of genetic testing services by payers depends on the level of evidence for clinical utility (or it should do), the impact of such services on clinical decision making and the cost-effectiveness of genetic testing for a diagnosis135–138 . diagnosis135–138 . With these economic constraints, diagnostic tests for rare dis-eases are not as commercially profitable as the tests for common disorders, given the expense of validation and proficiency testing. Integration of clinical diagnostics into practice depends on the speciality that is being consid-ered for testing, but clinical decision support tools are vital for introducing testing options into hospital and outpatient workflow, particularly within EMRs139,140</t>
  </si>
  <si>
    <t xml:space="preserve"> Costs, coverage and implementation. The availability of clinical genetic diagnostics in the United States depends on the practicability of both development of laboratory tests and payment for laboratory services. Clinical diag-nostic laboratory directors select tests for development that will fit into existing throughput platforms, maximize effi-ciency and costs, and be subject to minimal competition. Laboratories that hold gene patents or that have exclusive licences for genetic testing benefit from such intellectual property by restricting test development and offerings by laboratories133,134 . Newer technologies carry competing laboratories133,134 . the additional costs of validation of novel platforms for clinical use, whereas WES and WGS in particular carry</t>
  </si>
  <si>
    <t xml:space="preserve">  Costs, coverage and implementation. The availability of clinical genetic diagnostics in the United States depends on the practicability of both development of laboratory tests and payment for laboratory services. Clinical diag-nostic laboratory directors select tests for development that will fit into existing throughput platforms, maximize effi-ciency and costs, and be subject to minimal competition. Laboratories that hold gene patents or that have exclusive licences for genetic testing benefit from such intellectual property by restricting test development and offerings by laboratories133,134 . Newer technologies carry competing laboratories133,134 . the additional costs of validation of novel platforms for clinical use, whereas WES and WGS in particular carry  substantial costs in long-term data storage and informatics for interpretation of genomic variation. Reimbursement of genetic testing services by payers depends on the level of evidence for clinical utility (or it should do), the impact of such services on clinical decision making and the cost-effectiveness of genetic testing for a diagnosis135–138 . diagnosis135–138 . With these economic constraints, diagnostic tests for rare dis-eases are not as commercially profitable as the tests for common disorders, given the expense of validation and proficiency testing. Integration of clinical diagnostics into practice depends on the speciality that is being consid-ered for testing, but clinical decision support tools are vital for introducing testing options into hospital and outpatient workflow, particularly within EMRs139,140 . EMRs139,140 .</t>
  </si>
  <si>
    <t>Box 3 | US regulatory policy and standards for genetic testing: a case study The vast majority of genetic tests offered in the United States are laboratory-developed tests (LDTs; sometimes called ‘home brew’ tests). In the United States, the Center for Medicare/Medicaid Services (CMS) currently regulates the analytical validity of LDTs through oversight of clinical laboratories under the Clinical Laboratory Improvement Amendments (CLIA) of 1988. CLIA certification is determined and maintained through CMS or through an independent accrediting body to verify quality standards and proficiency testing (for example, the College of American Pathologists and The Joint Commission). Genetic testing is not a speciality test162 . The US under CLIA so is usually regulated as a high-complexity chemistry test162 . Food and Drug Administration (FDA) holds discretionary power to enforce oversight of LDTs and reviews in vitro diagnostic (IVD) devices (or assays) marketed commercially. Several states provide additional state-specific oversight of LDTs, and New York State requires evaluation of clinical validity for state certification. Recent focus on regulation of genetic tests stem in part from the advent of direct-to-consumer marketing and offering of personal genetic and genomic tests163 . tests163 . False claims of validity or utility of genetic tests are subject to Federal Trade Commission (FTC) enforcement. In addition to regulatory authority, guidelines for testing may be developed by professional organizations, such as the American College of Medical Genetics, for both rare disease diagnostics and broader technological platforms designed for risk prediction. The analytical validity of most genetic tests is fairly high in comparison to other chemical assays subject to CLIA certification. However, the clinical validity can vastly vary depending on the genotype and the corresponding phenotype. As such, the crux of regulation of genetic tests lies not with the evaluation of the analytical validity of the IVD device or laboratory-developed test (LDT) but with the interpretation of any discovered genomic variants in context of a particular patient and a particular phenotype. However, clinical validity is not evaluated under CLIA and only claims of an IVD device are reviewed by the FDA. Moreover, newer NGS technologies (for example, microarrays and whole-exome and whole-genome sequencing) interrogate tens of thousands of analytes rather than a single or a few analytes. This substantially complicates the review processes of laboratory tests conducted both by the FDA and CMS. It is unclear at this point how to develop sufficient evidence for test validation, what controls are appropriate for such tests and how to establish proficiency routinely within a laboratory.</t>
  </si>
  <si>
    <t xml:space="preserve"> the primary practical barrier to the use of WES and WGS in clinical settings is the limited ability of the technology to detect reliably the absence or presence of mutations.  Different sequencing platforms have been shown to deliver results of variable quality, with some instruments more accurate at individual base calls and others covering a broader range of the genome68–70 . Targeted approaches, including specific gene panels and whole exomes may be of greater analytical sensitivity (that is, they have a better cover-age of the target to detect heterozygous changes) but restrict the clinical sensitivity (TABLE 3) in comparison to WGS, which might limit the interpretive scope to coding lesions. Even then, it is not possible at present to obtain high-quality sequence from the entire human genome, or even the euchromatic genome, that is sufficient for exhaustive clinical interpretation.</t>
  </si>
  <si>
    <t xml:space="preserve"> WES and WGS data requires a sophisticated and trans-parent exchange of variants associated with detailed phenotypes or clinical indications. Disease-centric mutation databases have morphed into human disease variant databases that are valuable for documenting clinical variation, such as the Human Gene Mutation and the hand-curated databases Database (HGMD)82 ClinVar and MutaDatabase83 . MutaDatabase83 . With concentrated effort, these latter pilots could expand into the broader, focused exchange necessary to facilitate interpretation of both rare and common variation across varying platforms and laboratories around the world.</t>
  </si>
  <si>
    <t xml:space="preserve"> Our hope is that clinical testing laboratories may collaborate with functional modelling laboratories to inform the variant findings.  Consensus guidelines might be developed to annotate the hundreds of unique and/or rare alleles identified in patient genomes — and their functional consequences — in a fashion that will allow improved interpretation of genome variants and the introduction of such annotations into EMRs for patient use and health management.</t>
  </si>
  <si>
    <t xml:space="preserve"> Secondary findings in genomic data For most patients, whole-exome sequencing (WES) and whole-genome sequencing (WGS) will identify one or more novel (or rare) variants that are suspected to be disease-causing mutations but may also identify mutations that are relevant to adult disease)146,147 . Although there medical care (for example, breast cancer and Alzheimer’s disease)146,147 . is no consensus on whether and how to share this information with a patient, there is broad agreement that results must be confirmed by a clinical laboratory before patient81 . Some advocate returning only results with certain findings of returning to a patient81 . high medical importance, whereas others have proposed tiered return of results on the basis of relative risk55 . risk55 . Some clinical laboratories are exploring informed consent models to allow patients to elect what information to disclose. The Personal Genome Project, although not a clinical test, has taken the approach to return all secondary findings requested by the participant and to make WGS data on all participants publicly accessible148,149 . Ultimately, the duty to inform patients of predictable risks could be accessible148,149 . influenced by the legal pressure and threat of malpractice150 . malpractice150 . Paediatric genetic testing raises the additional ethical challenge of deciding whether to test or to disclose results for adult-onset genetic conditions. There is no consensus on whether to withhold genomic information on a minor until he or she is of a consenting age to receive the data personally151 ; personally151 ; some policies discourage genetic testing of asymptomatic minors for adult-onset conditions such as Huntington’s disease152,153 . disease152,153 . Longitudinal studies chronicle adverse events on minors receiving results153 , and predictive testing for Huntington’s disease demonstrates genetic test results153 , minimal harm and a need to individualize to a patient’s needs rather than to develop blanket policies151–156</t>
  </si>
  <si>
    <t xml:space="preserve"> Regulating genetic tests continues to challenge authorities attempting to protect patients and consumers from misguided misuse of genomic technologies. This is not a new issue but one that continues to complicate existing models for regulat-ing analytical and diagnostic tests in the United States (BOX 3) and around the world. With the emerging avail-ability of WES and WGS in the clinic, the challenges are multiplied in some regards. For one, the analyte-specific model for regulating tests is no longer practicable when thousands or billions of analytes are assayed in a single clinical test. In addition, the burden on the regulator is evolving into one for regulating interpretation of rather than execution of results, authority for which is not clearly defined for genetic tests.</t>
  </si>
  <si>
    <t xml:space="preserve"> Genetic education. Keeping pace with emerging clinical genetic technologies requires specialized genetic train-ing as well as broad genetic literacy for patients and clinicians ordering and receiving genetics test results. In reality, genetics literacy in the United States is sorely lacking from elementary school through to medical  determinism. For the public to gain an understanding of polygenic inheritance and complex traits, primary and secondary genetics educa-tion must move beyond the mathematics of ‘one gene, and embrace one phenotype’ Mendelian inheritance116 concepts of complex inheritance. Implementation of genomic sciences into clinical applications requires that clinicians be sufficiently versed in genetics and genomics to prevent that the result of these tests are . The distinct role of misunderstood or misused113,117 the genetic counsellor in the genetics profession is extremely valuable in translating genetics and genomics concepts. However, the dearth of professionals trained for this role necessitates centralized telemedicine to pro-. Recent efforts vide broad access to genetics services118 to push genetics curricula into medical and nursing schools to attract professionals led to the successful development of core genetics competencies in nursing and medicine113,117,119</t>
  </si>
  <si>
    <t xml:space="preserve"> As genome sequencing enters the clinical realm, we must develop ways to communicate relevant findings to best inform clinical practice while remaining alert to the dangers of genetic determinism. Genetic variants that appear to precipitate a phenotype may also depend on environmental factors, modifier genes, epigenomics and the additive and synergistic effects from multiple variants57 . variants57 . Even simple genetic test results can be misun-translation132 . Thus, communicating derstood in clinical translation132 . complex genomic results with a range of interpretations is challenging to say the least.</t>
  </si>
  <si>
    <t xml:space="preserve"> Privacy and discrimination A network of country-specific legislation protects Europeans from life and health genetics157 . In the United States, clinical test insurance discrimination on the basis of genetics157 . results are subject to Health Insurance Portability and Accountability Act (HIPAA) protections; however, the HIPAA rule does not explicitly provide privacy protections for information158 . The US Genetic Information Nondiscrimination Act (GINA) of genetic information158 . 2008 addresses this oversight to some extent159 . extent159 . GINA prohibits genetic discrimination in most health insurance and employment scenarios. However, the provisions do not insurance158 . Despite the apply to life insurance, disability insurance or long-term care insurance158 . HIPAA and GINA protections, the public remains nervous about genetic information being used against them160 , them160 , and physicians are wary of genetic information being records161 . As the applications and utility (both clinical and included in medical records161 . personal) of genetic testing expand, so too does the risk that discovered genetic information could be used against individuals. The protections of the existing US legal framework assuredly will be tested in courts. In the meantime, one key issue is how and where the delicate data resulting from WES and WGS clinical tests are hosted.</t>
  </si>
  <si>
    <t xml:space="preserve"> The next-generation sequencing techniques (NGS) which includes whole genome sequen-cing (WGS) or whole exome sequencing (WES), that may detect single-nucleotide changes through the whole genome are now increasingly applied in clinical diagnostics In addition, high costs of these genetic tests make them unavailable in modest clinical settings.</t>
  </si>
  <si>
    <t xml:space="preserve"> The new genetic technologies bring with them a range of new ethical issues to consider. For example, when hundreds or thousands of genes are analysed at once, it is possible to uncover genetic information about health risks quite separate to the neuromuscular condition being  investigated. What type of information should be given to patients before these new tests are undertaken, what type of consent should be sought, and how should ‘inci-dental’ genetic findings be handled?</t>
  </si>
  <si>
    <t xml:space="preserve"> All medical staff, and to some extent patients as well, will need to become familiar with many of these issues so the exciting opportunities to understand our genetic sides translates into better lives rather than anxiety or imprac-tical demands on our health system.</t>
  </si>
  <si>
    <t xml:space="preserve"> However, using these genetic tools for diagnosis will also present multiple challenges in terms of interpretation of the generated data and also raise issues regarding consent. Conveying this information to the patient and their family will often require the involve-ment of clinical geneticists and counsellors. Finally, as this technology becomes more established in clinical practice, it will be important to consider how such testing is best coordinated to ensure optimal patient care.</t>
  </si>
  <si>
    <t xml:space="preserve"> The volume of health-related information that is potentially extractable from whole genome sequencing is enormous. How should the health system help patients to understand and use this information in an informed and positive way?42,43</t>
  </si>
  <si>
    <t xml:space="preserve"> As errors of NGS data range from few tenths of a percent to several percent, the accuracy of the per-base quality score must be improved.  Misinterpretation of genetic variants has to be strictly avoided. When the interpretation of a genetic variant is ambiguous, appropriate control tissue analysis should be performed to clearly discriminate a disease-related somatic mutation from a rare polymorphism. Investigation of large numbers of pa-tients is necessary as somatic mutations in relation to the hematologic malignancy have to be clearly separated from germline alterations. Amongst others, the American College of Medical Genetics and Genomics aims to define clinical laboratory standards for NGS and to ensure the quality standard of clinical genetic laboratories</t>
  </si>
  <si>
    <t xml:space="preserve"> Next-generation sequencing platforms may have inherent differences in detection of diverse types of variants,37,38 so any clinical applications based on next-generation technologies will need to be validated on different types of known reference mutations to determine their performance characteristics.</t>
  </si>
  <si>
    <t xml:space="preserve"> Analytic software for clinical diagnostic approaches will also need to be optimized for detection of different types of mutations. Reliance on dbSNP as a bioinformatics filter appears to be problematic, given that some rare deleterious mutations are contained among the many benign variants. We expect that as whole-exome and whole-genome sequencing are carried out in large numbers of patients and control subjects, an approach will evolve towards using information about the population frequency of a variant, rather than its presence or absence in a database, as a key filter for evaluating the likely clinical implications of a given variant. We conclude that exon-capture followed by massively parallel sequencing has considerable potential in clinical diagnostics, but deficiencies will need to be quantified and rectified before widespread adoption in a clinical setting.</t>
  </si>
  <si>
    <t xml:space="preserve"> In this regard, studies comparing the utility and cost?effectiveness of NGS diagnostic testing are warranted and—given that patients and indications are carefully chosen—will hopefully lead to wider access to and broader coverage of genetic testing by insurance companies. </t>
  </si>
  <si>
    <t xml:space="preserve"> So in summary, imagine that you are seeing a young adult with an undifferentiated inherited muscle disorder in clinic. Which gene or genes do you test for? Do you select the most frequently mutated on a population basis—such as dystrophin? Most likely from the limited phenotype infor-mation? The most severe—such as the most likely to be associated with  cardiac and pulmonary involvement? Or do you make the argument that  there may be a role for WES in this situation? Figure 2.2 describes some of these arguments.</t>
  </si>
  <si>
    <t xml:space="preserve"> While we will have a large volume of potentially useful data on an individual, it is likely that we will, in the immediate future, be unable to process all of that information in a timely fashion.   Some genetic results will take time to validate and so may be slow to return to the patient;</t>
  </si>
  <si>
    <t>Finally, we will lead the discussion on the ethical and practical challenges of acquiring so much personal data. These challenges include storage and management of large volumes of data, ambiguities about data interpretation, concerns about how to communicate both the scope of testing at the consent stage, and the subsequent findings to patients and participants, management of unsolicited findings, and the rise of direct to consumer testing should all of concern to professionals using these techniques.                       NGS techniques produce large volumes of data that need to be stored, managed, and interpreted (Beaudet, 2010a, Kaye et al., 2010 and Sharp, 2011). As researchers this gives us a unique opportunity to push forward research into a great number of conditions at a rapid rate, but at the clinical level this gives ethical pause for thought. While we will have a large volume of potentially useful data on an individual, it is likely that we will, in the immediate future, be unable to process all of that information in a timely fashion. This leaves us with important questions to answer that are of potential personal importance to the patient sitting in front of us in the clinic. How do we decide which bits of data are most relevant to the patient? As exemplified by the time line outlined earlier in this chapter, work using whole-genome or whole-exome techniques, marches forward at a rapid pace, bringing us new breakthroughs on a regular basis. This leaves those in possession of an individual's genetic data in an uncertain situation. At the time of the initial test, we will have a clear set of known parameters to work within when interpreting the findings, but over time these parameters will change and with this the significance of genetic findings at an individual level will also alter. For example, a test result from an analysis conducted in 2012 may be inconclusive, but that data may become clinically relevant in 2020 in light of new scientific advances. This gives the clinician the ability to revisit and reinterpret genetic data on a regular basis (if they have the facility to store raw data at a sufficient volume) where new information emerges that may be of potential benefit to the patient. This has obvious benefits in that patients only have to undergo one test, but it also presents a logistical challenge for the services involved with respect to the secure storage of data. It also presents services with the challenge of designing systems that allow for efficiently keeping track of new scientific advances and for revisiting patients’ data in light of these advances. Researchers may find themselves in the unenviable situation of being obliged to return to multiple complex data sets whenever new genes of importance or bioinformatics breakthroughs are thought to be so clinically important that new pathogenic variants may be identified. Or conversely they may find themselves returning to a data set and finding an important gene finding (say perhaps a propensity to develop leukemia—and respond poorly to convention drugs) which baseline bioinformatics had missed but which current analysis would certainly had identified. Where does the responsibility lie to keep up to date with reanalyzing complex data sets?</t>
  </si>
  <si>
    <t xml:space="preserve"> The implications of NGS for clinical care should not be underestimated. The American College of Medical Genetics and Genomics (2012) issued a policy statement on the use of NGS that em-phasized the importance of correctly identifying families likely to benefit from testing, comprehensive pretest counsel-ing, post-test considerations, and the role of genetics professionals.</t>
  </si>
  <si>
    <t xml:space="preserve"> Although the targeted sequencing approach is less complicated in terms of data analysis and interpretation, ethical concerns still remain (Ku, Cooper, Ziogas, et al., 2013), including issues surrounding how NGS findings are disclosed, how the information is used in clinical care, and establish-ment of insurance reimbursement protocols for NGS testing (Rizzo &amp; Buck, 2012).</t>
  </si>
  <si>
    <t xml:space="preserve"> In addition, recognizing intermediate-penetrance (two- to five-fold increased risk) genes, their contribution to cancer, and the subsequent management of mutation carriers continues to pose a challenge in clinical manage-ment because of a lack of published guidelines.</t>
  </si>
  <si>
    <t xml:space="preserve"> In terms of complete exome or genome sequencing, an individual might learn of disease risk that they did not anticipate, such as dementia or another disease for which no preven-tion or treatment exists. Such an un-expected incidental finding also may have implications for other family members.</t>
  </si>
  <si>
    <t xml:space="preserve"> Clearly, genetics professionals as well as other healthcare providers will require education about NGS, how to manage results, and the interpretation of large amounts of genetic data (Rizzo &amp; Buck, 2012).  Technologic developments will continue in the field of genomics. Oncology nurses need to understand not only the technology and biol-ogy underlying genetic testing, but also the significance of the clinical applications of new technologies,  including NGS. Oncology nurses will continue to be challenged to correctly identify patients who might benefit from genetic counseling and possibly genetic testing and refer them to a genet-ics professional who is familiar with new technologies such as NGS.</t>
  </si>
  <si>
    <t>Technologic developments will continue in the field of genomics. Oncology nurses need to understand not only the technology and biol-ogy underlying genetic testing, but also the significance of the clinical applications of new technologies,  including NGS. Oncology nurses will continue to be challenged to correctly identify patients who might benefit from genetic counseling and possibly genetic testing and refer them to a genet-ics professional who is familiar with new technologies such as NGS.</t>
  </si>
  <si>
    <t xml:space="preserve"> Here, we emphasize that the decision to perform genetic testing can be complex and extends beyond the technical aspects of different sequencing panels.</t>
  </si>
  <si>
    <t xml:space="preserve"> The advantage of the more comprehensive tests is the potential for increased sensitivity of variant detection. The major drawbacks of more comprehensive testing include poten-tially increased costs, increased detection of genetic variants of unknown clinical significance, and decreased interpret-ability</t>
  </si>
  <si>
    <t xml:space="preserve"> Bioinformatic methods are imperfect</t>
  </si>
  <si>
    <t xml:space="preserve"> Before performing testing, it is advised that pretest counseling be performed to articulate such issues as the goals, potential consequences, and limitations of genetic testing, as well as address how the results will specifically alter each individual’s care. Sim-ilarly, after test results have been returned, it is important to summarize with patients, and often their relatives, how the findings may affect them and what the next steps are in light of the knowledge gained.  Given these complexities, it is recommended that genetic testing be performed in centers  with experience in counseling patients and interpreting genetic testing results.</t>
  </si>
  <si>
    <t xml:space="preserve"> The extent to which subjectivity contributes to differences in interpretation of variants as pathogenic between research and clinical labo-ratories is unknown.  As such, pathogenicity is subject to changes and modifications over time as more knowledge is gained.   The advantage of the more comprehensive tests is the potential for increased sensitivity of variant detection. The major drawbacks of more comprehensive testing include poten-tially increased costs, increased detection of genetic variants of unknown clinical significance, and decreased interpret-ability</t>
  </si>
  <si>
    <t xml:space="preserve"> The reactions we have struggled with in returning results in ClinSeq are not those of the participants but rather those of some of their physicians. In more than a few cases, the physicians have been dismissive or even angry with us for finding, for example, a mutation that predisposes to cancer in a patient with no personal or family medical  history. Our surprise at this reaction ema-nates from an underappreciated collision of values, priorities and incentives.  We feel that a success in ClinSeq is to identify people who have an increased liability towards ill-ness before that illness manifests in them or in their immediate family. Yet, what we are learning is that the busy primary care physician has a hard time fitting this into their practice paradigm, and they are going to need a lot of support, guidance and (to be honest) remuneration to convince them to do this work. This experience has taught us that one of the greatest challenges we geneticists face is to convince our colleagues of the value and utility of a genetic model of preventive medicine but, more importantly, to provide the support and tools to make this approach to medicine a routine part of the health-care landscape.</t>
  </si>
  <si>
    <t xml:space="preserve"> We have essentially none of this in place, and the needs are overwhelming. Building all of these resources simulta-neously for the predicted broad uses of sequencing in the clinic is impossible; we cannot justify the cost because we have not yet demonstrated the utility, and we can-not demonstrate the utility until we have the infrastructure.   the other essential infrastructure will be bioinformatic. Putting all of these data together and making sense of them will require a step change in bio-informatic resources and understanding. Without bioinformatics, there can be no practical way of interpreting the genome for clinical benefit.</t>
  </si>
  <si>
    <t xml:space="preserve"> The second, less obvious missing infrastructure is the regulatory surround, specifically as pertain-ing to the identifying nature of genomic data and how this might affect the current flows of patient data for reimbursement, care or research.</t>
  </si>
  <si>
    <t xml:space="preserve"> Clearly, guidelines are needed for next-generation test methodologies with regard to the quality of the data needed to call vari-ants and algorithms and the types of data to be reported.</t>
  </si>
  <si>
    <t xml:space="preserve"> I believe that, at present, with perhaps exceptions for very complex problems (where ‘experi-mental’ diagnostic techniques using the entire genome might be used), genomic data should be implemented in the clinical setting as specific arrays directed at specific situa-tions. Interpreting such arrays is time con-suming and complex enough. Our logistical, bioinformatic and human resources (and our knowledge) are limited; these barriers speak against the routine use of the whole genome at present.</t>
  </si>
  <si>
    <t xml:space="preserve"> We need reliable databases to assist laboratories and clinicians in interpreting the clinical significance of sequencing-based data, and by extension we urgently need the research to populate these databases5   This emphasizes the need for appropriately curated variant databases and warns against physicians assuming that every rare or novel variant in a disease-associated gene is disease-causing28   In order to realize this, we have to ensure that, whether it is in the commercial domain or in the public domain, we obtain the most authori-tative and up-to-date, continually revised knowledge base as to the clinical meaning of genomic variants.</t>
  </si>
  <si>
    <t xml:space="preserve"> If laboratories endeavour to pro-vide reports containing potentially hundreds or thousands of novel or rare variants identi-fied in a clinical exome, this then necessitates the creation of genomicists (physicians who are able to analyse these results) to receive them in order to avoid physicians overcall-ing rare variants as causative of disease.   I would wish to see the establishment of a new speciality, that of the clinical bioinformatician, sitting at the interface between the genomic patholo-gist and physician on the one side and the academic and mathematical bioinformati-cian on the other. This will require the establishment of a professional accreditation body and appropriate codes of practice33,34</t>
  </si>
  <si>
    <t xml:space="preserve"> clinical genomic data raise challenges that, while not unique, are different in scope. These chal-lenges include: a high likelihood of incidental  findings4,5 ; findings4,5 ; information relevant to family members; and findings that, by current standards of practice, call for pre-test coun-selling to ensure that the patient understands the nature of the information to be provided by testing, thus giving them the opportu-nity to decline testing. This third category includes information about carrier status6 and about future health risks for which there treatment7 . There is an urgent need for is no treatment7 . consensus development on the appropriate handling of each of these issues.   Genome-scale tests also make the likelihood of incidental findings much and greater than targeted genetic tests17 potentially more than other diagnostic modalities, such as an MRI.</t>
  </si>
  <si>
    <t xml:space="preserve"> clinical genomic data raise challenges that, while not unique, are different in scope. These chal-lenges include: a high likelihood of incidental  findings4,5 ; findings4,5 ; information relevant to family members; and findings that, by current standards of practice, call for pre-test coun-selling to ensure that the patient understands the nature of the information to be provided by testing, thus giving them the opportu-nity to decline testing. This third category includes information about carrier status6 and about future health risks for which there treatment7 . There is an urgent need for is no treatment7 . consensus development on the appropriate handling of each of these issues.   These kinds of results can be extracted from the data, they can be returned, and they can be used to alter the management of the patient, but it is emotionally challenging for the patients and needs to be performed thoughtfully.   If a genetic finding is generated as a result of clinical testing, practice standards and consensus-based guidelines should determine what results are returned. However, these standards and guidelines do not yet exist, and there is an urgent need to develop them. They should incorporate patient views and respect patient choice, but they must also take into account the appropriate use of clinical resources, includ-ing laboratory time and resources involved in generating clinical findings from raw sequence data, and clinician time spent in pre- and post-test counselling5</t>
  </si>
  <si>
    <t xml:space="preserve"> clinical genomic data raise challenges that, while not unique, are different in scope. These chal-lenges include: a high likelihood of incidental  findings4,5 ; findings4,5 ; information relevant to family members; and findings that, by current standards of practice, call for pre-test coun-selling to ensure that the patient understands the nature of the information to be provided by testing, thus giving them the opportu-nity to decline testing. This third category includes information about carrier status6 and about future health risks for which there treatment7 . There is an urgent need for is no treatment7 . consensus development on the appropriate handling of each of these issues.</t>
  </si>
  <si>
    <t xml:space="preserve"> the most important difference between genomic tests and clinical tests is that the medical establishment and the medical industrial infrastructure believe them to be very dif-ferent. This perception is due to a number of well-documented deficiencies in medical education regarding genomic tests9 , discom-fort on the part of clinicians in interpreting the genomic tests10,11 and the complete lack  of infrastructural support in current elec-tronic medical records for the acquisition and processing of genomic and genealogical data12 . The consequence of these deficiencies has been a remarkable willingness to consider forms of automated decision support and knowledge creation that are, at best, grudgingly accepted for other kinds of testing, mostly because clinicians believe they can use intuition and experi-ence to determine the right time to order conventional clinical tests and are unaware of cognitive biases, such as those caused by insensitivity to the prior probability of diseases13   The biggest problem in this respect is the broad lack of education in genomic science throughout our clinical establishments, medical schools and training programs31 . Without this knowledge base and skill set, which includes a well-grounded familiarity with probabilistic reasoning, phy-sicians will not be able to serve as authorita-tive decision makers for clinical genomics.   The educational need of the medical professionals receiving the reports is proportional to the comprehensiveness of the reporting. </t>
  </si>
  <si>
    <t xml:space="preserve">  clinical genomic data raise challenges that, while not unique, are different in scope. These chal-lenges include: a high likelihood of incidental  findings4,5 ; findings4,5 ; information relevant to family members; and findings that, by current standards of practice, call for pre-test coun-selling to ensure that the patient understands the nature of the information to be provided by testing, thus giving them the opportu-nity to decline testing. This third category includes information about carrier status6 and about future health risks for which there treatment7 . There is an urgent need for is no treatment7 . consensus development on the appropriate handling of each of these issues. patients should receive sufficient information before testing to make an informed decision to proceed; and both counselling and educational tools should be developed to assist patients in understanding test results, including the personal and family implications.</t>
  </si>
  <si>
    <t xml:space="preserve"> Genomic data cannot be shared with other researchers without a much higher likelihood of disclosure of identity than with other data types. The risk of disclosure is growing significantly with the accumulation of independent non-medical DNA data-bases, such as those maintained by the sys-tem of criminal justice in the United States.</t>
  </si>
  <si>
    <t xml:space="preserve"> privacy of health records should be assidu-ously protected;   of infrastructural support in current elec-tronic medical records for the acquisition and processing of genomic and genealogical data12 . The consequence of these deficien-data12 . cies has been a remarkable willingness to consider forms of automated decision support and knowledge creation that are, at best, grudgingly accepted for other kinds of testing, mostly because clinicians believe they can use intuition and experi-ence to determine the right time to order conventional clinical tests and are unaware of cognitive biases, such as those caused by insensitivity to the prior probability of diseases13   The second, less obvious missing infrastructure is the regulatory surround, specifically as pertain-ing to the identifying nature of genomic data and how this might affect the current flows of patient data for reimbursement, care or research.</t>
  </si>
  <si>
    <t xml:space="preserve"> The transfer of NGS data from the sequencing facility to the data analysis center presents another challenge. In our experi-ence, shipping the data on hard drives with 2 Tbs or 3 Tbs storage space is a routine mechanism. Making the Tbs of sequence data readily accessible to the computing power could be the bottleneck. However, with the improvement and standardization of sequenc-ing platforms and data analysis algorithms, within a few years down the road it may become unnecessary to store the raw se-quence data anymore. What need to be stored and transferred may be the variant calling results that are much smaller in size compared to the raw sequence data.</t>
  </si>
  <si>
    <t xml:space="preserve"> The dramatic reduction in sequencing cost and time allows cur-rent NGS platforms to generate an unprecedented volume of se-quence data, as many as millions or billions of short reads (?50– 150 bp) per run, posing great bioinformatics challenges in terms quence data, as many as millions or billions of short reads (?50– 150 bp) per run, posing great bioinformatics challenges in terms of NGS data storage, quality control, alignment, assembly and annotation.   NGS technology is coupled with immense data storage require-ments, which needs to be considered prior to the decision of employing such platforms in clinical practices, at least for now. This is because the huge amount of raw sequence data for each pa-tient, usually hundreds of Gbs, needs to be stored for potential fu-ture analysis and interpretation when analytical algorithms improve.  The transfer of NGS data from the sequencing facility to the data analysis center presents another challenge. In our experi-ence, shipping the data on hard drives with 2 Tbs or 3 Tbs storage space is a routine mechanism. Making the Tbs of sequence data readily accessible to the computing power could be the bottleneck. However, with the improvement and standardization of sequenc-ing platforms and data analysis algorithms, within a few years down the road it may become unnecessary to store the raw se-quence data anymore. What need to be stored and transferred may be the variant calling results that are much smaller in size compared to the raw sequence data.</t>
  </si>
  <si>
    <t xml:space="preserve"> The dramatic reduction in sequencing cost and time allows cur-rent NGS platforms to generate an unprecedented volume of se-quence data, as many as millions or billions of short reads (?50– 150 bp) per run, posing great bioinformatics challenges in terms quence data, as many as millions or billions of short reads (?50– 150 bp) per run, posing great bioinformatics challenges in terms of NGS data storage, quality control, alignment, assembly and annotation.   These issues are being addressed by the Sequencing Quality Control (SEQC) project, a community-wide collaborative effort  led by the US Food and Drug Administration (www.fda.gov/Micro-ArrayQC/) as a follow-up of its MicroArray Quality Control (MAQC) project [194,195].</t>
  </si>
  <si>
    <t xml:space="preserve"> The dramatic reduction in sequencing cost and time allows cur-rent NGS platforms to generate an unprecedented volume of se-quence data, as many as millions or billions of short reads (?50– 150 bp) per run, posing great bioinformatics challenges in terms quence data, as many as millions or billions of short reads (?50– 150 bp) per run, posing great bioinformatics challenges in terms of NGS data storage, quality control, alignment, assembly and annotation.   NGS technology is coupled with immense data storage require-ments, which needs to be considered prior to the decision of employing such platforms in clinical practices, at least for now. This is because the huge amount of raw sequence data for each pa-tient, usually hundreds of Gbs, needs to be stored for potential fu-ture analysis and interpretation when analytical algorithms improve.   Thus, it is necessary to understand the principles, advan-tages and limitations of bioinformatics tools so as to establish appropriate pipelines capable of generating reliable analytical re-sults.</t>
  </si>
  <si>
    <t>However, implementing NGS into clinical settings still faces some hurdles. First, the rapid generation of enormous amounts of sequence data presents a huge challenge for data integration. For instance, whole genome sequencing can easily discover numerous genetic varia-tions between patients and healthy volunteers, but it will be diffi-cult to extract clinically useful and actionable information and validate significant genotype-phenotype associations. Notably, a person’s genetic make-up is not the only determinant of disease risk and drug response. A variety of demographic and clinical fac-tors (such as age, gender, ethnicity, pathological stage, and medical history) could potentially complicate clinical decision-making. Therefore, it is important to control for confounding factors in the development of reliable and reproducible molecular markers.   How to implement regulatory quality control standards in translational research and clinical testing requires more attention in the future. There is a need to establish reference DNA/RNA samples and reference data sets.</t>
  </si>
  <si>
    <t xml:space="preserve"> Third, the massive accumulation of genomic data also raises ethical issues. Whether and how to return sequence results to patients remains question-able. The reality with NGS data is that clinically and biologically important information is frequently buried in huge amounts of noise or false positives and the cost of false-positive diagnosis can be tremendous. Protection of the privacy and confidentiality of individual genomic information is also of concern. Only when patients are willing to share their medical information and their sequence data can new biomedically important findings be discov-ered and utilized for the benefits of large populations.</t>
  </si>
  <si>
    <t>This scenario is valuable in research setting where the focus is on getting as much information as possible and the time required to analyze the data (to get meaningful results) is not a constraint, but this can prove very challenging in clinics. Generation, analysis and storage of NGS data demands sophisticated and high end computing infras-tructure (at a minimum 8 quad core, 32 GB RAM and ten terabytes of disk space). Highly skilled IT and bioinformatics staff is needed to set up, maintain and run NGS data analysis tools. This kind of computing infrastructure and manpower is exorbitant and even impractical for small diagnostic labs and clinics. The cost of managing, storing and analyzing NGS data easily runs into hundreds of thousands of dollars (74) and currently is a severe deterrent for adoption of NGS systems in clinics. In order to benefit from the many advantages of sequencing the genome, the cost of sequencing, importantly, the cost of data analysis needs to be made manageable.</t>
  </si>
  <si>
    <t xml:space="preserve"> The amount of data being generated using NGS systems is outpacing the computational capacity of most systems (73).  This scenario is valuable in research setting where the focus is on getting as much information as possible and the time required to analyze the data (to get meaningful results) is not a constraint, but this can prove very challenging in clinics. Generation, analysis and storage of NGS data demands sophisticated and high end computing infras-tructure (at a minimum 8 quad core, 32 GB RAM and ten terabytes of disk space). Highly skilled IT and bioinformatics staff is needed to set up, maintain and run NGS data analysis tools. This kind of computing infrastructure and manpower is exorbitant and even impractical for small diagnostic labs and clinics. The cost of managing, storing and analyzing NGS data easily runs into hundreds of thousands of dollars (74) and currently is a severe deterrent for adoption of NGS systems in clinics. In order to benefit from the many advantages of sequencing the genome, the cost of sequencing, importantly, the cost of data analysis needs to be made manageable.</t>
  </si>
  <si>
    <t xml:space="preserve"> Recent advances made in the field of NGS are very encouraging, but in order to be widely and routinely used in clinical practice, there needs to be further reduction in cost, flexibility in through put and stream-lining of data generation, analysis and management.</t>
  </si>
  <si>
    <t xml:space="preserve">  Recent advances made in the field of NGS are very encouraging, but in order to be widely and routinely used in clinical practice, there needs to be further reduction in cost, flexibility in through put and stream-lining of data generation, analysis and management. In terms of data analysis and management, cloud comput-ing offers an attractive alternative to investing in expen-sive computing infrastructure. The bigger challenge lies in making rules and policies around the genetic infor-mation, making sequencing-based genetic tests afford-able and easy to interpret. This will require sustained collaboration between research labs, clinical practition-ers and commercial vendors offering sequencing-based genetic tests.</t>
  </si>
  <si>
    <t xml:space="preserve"> All of these issues have been discussed extensively by clin-icians and geneticists (76, 77) and they will have to partner with policy makers, scientists and other stake holders to address them comprehensively.</t>
  </si>
  <si>
    <t xml:space="preserve"> Additional ethical issues such as implications of genetic information for relatives, course of action in case of identification of unknown or unanticipated muta-tions (75) have been identified. As sequencing using NGS provides an unbiased view of the genome, a number of variants discovered may not have clinical significance or their clinical significance may not be known and sharing of such information with patients will be a judgement call of clinical practitioner or genetic counselor. Moreover, since genetic material is shared with relatives, finding predisposing variants in an individual could have implications for the individ-ual’s siblings and off springs.</t>
  </si>
  <si>
    <t xml:space="preserve"> Sharing an individual’s genetic information with prospective employers and insurance companies might result in genetic information-based discrimination which could have legal implications.  These have been addressed to a certain extent by Genetic Information Non-discrimination Act (GINA, 2008; http://www. genome.gov/Pages/PolicyEthics/GeneticDiscrimination/ GINAInfoDoc.pdf). GINA, together with already exist-ing non-discrimination provisions of the Health Insur-ance Portability and Accountability Act (HIPAA), generally prohibits health insurers or health plan admin-istrators from requesting or requiring genetic infor-mation of an individual or the individual’s family members, or using it for decisions pertaining to coverage, rates or pre-existing conditions. The law also prohibits most employers from using genetic  information for hiring, firing, or promotion decisions. Additional ethical issues such as implications of genetic</t>
  </si>
  <si>
    <t>Sharing an individual’s genetic information with prospective employers and insurance companies might result in genetic information-based discrimination which could have legal implications.  These have been addressed to a certain extent by Genetic Information Non-discrimination Act (GINA, 2008; http://www. genome.gov/Pages/PolicyEthics/GeneticDiscrimination/ GINAInfoDoc.pdf). GINA, together with already exist-ing non-discrimination provisions of the Health Insur-ance Portability and Accountability Act (HIPAA), generally prohibits health insurers or health plan admin-istrators from requesting or requiring genetic infor-mation of an individual or the individual’s family members, or using it for decisions pertaining to coverage, rates or pre-existing conditions. The law also prohibits most employers from using genetic  information for hiring, firing, or promotion decisions. Additional ethical issues such as implications of genetic</t>
  </si>
  <si>
    <t xml:space="preserve">  From our poststudy survey, we found that 72% of the responders reported speaking with their physician about their results. This raises important ques-tions about whether nongeneticists are adequately prepared to counsel patients based on WES results and whether such follow- up will lead to iatrogenic harm or unjustified use of health care counsel patients based on WES results and whether such follow- up will lead to iatrogenic harm or unjustified use of health care resources (74). Twenty-five percent reported changing their up will lead to iatrogenic harm or unjustified use of health care resources</t>
  </si>
  <si>
    <t>Bioinformatics focused on the practical ex-traction of medical relevant/actionable data are a challenge. We relied heavily on HGMD alleles for “need to know” information to patients. This approach is flawed in three ways: (i) databases relied heavily on HGMD alleles for “need to know” information to patients. This approach is flawed in three ways: (i) databases contain errors; (ii) highly validated disease databases are scattered, private, and limited; and (iii) the future will provide more disease risk alleles by sequencing than by patient reports in the literature. Our current limitation for interpretation of a genome is not the quality of the data of the coverage of the genome but our disease knowledge database.</t>
  </si>
  <si>
    <t xml:space="preserve">  There is also the issue of our limited knowledge of disease alleles within the databases. One of our biggest challenges for the interpretation of human genomes is the lack of gene annotations and the errors in databases. Our knowledge base for human disorders is small. There are only ∼100,000 pathogenic variants in the HGMD (13, 14) database and a fraction of them have errors. If we do not use annotated variants but instead gene annotations as our source of information, we can calculate the fraction of knowledge that we can use at this time. Bioinformatics focused on the practical ex-traction of medical relevant/actionable data are a challenge. We relied heavily on HGMD alleles for “need to know” information to patients. This approach is flawed in three ways: (i) databases relied heavily on HGMD alleles for “need to know” information to patients. This approach is flawed in three ways: (i) databases contain errors; (ii) highly validated disease databases are scattered, private, and limited; and (iii) the future will provide more disease risk alleles by sequencing than by patient reports in the literature. Our current limitation for interpretation of a genome is not the quality of the data of the coverage of the genome but our disease knowledge database.</t>
  </si>
  <si>
    <t xml:space="preserve"> This raises important ques-tions about whether nongeneticists are adequately prepared to counsel patients based on WES results and whether such follow- up will lead to iatrogenic harm or unjustified use of health care counsel patients based on WES results and whether such follow- up will lead to iatrogenic harm or unjustified use of health care resources (74). Twenty-five percent reported changing their up will lead to iatrogenic harm or unjustified use of health care resources</t>
  </si>
  <si>
    <t xml:space="preserve"> WES is also being utilized fairly early (median clinic visit of 2) in the clinical diagnostic process in our clinics; this is consistent with our previous recommendation of applying WES if the initial evaluation does not yield a diagnosis (1).</t>
  </si>
  <si>
    <t xml:space="preserve"> The medical geneticist and genetic counselors are also responsible for communicating the less than conclusive results to patients/families, balancing the need to accu-rately represent their level of confidence in the results against the lack of empirical data, providing a uniform and well-defined clinical classification of WES results. Such difficulty in interpretation was recently cited by practicing genetic counselors as causing them to hesitate to offer WES to their patients (20), although it has been acknowledged that this clinical interpretation is critical in communicating results to patients (21).</t>
  </si>
  <si>
    <t>The mean interval between the initial evaluation by a medical geneticist and the performance of WES was 1.68±2.7 years (range 0–14 years), with the median visit being the second (range 0–8). Prior genetic eval- uation included a clinical evaluation and laboratory tests such as chromosomal microarray, biochemical tests, tar- geted single gene tests and gene panels (1). All 93 patients had undergone laboratory testing prior to WES, with 1–28 tests per individual   However, the scale of WES find-ings makes this process complex, necessitating extra time due to the number and types of variants that are reported, the need to consult several databases and publications and follow-up testing to determine if the variant is indeed relevant to the patient’s presentation.</t>
  </si>
  <si>
    <t xml:space="preserve"> The reasons for not pursing WES included difficulty with, or waiting to hear about insurance coverage (n=42, 44.2%),   Fifty patients (53.7%) required follow-up actions to interpret theWES results. These included reviewing the medical records (n=15, 16.1%), performing additional biochemical testing (n=10, 10.8%), molecular testing (n=14, 15.1%), imaging (n=1, 1.1%), more than one of the above tests (n=8, 8.6%), sending biological samples to specifically indicated research laboratories (n=2, 2.2%) and genotyping of family members (n=16, 17.2%). Of the 58 patients who were in the no diagnosis category, 30 had follow-up events (51.7%), compared to 20/35 (57.1%) in all the other categories combined, not significantly different (FET p&gt;0.05), indicating to 20/35 (57.1%) in all the other categories combined, not significantly different (FET p&gt;0.05), indicating that follow-up actions were necessary for optimal inter-pretation of results across all diagnostic categories.   The high frequency of VUS is not surprising; how-ever, the high rates of follow-up actions have not been previously reported, occurring in ∼50% of patients.   Although we did not perform an assessment of the economic impact of these follow-up procedures, it is clear that they result in expenses, as well as commit-ment of time and effort by the clinicians and the fami-lies.   However, 20% of our patients opted for one of twoWES research studies at our institution, and 21% of patients who had not had WES had it in the subsequent months, testifying to the practical realities such as waiting for insurance approval and the availability of both parents. Concerns regarding costs and insurance coverage can prohibit WES from being offered in genetics clinics (20), highlighting this as a potential barrier.Wewould expect that as more insurance companies offer coverage for WES, that it would start to eliminate this barrier.</t>
  </si>
  <si>
    <t xml:space="preserve"> while clinical laboratories that perform WES follow the American College of Medical Genetics (ACMG) guide-lines on laboratory classification and reporting of gene variants (17, 18), we currently lack a similar clinical classification of WES results.  With patients and fami-lies making medical and reproductive decisions based on these results, it is critically important to develop spe-cific diagnostic definitions to guide the clinical inter-pretation of WES results.</t>
  </si>
  <si>
    <t>Occasionally, there is a divergence between the laboratory and the clinician’s interpretation of the WES results and the management of these can present challenges   This highlights the importance of ongoing communica-tion between the clinicians and the laboratories such that the laboratory is providedwith detailed phenotypic infor-mation at the beginning as well as appraised of newinfor-mation when it may become available, thus enhancing the optimal reporting and interpretation ofWES results.   These limitations further emphasize the critical role of the medical geneticist in interpreting WES results and being actively involved in reinterpretation when new information about a variant/s or condition or phenotype emerges.</t>
  </si>
  <si>
    <t xml:space="preserve"> Variants that are less than causal of the patient’s phenotype, including variants of uncertain significance (VUS), are frequently reported. Our anecdotal observation has been that the optimal interpretation of these requires reconsidering the clinical information and incorporating results obtained from subsequent follow-up testing such as additional lab-oratory tests and genotyping of family members, adding to the burden of the patients, families, and clinicians. Thus, while WES has become widely available, several challenges remain in the optimal interpretation of the results.</t>
  </si>
  <si>
    <t>The implementation of NGS technology in a clinical laboratory is complex and requires significant expertise in clinical, technical, and bioinformatics aspects of sequenc-ing. The laboratories should strictly apply all quality measures for NGS test development, validation, and qual-ity assurance under guidance of the Clinical Laboratory Improvement Amendments and CAP regulations.</t>
  </si>
  <si>
    <t xml:space="preserve"> An inherent problem of extensive genotyping using next generation sequencing technologies would be the finding of incidental (or unwanted) DNA variants that might provide information not originally sought as part of the pharmacoge-nomics work-up. In terms of germline DNA testing, this infor-mation might have relevance to family members who will share gene variants with the patient being tested. While becoming technically more straightforward, data generation by whole exome sequencing and whole genome sequencing need addi-tional care in termsof the potential ethical, legal and social issues that might emerge.14,15 Thus, this type of approach remains tional care in termsof the potential ethical, legal and social issues that might emerge.14,15 Thus, this type of approach remains experimental and should only be undertaken using a protocol that has been approved bya research or clinical ethics committee.</t>
  </si>
  <si>
    <t xml:space="preserve"> A new health professional broadly described as a ‘health informatician’ will be needed to deal with the mass of infor-mation that will emerge. He/she will be responsible for inter-preting a wide rangeof genetic informationderived fromgenome sequencing. This will speed up the translation of research into clinical practice as well as assist health professionals in assessing the significance of genetic and genomic data.</t>
  </si>
  <si>
    <t xml:space="preserve"> The health professionals (even as university students) are under increasing pressure with a rapidly expanding knowledge base in genetics and genomics.  So the standard solution being more education is somewhat superficial because there is already considerable pressure to ensure ongoing edu-cation across a whole series of professional standards.</t>
  </si>
  <si>
    <t>The pace of this transition will depend on the presence of the requisite infrastructure, regulatory standards, training and best practice guidelines for reporting, and will vary widely between and even within countries. Regulatory standards and evaluation protocols focusing on nucleic acid preparation, the sequencing process and bioinformatic analyses, including data storage, will all need to be formulated. Numerous computational analytical approaches are currently in various stages of development and use; the standardization of these programs is required. The analytical process and its output must be set to ensure that sequence variants, copy number variation and mosaicism can be reliably identified.</t>
  </si>
  <si>
    <t xml:space="preserve"> The NGS era of gene discovery and, ultimately, molecular diagnoses heralds a fundamental change for medical genetics and medical geneticists. In addition to con-tinuing to define phenotypes, the medical geneticist of the NGS era will have an unprecedented opportunity to identify human disease-causing genes, enable the translation of NGS into diagnostic tools and under-stand the role of disease modifiers to advance the care of patients with rare diseases. These geneticists will also become vital members of collaborative teams along with providers from other specialties as they use genomic results to guide patient care. As such, medi-cal geneticists will need to complement their clinical skills with expertise in the clinical interpretation of NGS data.</t>
  </si>
  <si>
    <t xml:space="preserve"> various issues related to technical, analyti-cal, data interpretation and cost standpoints have to be addressed before the adoption of NGS in a clinical setting.</t>
  </si>
  <si>
    <t>However, the results must be validated by a Clinical Laboratory Improvement Amendments (CLIA)-certified laboratory for clinical decision making.</t>
  </si>
  <si>
    <t xml:space="preserve"> In addition, serious attention should be paid to obtaining fully informed consent from the patients concerned in relation to the genomic tests and the risk of disclosing findings that might be consideredincidental to the initial test (i.e., revealing hitherto unknown genetic causes of hereditary dis-orders).</t>
  </si>
  <si>
    <t xml:space="preserve"> WES affords the opportunity to identify the vast majority of DSVs in the exome and is being increasing applied for medical purposes. Data interpretation is exceedingly challenging, and none of the bioinformatics algorithms alone or in combination are sufficiently robust to identify the pathogenic variants. Garnering medical information from the WES data requires knowledge of the genetic diversity of the humans, etiological complexity of the clinical phenotype, and phenotypic variability of the diseases. Similarly, applying the WES data to clinical practice requires in-depth knowledge of medical genetics as well as clinical medicine.</t>
  </si>
  <si>
    <t>There is considerable emphasis on cross training the physicians and the geneticist to enhance applications of the genetic information to the practice of medicine. Both a team approach and training the current and next generation of cardiovascular physicians are necessary to understand and apply the modern molecular genetic discoveries to the care of patients.</t>
  </si>
  <si>
    <t xml:space="preserve"> There are concerns that this will increase costs of these tests in the future because of increased burden on data analyses and interpretation.</t>
  </si>
  <si>
    <t xml:space="preserve"> Although database resources are quickly improving, there remain technical differences between different next-gen sequencing equipment and bioinformatics methods that make the bioinformatics data resources a work in progress. For example, there was a recent report of a study where the same DNA samples were sent to a number of the top sequencing laboratories in the world, with comparison of the variant clas-sification between sites. There was surprisingly little agree-ment in the variant analysis of the same individual (www. rd-neuromics.eu; January 24, 2013 workshop).</t>
  </si>
  <si>
    <t xml:space="preserve"> part of the informed consent process. Complicating this land-scape further, as mentioned above, ES or GS tests may not be optimized for coverage of variants associated with these IFs. In addition, all reportable variants from NGS-based tests have to be validated through another method. The numbers of both VUS and IFs found in ES dramatically increase the workload in clinical laboratories, leading to problems in turnaround time and cost. Testing of disease-specific gene panels can obviate or significantly reduce the issues of IFs; patients will not receive any IFs with a targeted panel because only genes relevant to the phenotype are analyzed.</t>
  </si>
  <si>
    <t>The era of genomic medicine has begun, and it brings tremendous opportunity and challenges to the long-held norms of medical practice. Nonetheless, issues  such as the lack of knowledge about the interpretation of vari-ants, disagreement on releasing IFs, high demand for data storage, inadequate informed consent procedures for genetic laboratory and clinical testing, and a limited workforce of geneticists and genetic counselors have to be addressed before we realize the full potential of this exciting technology.</t>
  </si>
  <si>
    <t>Complicating this land-scape further, as mentioned above, ES or GS tests may not be optimized for coverage of variants associated with these IFs. In addition, all reportable variants from NGS-based tests have to be validated through another method. The numbers of both VUS and IFs found in ES dramatically increase the workload in clinical laboratories, leading to problems in turnaround time and cost. Testing of disease-specific gene panels can obviate or significantly reduce the issues of IFs; patients will not receive any IFs with a targeted panel because only genes relevant to the phenotype are analyzed.   The confirma-tion process can be very burdensome when a large number of novel variants need to be confirmed, such as in the case of ES. As reported by many studies, Sanger confirmation accounts for the largest part of turnaround time, which is impractical and not cost-effective for clinical laboratories.</t>
  </si>
  <si>
    <t xml:space="preserve"> It is therefore important to recognize that experimental pre-dictions, as with computational predictions, are informative but oſten not definitive. All these points emphasize the com-plexity of variant interpretation and the need for improved annotation of disease alleles both in mutation databases and in the primary literature.</t>
  </si>
  <si>
    <t xml:space="preserve"> Both public and commercially available variant databases are important in assessing variants’ pathogenicity. However, information from these sources and the published literature can contain ambiguous and insufficient information, which, if not carefully evaluated, may lead to overassessment of pathogenicity, thereby causing an incorrect diagnosis.  It is therefore important to recognize that experimental pre-dictions, as with computational predictions, are informative but oſten not definitive. All these points emphasize the com-plexity of variant interpretation and the need for improved annotation of disease alleles both in mutation databases and in the primary literature.</t>
  </si>
  <si>
    <t xml:space="preserve"> A collabora-tive effort between physicians and diagnostic laboratories will be more important as ES becomes more widespread in genetic testing</t>
  </si>
  <si>
    <t xml:space="preserve"> Another challenge when performing vast scale sequencing such as ES or GS is the potential for detecting incidental find-ings (IFs). IFs are defined as findings unrelated to the indica-tion for obtaining the sequencing test but that are of medical value for patient care. The rate of reportable IFs can range from 1 to 8.8%, depending on sequencing quality, variant selection, subject cohort, and whether the laboratory is using the gene list Unaffected recommended by the ACMG Working Group.21,22 family members are oſten included for ES or GS analysis in order to detect de novo changes in the proband; thus, IFs also have implications for these unaffected family members. Determining whether, which, and how IFs are returned to the patient is becoming increasingly important and controversial.</t>
  </si>
  <si>
    <t xml:space="preserve"> Another challenge when performing vast scale sequencing such as ES or GS is the potential for detecting incidental find-ings (IFs). IFs are defined as findings unrelated to the indica-tion for obtaining the sequencing test but that are of medical value for patient care. The rate of reportable IFs can range from 1 to 8.8%, depending on sequencing quality, variant selection, subject cohort, and whether the laboratory is using the gene list Unaffected recommended by the ACMG Working Group.21,22 family members are oſten included for ES or GS analysis in order to detect de novo changes in the proband; thus, IFs also have implications for these unaffected family members. Determining whether, which, and how IFs are returned to the patient is becoming increasingly important and controversial.   Currently, there is still a lack of consensus on what should be returned to con-senting patients (or if consent is even required) and how they should be managed. There are studies now under way to help address these issues. The Clinical Sequencing Exploratory Research Consortium laid out the preliminary criteria for the identification of actionable genes.21,23,24  </t>
  </si>
  <si>
    <t xml:space="preserve"> It is also to be expected that ES will identify all sorts of other variants, such as carrier status for autosomal recessive disorders and pharmacogenetic variants. It is recommended that labora-tories have specific policies regarding these issues in place when performing ES clinical testing. An informed consent process in pretest genetic counseling is suggested to alert the patient to the possibility of such results, as well as criteria for what is reported. A reporting strategy using focused reports for phe-notype-related variants, medically actionable mutations, carrier status, and pharmacogenetic variants and expanded reports for deleterious variants or VUS unrelated to the disease phenotype has been implemented.8</t>
  </si>
  <si>
    <t xml:space="preserve"> Therefore, it is crucial for clini-cians to understand the differences and difficulties, in terms of the technologies, test interpretation, clinical significance, and ethical problems, because they are ultimately responsible for ordering and communicating test results to patients. Our test-ing algorithm may give ordering physicians ideas that will help solve the molecular testing conundrum.</t>
  </si>
  <si>
    <t xml:space="preserve"> The key question is, identification of actionable genes.21,23,24 what kind of IFs would benefit the proband and the relatives of the proband without adding an unnecessary burden on the family? Issues regarding bioethical, economic, and patient-reported health and psychosocial outcomes should definitely be considered.</t>
  </si>
  <si>
    <t xml:space="preserve"> Our current ability to efficiently parse and interpret the collective information is not on par with our sequencing capacities.</t>
  </si>
  <si>
    <t xml:space="preserve"> It is unknown what the true false positive and false negative rates are with whole exome or whole genome sequencing, but the costs associated with whole exome or whole genome sequencing are currently not feasible for adoption in the clinical setting. Therefore, it remains to be seen how these approaches will be adopted in the clinical laboratory. These current limitations highlight why a given panel approach is beneficial for a rapid patient diagnosis and reporting results in a reasonable turn around time.</t>
  </si>
  <si>
    <t xml:space="preserve"> Adequate bioinformatics support would also be required for all of the data generated from these approaches.</t>
  </si>
  <si>
    <t xml:space="preserve"> What is changing rapidly is the application of whole-genome sequencing to medical genetics research. Although personalised WGSis still prohibitively expensive, it is the affordability of exome sequencing which is exciting, promising and daunting. Exciting because exome sequencing will sequence the entire coding regions of the majority of genes in a given genome; promising because it has the capacity to pull out the disorder-specific genotypes and reveal genetic heterogeneity/proteome implication; and daunting because the bioinformatic challenge is substantial even though it is only 1–2% of the genome and it has the capacity to define other disorders outside the focus of the study.</t>
  </si>
  <si>
    <t xml:space="preserve"> At some point in the not too distant future, DNA diagnostic laboratories might also start to use whole-exome or genome analyses. This is expected to result in large numbers of ‘hard to interpret’ variants. As stipulated above, many potential explanations for the missing heritability of breast cancer still exist, and until we know more about these, it will remain extremely difficult to make clinical inferences on the basis of very rare variant data.</t>
  </si>
  <si>
    <t>Further, more user-friendly bioinformatics’ tools are demanded to be established for improvement of current knowledge about genetic disease management including counseling, prevention and treatment/ therapies and drug responses.</t>
  </si>
  <si>
    <t xml:space="preserve"> Informed consent, which is a guiding principle of medical research, may not be so meaningful because information derived from DNA does not only belong to participant but also reveals properties of the relatives and sometimes original population. As WES provides the massive scale of DNA variants, using it in a clinical setting needs to meet more detailed legal and ethical standards. How many relatives of the participant should be informed? How much information is enough to say that a participant is informed? Who should and how to ensure the patient and relatives that their information will not be misused in their employments and insurance companies? Besides, who does guarantee that their information will be secured in future research for their offspring? The ethical issues about the privacy, confidentiality and return of results are major concerns and need more evaluation by professionals. However, employment and insurance issues should be solved; a comprehensive agenda considering all possible consequences of WES need to be established to use WES for improving human health.</t>
  </si>
  <si>
    <t xml:space="preserve"> Targeted resequencing of a single gene is an attractive method of single gene analysis as it is quicker and more cost-effective than Sanger sequencing orWES.</t>
  </si>
  <si>
    <t xml:space="preserve"> Prior to clinical introduction, each laboratory should defi ne the performance characteristics of exome sequencing  as conducted in their setting. This would include establish-ing their method ’ s sensitivity, specifi city, accuracy and pre-cision.  In translating exome sequencing into clinical practice, it is important to recognize its limitations and acknowl-edge that laboratory and clinical practice guidelines do not currently exist.</t>
  </si>
  <si>
    <t>As technical barriers are overcome, the greatest challenge to implementation will remain the time intensive process of bioinformatics analysis and data interpretation that is required to identify candidate genes and causal variants. Establishing a bioinformatics infrastructure, deciding which alignment, variant calling, and annotation algorithms to utilize, and determining how to validate the overall data analysis pipeline require expertise that is not resident in the majority of clinical laboratories.</t>
  </si>
  <si>
    <t xml:space="preserve"> Therewill be challenges to overcome, such as consensus on medically relevant ge-nomic variants, reimbursement for genomics-driven interventions, bur-den on patients and clinicians of reporting, intervening, and follow-up of genomic findings, including incidental findings</t>
  </si>
  <si>
    <t xml:space="preserve"> In addition to developing locus-specific databases and large data warehouses for NGS datasets, there is a major need to create dedicated databases to enhance the clin-ical interpretation process. Indeed, the development of analysis techniques to cope with the millions of variants called per genome will be a high priority, as will the development of techniques that can combine data about different rare variants into one analysis.</t>
  </si>
  <si>
    <t>Although cost efficacy and the general workload for enrichment steps are generally not scalable which means that a small gene panel and WES virtually impose compared costs and workload, this equality is not true for data analysis and interpretation. At least there, the sequencing costs, data analysis efforts, data storage, data interpretation and complexity of genetic counseling correlate with the size of the target regions. In this respect, a diagnostic laboratory is always trying to reduce interpretation complexities by looking up phenotype-specific gene lists first, regardless of which sequencing data set has been produced. By omitting enrichment biases, WGS allows the detection of structural variants, copy number variants, non-coding variants and coding variants in previously not annotated genes.   Unfortunately, the reimbursement situation for NGS diagnostics of rare diseases is very unclear, hampering the progress in this field. In Germany, diagnostic sequenc-ing has been restricted to the Sanger method as of October 2013. Currently, the health insurance companies are being asked by quotation to cover the cost.</t>
  </si>
  <si>
    <t>Partly, participation in external quality assessment (such as the NGS scheme of EMQN) or sequencing of standard DNAs that have been validated for most of their variants (such as the “genome in a bottle” individuals at the Coriell DNA repository, [12])  will approximate diagnostic parameters such as sensitiv-ity, specificity, positive predictive value and negative pre-dictive value. Especially the latter – negative predictive value – is barely defined with a test that “only” covers 85%–92% of the anticipated target regions. Furthermore, only part of the human exome is interpretable for diagnos-tic purposes because nobody is able to deduct pathogenic variant effects in genes that have not been linked to the patient’s phenotype before. In this respect, almost all lab-oratories started to curate disease-specific gene lists being used to filter the exomic variant set down to a smaller list with potentially disease-relevant variants. Moreover, this phenotype-specific filtering greatly reduces the risk for uncovering any unsolicited finding, for example, the dis-covery of predisposing tumor genes in families asking for a diagnosis of familial deafness.</t>
  </si>
  <si>
    <t xml:space="preserve"> Applying WES in a clinical setting mandates the labora-tory to validate all processing steps (library preparation, enrichment, sequencing, bioinformatics, reporting). In particular, the demonstration that the processed data are correct is not easy to prove.   Figure 4 summarizes the bioinformatic and interpretational workflow for WGS, WES and CES and obviouslyillustrates that a diagnostic laboratory has to implement a very complex workflow for bioinformatics and interpretation</t>
  </si>
  <si>
    <t>Nonetheless, the identifica-tion process for those variants that are potentially linked to human traits and disease phenotypes is therefore a tre-mendous challenge with a high risk to misinterpret both: benign variants as potentially disease-causing and vice versa.</t>
  </si>
  <si>
    <t>Even after that, however, it is not un-common to be left with several hun-dred variants that are potentially worrisome, and sorting through them may require the combined efforts of molecular biologists, clinical geneticists, and bioinformaticists.  Probably the biggest challenge in performing whole-exome and whole-genome sequencing on a clinical basis is dealing with the huge quantity of unexpected sequence variants that are inevitably detected. In just the exome alone, for every real, causative mutation detected, one also finds at least 18,000 variants in other genes, most of which are of uncertain clinical significance; in the whole genome, the number is more like 3 million. In aggregate, these variants have been dubbed the “incidentalome.”4 Obviously no one can go through all of them manually to decide what they mean and which ones should be reported. Instead, we have to rely on computer software to do the initial filtering; that is, the discarding of those variants judged, by a number of rules, as likely to be nonpathogenic. Even after that, however, it is not uncommon to be left with several hundred variants that are potentially worrisome, and sorting through them may require the combined efforts of molecular biologists, clinical geneticists, and bioinformaticists.          It is likely that whole-exome and whole-genome sequencing and genomics, in the strict sense of the word, will eventually be integrated into primary care. When and how this approach will be integrated, however, is still up for discussion. Some have proposed that it will be more cost-effective to obtain whole-genome sequencing data, store that data, and interrogate the sequence as needed. When that sequencing data should be obtained (whether in the newborn period or at some later point when genetic information may first become helpful in providing health care) is yet to be determined. We must also determine how that information will be stored so that it is “safe” and who will be able to interrogate an individual’s genome information. Clearly, the medical geneticist will continue to assist the primary care provider in deciding what genetic or genomic testing, if any, is indicated and how to interpret the results.</t>
  </si>
  <si>
    <t xml:space="preserve"> The clinical application of WGS/WES will also pose chal-lenges. In addition to potentially longer testing turnaround time, especially in the early initiation period of WGS/WES, pretest counseling must expand to incorporate the types of results that could be learned from this type of testing and the information patients may need to make informed decisions about their dis-closure options The increased amount and complexity of results may necessitate longer genetic counseling sessions and possibly require genetic counselors to adopt multiple in-person sessions versus telephone consultation models for results disclosure. Fi-nally, as knowledge increases regarding previously identified gene variants and newly discovered genotype/phenotype correlations, our understanding of a patient’s genomic data should improve. Therefore, we will need to develop practice policies to guide how often genomic data should be reviewed and who should be responsible for ordering and paying for periodic reanalysis of the data.</t>
  </si>
  <si>
    <t xml:space="preserve"> Lastly, another important difference concerns reimburse-ment for this broad genomic test. Although the cost of testing is comparable or more economical than single-gene and step-wise testing, a patient’s out-of-pocket cost may be much higher. Clinicians routinely ordering traditional genetic testing find that private third-party payers often pay the entire or at least a sig-nificant portion of the cost of genetic tests, whereas payment from public payers, such as Medicaid, varies.15 Although success stories are growing, most third-party payers have not yet de-veloped policies regarding coverage of WGS/WES, and reim-bursement is not a guarantee. All of these considerations must be taken into account not only for the patient, but also for the clinician deciding whether to offer WGS/WES versus more traditional genetic tests.   The clinical application of WGS/WES will also pose chal-lenges. In addition to potentially longer testing turnaround time, especially in the early initiation period of WGS/WES, pretest counseling must expand to incorporate the types of results that could be learned from this type of testing and the information patients may need to make informed decisions about their dis-closure options The increased amount and complexity of results may necessitate longer genetic counseling sessions and possibly require genetic counselors to adopt multiple in-person sessions versus telephone consultation models for results disclosure. Fi-nally, as knowledge increases regarding previously identified gene variants and newly discovered genotype/phenotype correlations, our understanding of a patient’s genomic data should improve. Therefore, we will need to develop practice policies to guide how often genomic data should be reviewed and who should be responsible for ordering and paying for periodic reanalysis of the data.</t>
  </si>
  <si>
    <t>Another chal-lenge is the ability to fully and accurately interpret the resulting sequence information. This is complicated by the currently limited accuracy and completeness of the reference human genome as well as the lack of clinical-grade databases for interpretation.2,4</t>
  </si>
  <si>
    <t xml:space="preserve">  There are currently no standard guidelines for the return of secondary findings from WGS/WES studies, although, of note, the American College of Medical Genetics and Geno-mics has appointed a workgroup to provide guidance for labo-ratories in this area. Regardless, laboratories will have different policies concerning the analysis and return of such information.  Whole-genome/exome sequencing may also significantly impact the logistics of results communication. The amount and complexity of results will increase, and preparation time for the counselor to familiarize themselves with the results and newly identified risks or conditions will also increase. Depending on laboratory reporting policies and patient preference, the results may contain information about conditions not typically addres-sed in the hereditary cancer clinic. Counselors will need to decide how to manage these secondary results, either through increased professional education and expanded practice expertise or through referral to a general medical genetics colleague or other appro-priate specialists.</t>
  </si>
  <si>
    <t xml:space="preserve"> The promise of WGS/WES is that we will be able to detect more hereditary cancer families by looking beyond the most common and most easily tested genes. As mentioned, however, this broader scope will also increase the chance of VUS results. Although uncertainty is nothing new to genetics, it can be a very difficult issue for patients to understand and emotionally digest. A time frame for reanalysis of VUS results should be discussed. The counselor should contact the laboratory for their policy on reanalysis and updates to facilitate this discussion and create a plan with the patient.</t>
  </si>
  <si>
    <t xml:space="preserve"> Whole-genome/exome sequencing may also significantly impact the logistics of results communication. The amount and complexity of results will increase, and preparation time for the counselor to familiarize themselves with the results and newly identified risks or conditions will also increase. Depending on laboratory reporting policies and patient preference, the results may contain information about conditions not typically addres-sed in the hereditary cancer clinic. Counselors will need to decide how to manage these secondary results, either through increased professional education and expanded practice expertise or through referral to a general medical genetics colleague or other appro-priate specialists.  Many cancer genetic counselors currently provide results to their patients over the telephone. Depending on the amount and complexity of the results from WGS/WES, it is likely that genetic counselors, especially in the early phases of imple-menting WGS/WES in the clinic,would need to counsel patients during a clinic appointment. In addition, patients may not be emotionally prepared to learn about variants beyond the initial clinical indication (hereditary cancer) at the first session. Further sessions or interactions may be necessary to address these. Thus, a counselor’s workload could be greatly impacted, potentially increasingwait times for newpatient referrals.Onthe other hand, the need for 2 or more results communication appointments could also potentially increase clinic revenues.   Although several WGS/WES laboratories currently offer reanalysis and updates free of charge, this practice is not expected to continue as testing volumes increase and resources become limited. These are issues that will need to be addressed as the use of WGS/WES becomes more commonplace in the clinic.</t>
  </si>
  <si>
    <t xml:space="preserve">
At the same time, because WES can detect groups of genetic variations that are unrelated to the indication for the first diagnostic purpose but are of medical value for individual patient care, such ‘incidental findings’ pose potential ethical problems that should be strongly considered and discussed in clinical practice.5,7</t>
  </si>
  <si>
    <t>current exome
sequencing is far from perfect and should be further
improved 
at present, it
is not the best test available to exclude pathogenic muta-tions in a specific gene or set of genes. If this is required,
we currently recommend deep sequencing of relevant
gene panels. 
Sanger sequencing validation of all
clinically relevant variants is still highly recommended at
this time. 
in the near future, the clinical
geneticist will be involved in the first clinical examin-ation of a patient in the case of many diseases as an ex-pert who can rapidly link a patient’s phenotype with his
or her genotype, both of which are in front of the clin-ician. The laboratory specialist will support the clinical
geneticist in this process, and perform additional tests to
confirm pathogenicity of individual genomic variants or
study more complex modes of inheritance. Increasingly,
genetics will be used to determine the right therapy and
for monitoring treatment efficacy. This futuristic sce-nario is closer than many of us may think, and will re-quire a change in our laboratory and clinical training
programs and a further integration of genetics in the
clinic. A first important step towards these goals is the
implementation of exome sequencing as a first-tier test
for genetically heterogeneous disorders.</t>
  </si>
  <si>
    <t>In order for bench top sequencing platforms to be effective in hospital clinical laboratories
for diagnostic purposes, they must provide rapid sample throughput and turnaround times
(minutes to hours), have very low technical error rates (e.g. 0.001 to 0.0001), employ
standardized protocols including positive and negative technical controls, and obtain
reimbursement within current acceptable guidelines (hundreds to thousands of dollars). 
In our experience, commercial sequencing
protocols are still undergoing routine revision, lack important QA/QC checkpoints, and are
subject to version “drift”.
Bioinformatics is currently the single largest bottleneck to implementation of next
generation sequencing in clinical practice. A general guideline is that each dollar spent on
sequencing hardware will require an equal investment in informatics (54). Smaller labs
cannot absorb these costs, even with the availability of open-source software (55). There are
several critical considerations in developing a NGS bioinformatics facility. NGS hardware
implementation requires substantial investment in infrastructure. Alternatively, this task can
be outsourced to a commercial third party provider. However, “in-house” sequencing and
analysis enables important control of sample substrate, library creation, sequence generation
and data processing. This is critical for clinical diagnostic sequencing, where process and
quality control are of utmost priority. As NGS technology is applied to clinical problems, it
is critical to standardize quality metrics for acquisition of data. These include standards for
calibration, validation and comparison among platforms, data reliability, robustness and
reproducibility, and quality of assemblers. It will be necessary to develop guidelines for
standardization of NGS protocols such as occurred in the microarray quality control
(MAQC) project (56) and the sequencing quality control (SEQC, also called MAQC-III)
project (http://www.fda.gov/MicroArrayQC/) particularly as lab developed tests (LDT)
emerge outside the federal regulatory domain. Figure 1. Prototypical workflow in a clinical next generation sequencing laboratory
The entire workflow process occurs under the auspices of a CLIA-certified laboratory for
clinical diagnostic application. An important distinction of the workflow process in the
clinical laboratory relative to a research environment is enforcement of strict process and
quality metrics. At the present time, a national standard for quality assurance in a NGS
laboratory remains to be defined.</t>
  </si>
  <si>
    <t>Bioinformatics is currently the single largest bottleneck to implementation of next
generation sequencing in clinical practice. A general guideline is that each dollar spent on
sequencing hardware will require an equal investment in informatics (54). Smaller labs
cannot absorb these costs, even with the availability of open-source software (55). There are
several critical considerations in developing a NGS bioinformatics facility. NGS hardware
implementation requires substantial investment in infrastructure. Alternatively, this task can
be outsourced to a commercial third party provider. However, “in-house” sequencing and
analysis enables important control of sample substrate, library creation, sequence generation
and data processing. This is critical for clinical diagnostic sequencing, where process and
quality control are of utmost priority. As NGS technology is applied to clinical problems, it
is critical to standardize quality metrics for acquisition of data. These include standards for
calibration, validation and comparison among platforms, data reliability, robustness and
reproducibility, and quality of assemblers. It will be necessary to develop guidelines for
standardization of NGS protocols such as occurred in the microarray quality control
(MAQC) project (56) and the sequencing quality control (SEQC, also called MAQC-III)
project (http://www.fda.gov/MicroArrayQC/) particularly as lab developed tests (LDT)
emerge outside the federal regulatory domain. Benchtop
systems incorporating NGS technology have been recently released and are being marketed
to the clinical laboratory to meet the demand for personalized medicine applications. To
achieve long term success in the clinical domain, critical requirements include the
development of versatile, robust and affordable instrument platforms, the development of
user friendly bioinformatics tools and support, and evolution of a workforce with pertinent
knowledge of molecular biology and genomics.</t>
  </si>
  <si>
    <t xml:space="preserve">
The laboratory
reporting a WGS result should indicate the genes or exons that did not have a sufficient
number of quality reads to permit an accurate analysis. In a patient with an unknown
disorder, it will be important to know which genes were not tested. uniform analytic methods, variant detection and
filtering, and pathogenic variant identification need to be developed and implemented,
including the generation of a standardized report interpretable uniformly by clinicians,
genetic counselors, and nurses.</t>
  </si>
  <si>
    <t xml:space="preserve">
As WGS of patients becomes a standard part of
health care, it will be important for both bachelor of science in nursing (BSN)-prepared and
advanced practice nurses to understand the ramifications of the technology to better inform
the public and to engage the public in how this technology can be used (Calzone et al.,
2010).
Healthcare practitioners, including nurses, need to be familiar with the basics of genome
sequencing to appreciate both the power and limitations of the data, including error rates.
For example, the base-position error rate for NGS sequencers is approximately 0.5% to 2%
(Su et al., 2011). A significant false-positive rate can result from a combination of various
errors and irregularity arising from the many steps and processes involved in NGS. In
addition, healthcare professionals who interpret these test results need to be familiar with a
number of genomics resources, most of which are found on the Internet (see Clinical
Resources). Perhaps the greatest and most critical initial challenge is for nurse education. Jenkins and
Calzone (2012) see a prepared nursing workforce as essential to effective translation of
genomic research to benefit patient care, but the knowledge gap is a global concern. Nurses
need a sufficient grasp of core scientific concepts to deliver genomic health care to those
affected today, concepts they can build upon as future advances are translated into care.</t>
  </si>
  <si>
    <t xml:space="preserve">
we dem-onstrated that setting up the IM Clinic
was not unlike setting up a new medical
department, requiring a considerable
investment in the infrastructure required
to make the clinic work. Involving IT 
and logistical expertise are essential
elements to make the clinic work
efficiently, allowing seamless utilization
of the EHR, electronic orders, and
systems for storage and retrieval of the
resulting exomic data. we believe that broader
availability of genomic medicine is
possible with the proper integration of
these services across diverse clinical sites.
For clinical practices sharing a unified
ordering system and electronic health
record, this interaction can take place
with a referral to IMClinic fromexisting
divisions and departments. Moreover,
point-of-care learning can be used to 
create care process models for addressing
consultations on genomic medicine. For
clinical practices that do not share an
ordering system and/or an electronic
health record this interface can take place
with the development of an e-consult
mechanism along with means of secure
distribution of medical records and
conference/video interaction of the
patient, referring health care provider
with the staff of the IM Clinic.</t>
  </si>
  <si>
    <t xml:space="preserve">
Health care aimed at personalized and precision
medicine—especially with the use of ‘omics’-based
technologies—requires nursing and other health
care staff to be knowledgeable and competent in
their understanding, synthesis, and application
of these advances in science. In line with nursing education, patient educa-tion will be necessary for full implementation of
personalized and precision oncology care (see
Table 2).</t>
  </si>
  <si>
    <t>The expected challenges in conducting this randomized controlled trial include the relatively low prevalence of genetic disease, difficult interpretation of some genetic variants, and uncertainty about which incidental findings should be returned to patients. 
Second, the return of IFs is a vibrant topic in ethical discussions [55], and sometimes it is not an easy task to discriminate what type of variant in which gene should be returned. These situations can be alleviated to a certain degree by standardized approaches to the return of IFs, like the actionable gene panel proposed by the American College of Medical Genetics [21]. Third, the challenges with the incorporation of PROs and patient preferences when assessing genomic sequencing studies are also tangible for the subjects. For example, we found that distinguishing between findings associated with CRCP and IFs not pertinent to the chief
complaint was a difficult task for the patients, leading us to design two sets of DCE, one for CRCP findings and another for IFs [25]. Furthermore, the complexity of the DCE choice task and respondent burden might be a concern for user fatigue for our participants,
especially if these tests are administered with other surveys at the same time.  Lastly, assessing the clinical and economic impact of returning IFs to patients is challenging for several reasons. First, if only the clinically actionable IFs (the ones that will change medical care) are returned, these are relatively rare [22] and the clinical impact can vary drastically among mutations. Second, the clinical effect of these variants might not be evident until years after the presentation to the clinic. Finally, the evidence needed to interpret many of the identified variants in CRCP and IF genes remains challenging without even considering variants of uncertain significance that are not returned for IFs for NEXT Medicine study participants.</t>
  </si>
  <si>
    <t xml:space="preserve">
WGS and WES will regularly uncover both insignificant and important medical results. Individuals are at risk for
learning unwelcome information that may not be directly relevant to the original clinical question, such as the disease-causing variants found in a cancer susceptibility gene during investigation for another disease.</t>
  </si>
  <si>
    <t xml:space="preserve">
In terms of more extensive genetic testing, such as with genome or exome sequencing, patients may learn of incidental findings relevant to their health and/or that of their family members that require intensive genetic counseling, if the patient and/or family members even agree to receive the results.21,25 Such a situation can be quite over-whelming. The daughter of the patient with  ela-noma, in our example, declined having a biopsy. Although she agreed to the specific genetic test, she may have declined undergoing full genome sequencing, had that been suggested. Further, her willingness to receive such results may be met with resistance. Some patients and families may express concerns regarding ethical, legal, and social issues with genetic or genomic testing. Overall, helping patients process and handle the family dynamics around familial obligations, de-sires to notify and educate family members, and extending any screening and testing are important.</t>
  </si>
  <si>
    <t>What About Inherited Variants? Sequencing a paired normal sample aids in the identi- fication of somatic mutations (as described earlier) but Sequencing a paired normal sample aids in the identi- fication of somatic mutations (as described earlier) but may also reveal inherited variants that have implications for the health of the patient or family members. Some of these variants may be relevant for AML pathogenesis, but others may affect traits that are unrelated to the reason the test was ordered. Whether a physician has an obligation to identify and report these “incidental” findings is currently test was ordered. Whether a physician has an obligation to identify and report these “incidental” findings is currently a subject of intense debate. The American College of Medical Genetics has argued that physicians have a duty to inform patients when actionable variants are identified and Medical Genetics has argued that physicians have a duty to inform patients when actionable variants are identified and has recently published a set of specific recommendations.50 inform patients when actionable variants are identified and has recently published a set of specific recommendations.50 Clinicians should also be aware that the genotype of a relatively small number of polymorphic germline variants is sufficient to uniquely identify an individual and that the relatively small number of polymorphic germline variants is sufficient to uniquely identify an individual and that the contribution of DNA from a single individual can be discerned from large aggregated datasets.51 Therefore, “de- identified” samples (ie, stripped of all personal informa-discerned from large aggregated datasets.51 Therefore, “de- identified” samples (ie, stripped of all personal informa- tion) can be potentially re-identified when subjected to identified” samples (ie, stripped of all personal informa- tion) can be potentially re-identified when subjected to large-scale genetic testing with a paired germline sample. If this information is accessed, it could have adverse legal or financial consequences for patients and their families. All this information is accessed, it could have adverse legal or financial consequences for patients and their families. All of these potential risks must be discussed with patients before testing, and patients must provide written informed consent. The management and follow-up of some results from germline testing will require referral to trained genetic counselors.</t>
  </si>
  <si>
    <t>It is also worth mentioning that compre-hensive testing may be associated with a variety of incidental findings, ranging from variants that potentially affect drug response to variants that increase risk of noncardiovascular  diseases (eg, dementia and breast cancer).43–45As such, targeted testing currently is the cornerstone of testing in the clinical setting.46</t>
  </si>
  <si>
    <t>A current debate centers around the ethical issues associated with disclosure of incidental findings generated dur- ing whole-genome and exome sequencing.67 associated with disclosure of incidental findings generated dur- ing whole-genome and exome sequencing.67</t>
  </si>
  <si>
    <t>Another constraint is current reimbursement levels. It is possible to construct a sustainable business plan based on clinical MPS analysis of several dozen to several hundred genes in which the cost of testing is supported by current levels of payment by private payors (and anticipated levels from governmental payors). Of note, for MPS analysis of several dozen to several hundred genes, current payment levels not only cover technical wet bench costs, but also professional costs associated with interpretation and report-ing of the results by a pathologist and/or geneticist, at a level comparable with professional reimbursement for similar clin-ical duties. However, given the markedly increased number of variants that are detected through MPS of an exome or whole genome, even when tumor-normal pairs are used to simplify the analysis (22), current insurance reimbursement levels are insufficient to support the professional interpretation of the variants. Thus, laboratories that perform MPS of exomes or whole genomes in clinical practice must be underwritten directly or indirectly by private or public grants, institutional funds, venture capital, or philanthropic donations. While several groups (including the College of American Patholo-gists, the Association for Molecular Pathology, and the American Medical Association) are working with private and governmental payors to achieve a level of reimbursement that will cover the cost of routine whole exome or genome sequencing without supplemental financing,  here is at pre-sent no clear path to that outcome before the new reim-bursement codes and policies are released in 2015.  Reimbursement imposes a second constraint on clinical MPS that extends beyond issues relatedmerely to the level of payment for the testing. This second constraint results from the focus of payors on the immediate clinical utility of test re-sults: Insurance providers, both public and governmental, are rigorously and relentlessly focused on clinical testing that provides information that can be used to directly impact patient care via the most narrow definition of the phrase “diagno-stic services” payors do not view research as a reimbursable activity. In the absence of an evidence-based literature linking a particular variant (or even a testing approach) with a treatment that improves patient outcome, it is difficult at present to get paid for sequence analysis of that gene.
The articles in this issue of Cancer Genetics clearly demonstrate that MPS is no longer a laboratory tool for use in basic science studies, but rather an established laboratory technique that has already become a routine part of  clinical care of cancer patients. But the work to produce and analyze the sequence is the easy part, whether for gene sets, exomes, or whole genomes. If MPS is to become the guide for precision medicine, the critical issue of value must be addressed; but as noted above, much remains to be done to establish that MPS can, in fact, be used to improve patient outcomes in a healthcare environment increasingly focused on cost savings. It is very clear that we can do MPS in routine clinical practice for the care of cancer patients; the hard work now is to establish that we should be doing it.</t>
  </si>
  <si>
    <t xml:space="preserve">
In order for bench top sequencing platforms to be effective in hospital clinical laboratories for diagnostic purposes, they must provide rapid sample throughput and turnaround times (minutes to hours), have very low technical error rates (e.g. 0.001 to 0.0001), employ
standardized protocols including positive and negative technical controls, and obtain reimbursement within current acceptable guidelines (hundreds to thousands of dollars). </t>
  </si>
  <si>
    <t xml:space="preserve">
A fourth lesson is the already well recognized need to have billing codes for genomic lab services established and recognized by payers. The landscape of coding and reimbursement for laborato-ry services continues to shift, making it difficult to anticipate what out-of-pocket expense patients might incur and what revenue impact it may have on CIM</t>
  </si>
  <si>
    <t>From a cost perspective, generalization of this practice with current procedures would entail a monumental effort that is likely to ruin our social healthcare programs. Provided that clinical utility warrants it, population-basedWGS of newborns may eventually happen. But this necessitates that we be creative— that we invent not only new ways of analyzing and interpreting the data, but also, and critically, of effectively transmitting this sensitive information back to the tested individuals and their families.
Details
Having worked in a genetics unit, having seen patients, seen their dramas, and being a father myself, I know such practice will have important social, economic, and human costs. We must ensure that the significance of this NBS2 is conveyed in the best possible manner, so that minimal damage or harm is done to the parental couple, their child, and the rest of their family. With current procedures, this implies that the determination of the genetic burden of each newborn baby will inevitably result in overwhelming economic health expenditures. Currently, a geneticist is essentially concerned by one genetic condition only; he/she may spend on average 1 h in the presence of the consulting family, ensuring that they understand the diagnostic process their child went through, its results and implications. With systematic NBS2, even if restricting counseling to monogenic diseases only, granted the genome-wide clinical load, proper counseling of the patients will be a lengthy, difficult, and expensive process [Ormond et al., 2010; Berg et al., 2011; Wade et al., 2013; Goldenberg et al., 2014; Johansen Taber et al.,2014; Tabor et al., 2014], as we may have to explain, a dozen germline conditions if not a few dozens. It is hard to imagine that the time spent exclusively with the parents can be reduced to less than half, and most likely, a full day, even if we sprint through such consultations and ignore the time required to get their informed consent or to prepare and write the clinical report [Ormond et al., 2010]. Consider a middle size hospital like the Lausanne University Hospital (CHUV) in Switzerland with 7,000 births annually, or about 20 births per day. For such a setting, this translates to 10–20 counselors busy daily explaining to parents the genetic and clinical facts that they may (or may not) want to know and do not dare to ask. Imagine what would be needed if we opted to generalize this and venture in population-wide WGS screening program, providing appropriate pre- and posttest counseling to each and every tested individual and/or family. As a geneticist, I should be extremely pleased by such a scenario, as this would make medical genetics services, among the largest ones in the hospital (and unfortunately, geneticists have not yet started to cure their patients). Yet, at what cost for the health system? Of note, in all the above, we haven't even considered complex multi-factorial traits. Counseling needs are bound to become much more voluminous once the latter traits will also be included.</t>
  </si>
  <si>
    <t>Moreover, with the recent discovery that apparently healthy persons harbor approximately 100 or more deleterious mutations that cause loss of function within protein coding regions of genes, the interpretive task is now even more difficult than previously thought. In the era of genomic medicine, interpretation of variants has been iden-tified as one of the critical bottlenecks for translating sequence information to clinical practice. Therefore, in the future, PT challenges are needed to assess the laboratory’s ability to analyze and interpret known and novel variants.</t>
  </si>
  <si>
    <t>The main challenge is the analysis and interpret-&amp; ation of the deluge of data generated by NGS [12 ]. Parallel analysis of paired germline DNA is needed except for well defined cancer gene panels. The observed variations and genetic alterations need to be interpreted with the data available for gene structure and function. This process named molecu-lar annotation is key for further biological and &amp; clinical interpretation [12 ] clinical interpretation [12 &amp; clinical interpretation [12 ] and is facilitated by web-accessible databases [13]. Some algorithms require programming expertise, whereas expensive servers are needed to store the data from broad &amp; genomic analysis in hundreds of patients [12 ]. Decision support tools to assist physicians to under-stand the implications of molecular aberrations are in development for clinical use.   Determining the clinical correlation between genomic variations and alterations and phenotypes is a major issue for practical use as most alterations are ‘passengers’ and not drivers that confer a selec-&amp;&amp; tive growth advantage to tumor cells [6 ]. tive growth advantage to tumor cells   Despite some pilot studies [17], WGS is unlikely to be used for clinical application in the short to mid-term. WGS of germ-line DNA raises the question of whether, how, and whichinformation on disease susceptibility genes of unclear consequences should be reported to patients [21]. Reporting may create patient anxiety and has consequences on the patient’s relatives. The American College of Medical Genetics (ACMG) recently listed a set of incidentally found disease genes for which reporting is valuable for genetic counseling (www.acmg.net). Nevertheless, WGS could at some point have merits in the clinical setting as described in [22]   NGS is very promising, but comes with chal-lenges such as information processing, medical interpretation, cost and reimbursement. Collabor-ation between clinical centers and industry will be important to solve logistic issues.</t>
  </si>
  <si>
    <t>Thus, in the era of genomic medicine, interpretation of variants rather than detection of variants represents one of the bottlenecks for translating sequence information into clinical practice.  For rare diseases, when there is only a single patient with a possible mutation in a gene that has not yet been linked to the given disease, it is difficult to know whether the mutation is causal or not. In this context, weak standards for declaring genetic diagnoses using NGS data can actually cause harm by alienating patients and doctors alike. To further elucidate the pathogenic role of a possible mutation, a number of in silicoprediction programs are available. However, all of these software tools have limitations and, as the name implies, they only predict possible pathogenicity [39]. Therefore, functional tests are needed, which may include, but are not limited to, quantitative measurements of the respective mRNA or protein levels, or enzymatic activity. However, it is important to note that conclusive functional tests are not available for the majority of proteins encoded by the human genome. Usually, basic research projects first need to be carried out to identify measurable readouts of the encoded (dysfunctional) proteins, a process that can take several years.</t>
  </si>
  <si>
    <t>This is in contrast to whole-genome and exome sequencing that generates vast amounts of information but requires com-plex, costly, and time-consuming processing and analysis. Whereas large-scale analyses are essential for the discovery projects, it is more than likely that targeted panels will offer further advance in routine clinical molecular diagnostics.</t>
  </si>
  <si>
    <t>The biggest challenge with the medical application of WES is identifying the true pathogenic variants out of the 13,500 nsSNVs identified by WES. WES affords the opportunity to identify the vast majority of DSVs in the exome and is being increasing applied for medical purposes. Data interpretation is exceedingly challenging, and none of the bioinformatics algorithms alone or in combination are sufficiently robust to identify the pathogenic variants. Garnering medical information from the WES data requires knowledge of the genetic diversity of the humans, etiological complexity of the clinical phenotype, and phenotypic variability of the diseases. Similarly, applying the WES data to clinical practice requires in-depth knowledge of medical genetics as well as clinical medicine.</t>
  </si>
  <si>
    <t xml:space="preserve">In our experience, the technical workflow of library preparation and performance of sequencing is accomplish-able by individuals with high-complexity molecular testing experience. In contrast, identifying individuals with the bioinformatics skill sets needed for analysis of exome and genome scale data sets is a unique challenge.   To facilitate candidate gene discovery, there is a compelling need for additional innovations in bioinformatics tools and expansion of normal and disease-associated databases. At this juncture in time, there are only a few studies and anecdotal statements that provide insight into the diagnostic sensitivity of exome and genome sequencing for candidate The National Institutes of Health gene discovery.94,95 Undiagnosed Diseases Program reports that 24% of cases were successfully diagnosed molecularly by using a combi-nation of genomic microarrays and exome and genome sequencing in its first 2 years, whereas rates approaching in 2011.   Interpreting the wealth of data produced by these methods, establishing causality of strong candidate genes, and reporting the results back to the physician and patient are outstanding challenges and topics of active discussion in the medical scientific community. 50% have been reported by Gillisen et al95 </t>
  </si>
  <si>
    <t>These situations can be alleviated to a certain degree by standardized approaches to the return of IFs, like the actionable gene panel proposed by the American College of Medical Genetics [21]</t>
  </si>
  <si>
    <t>The decision not to search actively for incidental findings, even if in clinically relevant genes as recommended by the American College of Medical Genetics and Genomics,11 although at this stage justifi ed by the DDD team and explored further in their will no doubt be a point of associated ethics study,12 debate. The authors argue that although the analysis framework could be adapted to search for incidental fi ndings in selected genes, the additional resources and time needed would be signifi cant. Recent studies indicate that 1–2% of individuals sequenced will have The extra resources, an actionable incidental fi nding.13 expertise, and cost needed to detect and deal eff ectively with all medically actionable fi ndings from diagnostic exomes, incidental or not, appears too high now, but isn’t it what we should ultimately aim for?</t>
  </si>
  <si>
    <t>Although one cannot dispute the advantage of exome sequencing for gene discovery through its unbiased approach, issues relating to coverage, analysis, and storage of large amounts of data and reporting of incidental findings complicate its use in the clinical setting (4).</t>
  </si>
  <si>
    <t>Also from an ethical perspective, amplicon deep-sequencing targeting a disease-specific panel of somatic mutations provides a clear advantage: In case of complete genome sequencing, the question remains how to handle unexpected, incidental findings [21] that are independent from the hemato-logical disease status investigated. At present, we would therefore not consider whole-exome sequencing (WES) and whole-genome sequencing (WGS) to be applicable in hematological routine practice. The amount of sequencing data generatedwould be too difficult to handle even for specialized hematological laboratories. Furthermore, the ethical issue how to correctly process and consult inci-dental findings without relation to the hematological disorder investigated remains to be clarified.</t>
  </si>
  <si>
    <t>However, the concern is that it will identify variants that are beyond the scope of conventional prenatal screening and diagnosis, specifically variants that indicate increased risk for developing adult-onset conditions. The relevance of such information is controversial for a current pregnancy, but it may have significant implications for the health of the parent.</t>
  </si>
  <si>
    <t>In anticipation of unanticipated findings, many groups have tried to tackle the issue of incidental findings in germline DNA and how to return results to patients and their families. Perhaps the best known publication on the subject is the American College of Medical Genetics (ACMG) Policy Statement in July 2013 that includes reporting recommendations for incidental findings in clinical exome and genome sequencing[95[black small square]]; this report recommended the mandatory return of germline results for 56 genes associated with 24 inherited conditions (including cancer predisposition) regardless of patient consent. Following the ACMG Policy Statement, a tremendous backlash erupted from the clinical genetics community about paternalism and lack of patient autonomy [96–101]. A year after the Policy Statement was published, the ACMG revised its recommendation to include an opt-out clause in clinical sequencing consents so that patients could choose not to receive results from the list of clinically actionable results. These discussions remain very relevant to pediatric cancer sequencing because the original ACMG Policy Statement explicitly describes that ‘incidental findings should be reported for the normal sample of a tumor-normal sequenced dyad’ [95[black small square]]. A recent editorial argues that the ACMG recommendations have important and unanticipated implications for clinical laboratories, oncologists, and patients when clinical sequencing is ordered for tumor information and not germline testing [102[black small square]]; the authors conclude that one way to preserve patient autonomy would be to offer an opt-in approach whereby patients (or their parents) could choose to include germline results with their tumor sequencing results after undergoing pretest counseling with an appropriate genetics healthcare worker [102[black small square]]. The discussions regarding the return of genetic results will undoubtedly continue as the clinical sequencing of pediatric tumors becomes more commonplace.</t>
  </si>
  <si>
    <t>n anticipation of unanticipated findings, many groups have tried to tackle the issue of incidental findings in germline DNA and how to return results to patients and their families. Perhaps the best known publication on the subject is the American College of Medical Genetics (ACMG) Policy Statement in July 2013 that includes reporting recommendations for incidental findings in clinical exome and genome sequencing[95[black small square]]; this report recommended the mandatory return of germline results for 56 genes associated with 24 inherited conditions (including cancer predisposition) regardless of patient consent. Following the ACMG Policy Statement, a tremendous backlash erupted from the clinical genetics community about paternalism and lack of patient autonomy [96–101]. A year after the Policy Statement was published, the ACMG revised its recommendation to include an opt-out clause in clinical sequencing consents so that patients could choose not to receive results from the list of clinically actionable results. These discussions remain very relevant to pediatric cancer sequencing because the original ACMG Policy Statement explicitly describes that ‘incidental findings should be reported for the normal sample of a tumor-normal sequenced dyad’ [95[black small square]]. A recent editorial argues that the ACMG recommendations have important and unanticipated implications for clinical laboratories, oncologists, and patients when clinical sequencing is ordered for tumor information and not germline testing [102[black small square]]; the authors conclude that one way to preserve patient autonomy would be to offer an opt-in approach whereby patients (or their parents) could choose to include germline results with their tumor sequencing results after undergoing pretest counseling with an appropriate genetics healthcare worker [102[black small square]]. The discussions regarding the return of genetic results will undoubtedly continue as the clinical sequencing of pediatric tumors becomes more commonplace.</t>
  </si>
  <si>
    <t>One ethical issue that may arise with WES studies is the identification of an incidental finding with clinical significance, ie, a vari-ant with a known disease-causing effect, but for a different condition than that being studied. This information may affect not only a patient, but it may have implications for the patient’s family members. The methods of providing such information to patients are not entirely clear, although some recommendations have recently been made by the American College of Medical Genetics and Genomics.44</t>
  </si>
  <si>
    <t>The important point is that the ACMG publication opens up the issue for discussion within the medical community.</t>
  </si>
  <si>
    <t>The American College of Medical Genetics has argued that physicians have a duty to inform patients when actionable variants are identified and Medical Genetics has argued that physicians have a duty to inform patients when actionable variants are identified and has recently published a set of specific recommendations.50 inform patients when actionable variants are identified and has recently published a set of specific recommendations</t>
  </si>
  <si>
    <t>Under- going sequencing may not yield the sought-after information, can result in unexpected health information [14 - ACMG]
That unexpected health information can be generated is a consequence of the fact that exome and genome sequencing is a broad evaluation of thousands of genes, and there is a chance that a genetic susceptibility to a condition unrelated to the indication for the test could be identified. These are described as secondary or incidental findings.</t>
  </si>
  <si>
    <t>Under- going sequencing may not yield the sought-after information, can result in unexpected health information [14 - ACMG]</t>
  </si>
  <si>
    <t>Several groups are working on guidelines. e American College of Medical Genetics (ACMG) re-cently published guidelines regarding the return of secondary (incidental) fi ndings to patients and their physicians (www.acmg. net; see also Editorial by S. Kingsmore, this issue). ese guidelines defi ne what results a clinical laboratory should return to a physician ordering a test for whole-exome sequencing or WGS. e guidelines state that certain secondary results should be re-ported “without reference to patient prefer-ences” (9). ese guidelines have not been uniformly accepted (10–12)</t>
  </si>
  <si>
    <t>In March 2013, the Working Group on Incidental Findings in ClinicalWESandWGS of the American College of Medical Genetics and Genomics (ACMG) published its recom-mendations for incidental findings discovered during the course of clinical sequencing (38). In their publication, ACMG provided a list of 57 genes representing 24 actionable conditions; this gene list and ACMG’s accompanying recommendations represent an important step forward in the use of genomic data to identify information that could have clinical utility and actionable results. They are intended to address reporting of incidental findings in the context of clinical sequencing for a specific clinical in-dication. Their applicability to other contexts, such as clinical sequencing of healthy children and adults, as well as research, will need to be explored. However, the recommendations directed to laboratories and practitioners have been controversial (17).The important point is that the ACMGpublication opens up the issue for discussion within the medical community.</t>
  </si>
  <si>
    <t>A key consideration is what types of data will be returned to the clinician and to the patient (or patient’s family). Once the clinic or laboratory determines what data they will return, an analysis pipeline (consisting of diff erent analysis tools, algorithms, and computational steps) can be built. However, because the data sets are so large (up to 1 terabyte per genome) the bulk of the work must be automated (computer-assisted analysis, CAA). Currently, there is no stan-dard platform, thus requiring institutions to establish their own CAA or link together a variety of commercial and open-source soſt ware packages and data sets that contain information about disease-causing variants. Genomics laboratories new to the clinical arena need to identify state and local laws and hospital guidelines that aff ect storage of clinical and laboratory data and samples and the types of genomic sequence data that need to be disclosed to the patient. ere remains no clear consensus about what data must be stored from WGS and exome sequencing, nor are there clear guidelines about the storage of secondary (incidental) or tertiary data. Several groups are working on guidelines. e American College of Medical Genetics (ACMG) re-cently published guidelines regarding the return of secondary (incidental) fi ndings to patients and their physicians (www.acmg. net; see also Editorial by S. Kingsmore, this issue). ese guidelines defi ne what results a clinical laboratory should return to a physician ordering a test for whole-exome sequencing or WGS. e guidelines state that certain secondary results should be re-ported “without reference to patient prefer-ences” (9). ese guidelines have not been uniformly accepted (10–12) but do set the  standard that certain secondary fi ndings should be returned to the patient’s physician and patient. In our opinion, the issue of the return of secondary results should be deter-mined by the physician and patient before ordering the test.</t>
  </si>
  <si>
    <t xml:space="preserve"> The ACMG has recently published a guideline for the reporting of incidental findings in clinical exome and genome sequencing that recommends that laboratories performing clinical sequencing seek and report mutations of the specified classes or types in the genes listed in the article110. This is certainly the subject of ongoing debate regarding many different aspects of genetic testing. Practically, concern over incidental findings may indeed increase rather than decrease anxiety.</t>
  </si>
  <si>
    <t xml:space="preserve"> The American College of Medical Genetics and Genomics recently published a policy statement on clinical molecular analysis emphasizing the importance of alerting the patient/family to the possibility of such results in pretest counseling discussions, as well as reporting of results [45]. Furthermore, the American College of Medical Genetics and Genomics issued guidelines for clinical testing laboratories that list 56 genes in which incidentally found known pathogenic or expected pathogenic mutations should be reported to the patients (http://​www.​acmg.​net) [45]. The selection of these 56 genes is based on pathogenicity and the possibility of the genetic result leading to a specific therapeutic option (“actionable” findings). However, there is an ongoing discussion how to best proceed with incidental findings [46, 47].    </t>
  </si>
  <si>
    <t>Identification of actionable, incidental findings during genome­wide DNA sequencing genetic studies is  a major concern of many patients, as well as health care providers Although initia l concerns revolved around cost and data accuracy, the major challenges faced were logistics of delivering th e data to clinicians, how clinicians used the genetic data, and how patients and their families dealt with incidental findings</t>
  </si>
  <si>
    <t xml:space="preserve"> results.” In 2013, the Working Group on Incidental Findings in Clinical 77 In 2013, the Working Group on Incidental Findings in Clinical Exome and Genome Sequencing of the ACMG provided specific recommendations, focusing on incidental findings of clinical import with actionable results, identifying a subset of variants they felt laboratories have 79 78 an obligation to report. Already concerns have been voiced about these recommendations. These 78 79 discussions are beyond the scope of this review. Interested readers can consult recent discussion of these topics.</t>
  </si>
  <si>
    <t>International discussion on the reporting of unsolicited findings has, meanwhile, intensified. The American Col-lege of Medical Genetics, among others, recommends that a limited number of medically relevant variants should be specifically sought and reported in each pa-tient undergoing exome or genome sequencing [6]. We are actively involved in these discussions and agree with recent recommendations by the European Society of Human Genetics that unsolicited genetic variants indica-tive of treatable or preventable health problems should be reported [7].  One of the main issues we found in counseling pa-tients prior to exome sequencing involved the potential identification of unsolicited, incidental or secondary findings - genetic variants that are medically relevant but not for the disease for which the patients visited the clinic</t>
  </si>
  <si>
    <t>International discussion on the reporting of unsolicited findings has, meanwhile, intensified. The American Col-lege of Medical Genetics, among others, recommends that a limited number of medically relevant variants should be specifically sought and reported in each pa-tient undergoing exome or genome sequencing [6]</t>
  </si>
  <si>
    <t>The decision not to search actively for incidental findings, even if in clinically relevant genes as recommended by the American College of Medical Genetics and Genomics,11 although at this stage justifi ed by the DDD team and explored further in their will no doubt be a point of associated ethics study,12 debate.</t>
  </si>
  <si>
    <t>The methods of providing such information to patients are not entirely clear, although some recommendations have recently been made by the American College of Medical Genetics and Genomics.44</t>
  </si>
  <si>
    <t>The American College of Medical Genetics (ACMG) recently listed a set of incidentally found disease genes for which reporting is valuable for genetic counseling (www.acmg.net). Nevertheless, WGS could at some point have merits in the clinical setting as described in</t>
  </si>
  <si>
    <t>2010 (3)</t>
  </si>
  <si>
    <t>2011 (13)</t>
  </si>
  <si>
    <t>2012 (31)</t>
  </si>
  <si>
    <t>2013 (42)</t>
  </si>
  <si>
    <t>2014 (46)</t>
  </si>
  <si>
    <t>2015 (12)</t>
  </si>
  <si>
    <t>QC</t>
  </si>
  <si>
    <t>First tier</t>
  </si>
  <si>
    <t>Seq facility</t>
  </si>
  <si>
    <t>IP</t>
  </si>
  <si>
    <t>Collaboration</t>
  </si>
  <si>
    <t>Reporting IF</t>
  </si>
  <si>
    <t>Reporting VUS</t>
  </si>
  <si>
    <t>Prenatal options</t>
  </si>
  <si>
    <t>Communication</t>
  </si>
  <si>
    <t>Privacy</t>
  </si>
  <si>
    <t xml:space="preserve">
One of the major remaining issues is now to reduce the turnaround time from months to weeks, so referring clinicians can rely on exome sequencing as a rapid and robust diagnostic approach.</t>
  </si>
  <si>
    <t>The challenge lies in data interrogation and the bioinformatics analyses required to scrutinize the sequence variants and to determine causality. For EB diagnostics this would mean a realignment of technical wet lab skills (IFM and TEM) in favour of computer database and in silico work. The biggest challenge lies in the time it takes to process and analyse a case. In EB diagnostics a rapid diagnosis is often very important to optimize clinical manage-ment, particularly in neonates with fragile skin. the current  approach using skin biopsy assessment followed by SS of can-didate genes (implicated by IFM and/or TEM) allows for pos-sible diagnoses to be made within 2–3 days. In contrast, the quickest time in which WES could be completed (at present) would be a minimum of 5 days. Therefore, being able to reduce the time it takes to make a diagnosis using WES will be fundamental to its application in clinical service.  New plat-forms to enable this are in development, but only when more rapid sample analysis is feasible in a diagnostic lab setting can one really begin to think about changing diagnostic practice. For now, skin biopsy remains an integral part of current EB diagnostics.</t>
  </si>
  <si>
    <t>Biesecker, Leslie G. a  Biesecker, Barbara B. b</t>
  </si>
  <si>
    <t xml:space="preserve"> In addition to the cost of WGS data analysis estimated at $2250 per patient, WGS-based testing also requires up to 250TB of storage space at an additional cost ∼$1200 per patient per year. Given the esca- lating storage requirements,Worthey emphasized the need for the an additional cost ∼$1200 per patient per year. Given the esca- lating storage requirements,Worthey emphasized the need for the clinical genetics community to establish data compression proce-dures and develop guidelines that detail what type of sequence data need to be kept and for what period of time.</t>
  </si>
  <si>
    <t>Thomas, Francois a,c  Desmedt, Christine b  Aftimos, Philippe c  Awada, Ahmad c</t>
  </si>
  <si>
    <t xml:space="preserve">  Raw sequencing runs generate hundreds of gigabytes of data from a single measurement, and thus will surpass existing clinical data management infrastructure by one or more or-ders of magnitude. If follow-up screening measurements or serial measurements of disease status will be performed, sequencing data will easily be the most data rich modality used clinically in the future. With large quantities of data comes the need for computational resources. Currently, anal-ysis of sequencing data can take days on large computer clus-ters and is typically offloaded to a computational cloud whose capacity is unlikely to be met by resources currently in place in the clinic (Stein, 2010). It is expected that technological ad-vances in cloud computing and cloud storage will become available to meet the needs for the clinical setting, hiding the details from the end user via a service that provides man-agement and access to this data. However, this will initially augment concerns over data safety and security, liability, and compliance with regulatory requirements, such as how data is stored, which parties own and have access, and details of data deletion, archiving, and retrieval. Long-term storage and clinical utility of sequencing data in diagnosis, therapy planning and therapy monitoring will require standards that will ensure interoperability with the electronic healthcare records. HL7 has a Clinical Genomics Working Group that creates and promotes its standards by enabling the communication between interested parties of  the clinical and personalized genomic data. The goal is the personalization (differences in individual’s genome) of the genomic data and the linking to relevant clinical information. The HL7CG will develop and document scenarios and use cases in clinical genomics to determine what data needs to be exchanged. Also, they review existing genomics standards formats such as BSML (Bioinformatics Sequence Markup Lan-guage), MAGE-ML (Microarray and Gene Expression Markup Language), LSID (Life Science Identifier) and others. Publicly funded efforts such as iRODS and Galaxy are help-ing the community currently to cope with the massive sharing of dataandproceduralknowledgeaboutthesequencingdown-stream analysis. With the pipelines for RNA-Seq, Chip-Seq, exomic and full sequence analysis, the operational question is how to annotate terabytes, petabytes and exabytes of data and how to organize the data for downstreamanalysis. iRODS (Integrated Rule Oriented Data System), is a technical solution that involves metadata-driven file management coming from different domains, on different devices, under the control of different groups. It manages descriptive metadata about each item, including duplicate detection, archiving, data migration, access controls, authorization, and integrity checks, and enforcing management policies for any desired property (e.g. enforcement of rules regarding privacy for different consent types). Galaxy is an open, web-based platform for data inten-sive biomedical research. Galaxy (http://galaxyproject.org)is a software system that provides this support through a frame-workthat gives experimentalists simple interfaces topowerful tools, while automatically managing the computational de-tails. Galaxy is distributed both as a publicly availableWebser-vice, which provides tools for the analysis of genomic, comparative genomic, and functional genomic data, or a downloadable package that can be deployed in individual lab-oratories.Oneof the early projects that fullydeployslarge scale medical sequencing as a productive and critical component in genomic medicine is the ClinSeq project. The ClinSeq project attempts to address issues related to the genetic architecture of disease, implementation of genomic technology, informed consent, disclosure of genetic information, and informatics challenges in archiving, analyzing, and displaying sequence data (Biesecker et al., 2009).</t>
  </si>
  <si>
    <t xml:space="preserve"> How we consent and inform patients of the potential for such incidental findings is a clinical and ethical challenge. Consideration of the consent process to cover such situations in conjunction with the ethical issues regarding the storage and sharing of highly personal information needs careful consideration</t>
  </si>
  <si>
    <t>Trent, Ronald J. *,+  Cheong, Pak Leng *,+  Chua, Eng Wee ++,[S]  Kennedy, Martin A. ++</t>
  </si>
  <si>
    <t>Williams, Eli S. PhD  Hegde, Madhuri PhD, FACMG</t>
  </si>
  <si>
    <t xml:space="preserve"> The amount of data generated by the sequencing of a single genome comprises hundreds of gigabytes of base calls and quality scores. Multiple runs rapidly accumulate in the terabyte range and a clinical NGS center could produce terabytes to a petabyte of data in a year. Data management on this scale requires well-defined policies and standards although few exist. Furthermore, there is no industry wide standardization for data output from NGS platforms with the most commonly accepted forms comprising SAM (Sequence Alignment/Map) and BAM (Binary Alignment Map) formats (34). BAM files store the data in a compressed, indexed, binary data file format (binary text based format) for efficient storage. NGS data can be stored either a) locally on the instrument, b) at an institutional storage facility, or c) using a commercial cloud storage solution. It is more convenient to store NGS data institutionally or commercially rather than locally. Cloud computing is an especially promising data storage solution, however, privacy and security must be ensured to meet rigid HIPAA requirements.  Online computer clusters have become commercially available for public “on demand” access in the form of “cloud computing” solutions. Amazon, Google and Microsoft have created centralized supercomputing facilities through virtualization of software, a process whereby a user can access an “image” of the operating system (Linux or Windows) residing on the server of the company hosting the cloud. This interface image is indistinguishable from an ordinary desktop interface. The difference is that the virtual operating system is hosted on a remote server (Fig. 2). The advantage of a cloud solution is access to supercomputing power without installation and maintenance of expensive hardware. Fees for cloud services are currently affordable for an average user with pay-as-you-go pricing. Private vendors such as Amazon S3 (Simple Storage Service) also provide long-term storage of datasets through networked storage facilities, a critically important issue given the scale of NGS datasets. Disadvantages with cloud services include satisfaction of HIPAA compliance and security of data transfer over a vulnerable internet network. Another critical variable is the insurance policy regarding long-term storage and protection of clinical data in a commercial environment where ownership is subject to change, merger or acquisition.</t>
  </si>
  <si>
    <t xml:space="preserve"> Along with this rapidly expanding universe of opportunity from NGS will come monstrous quantities of human DNA sequence data, challenging the hardware and software of informatics platforms, and necessitating novel approaches to data assembly, storage and  analysis. Computational budgets for even modest exome projects now (terabytes of data) cost tens of thousands of dollars; larger projects containing hundreds to thousands of terabytes of data will require more robust outlays. These realities will require new ‘pipelines’ to be developed to efficiently analyze these massive data sets and reduce the cost of storage. This will also require new control DNA data sets to be generated, some of which is now underway (101).</t>
  </si>
  <si>
    <t>The amount of data being generated using NGS systems is outpacing the computational capacity of most systems (73).  This scenario is valuable in research setting where the focus is on getting as much information as possible and the time required to analyze the data (to get meaningful results) is not a constraint, but this can prove very challenging in clinics. Generation, analysis and storage of NGS data demands sophisticated and high end computing infras-tructure (at a minimum 8 quad core, 32 GB RAM and ten terabytes of disk space). Highly skilled IT and bioinformatics staff is needed to set up, maintain and run NGS data analysis tools. This kind of computing infrastructure and manpower is exorbitant and even impractical for small diagnostic labs and clinics. The cost of managing, storing and analyzing NGS data easily runs into hundreds of thousands of dollars (74) and currently is a severe deterrent for adoption of NGS systems in clinics. In order to benefit from the many advantages of sequencing the genome, the cost of sequencing, importantly, the cost of data analysis needs to be made manageable.</t>
  </si>
  <si>
    <t xml:space="preserve"> Therefore, databases alone are not sufficient to “filter” all inherited polymorphisms from existing databases.</t>
  </si>
  <si>
    <t>All professionals
involved in the production of both traditional journals and genetic data-bases should ensure good quality data, since incorrect information
might cause misinterpretation of a genetic finding and lead to wrong
medical decisionswith consequences for the patients. TheHVP iswork-ing on developing database quality assessment criteria.</t>
  </si>
  <si>
    <t>Several presenters emphasized that effective and clinical-grade interpretive tools and variant databases will be required for transla- tion ofNGStechnologies into the clinic  In addition,Worthey pointed out that successful integration ofWGS in a clinic setting is contingent on development of integrative solutions for genotype– phenotype correlations andcollaborative approaches to variant data sharing.  One of the key themes of this meeting was the importance of international and coordinated sharing of single gene and WES/WGS variant data linked to stan-dardized phenotypic descriptions.</t>
  </si>
  <si>
    <t xml:space="preserve"> The implantation of whole genome analysis presents several challenges for privacy and security. First, the amount of data being generated demands large computing requirements not available in most institutions. There are ongoing efforts to ensure security of personal medical information (PMI) in computing ‘clouds’. In addition to security of PMI, the implications of sequencing whole genomes on patients and their families cannot be overlooked. In addition to tumor sequence, it is clear that host sequence will also be produced by next gener-ation sequencing technologies. The issues that have become well studied in the field of human genetics are amplified in this context where the presence of ALLknownheritable muta-tions and polymorphisms in a particular patient’s genomes will become available by sequencing their tumor sample. For a number of reasons, including increased risk of bias,  discrimination, and stigma, genetic privacy and confidenti-ality are sometimes thought to be more important than pri-vacy and confidentiality in other kinds of research (Esposito and Goodman, 2009). Clearly, safeguards must be put in place before such sensitive information is generated and patients must be counseled and consented appropriately for known, and theoretic risks this knowledge carries. For example, po-tential participants must be informed on which entities and persons will have access to the data. This might include inves-tigators at other institutions, corporate sponsors, a govern-ment, employers, etc. If information obtained during research will be placed in a patient’s medical record, this too must be disclosed. Subjects should also be told of the risks of others having access to his or her genetic information. The growth of bioinformatics or computational genomics makes it clear that, in the near future, the concern will not be so much with stored biological samples but with digitalized samplesdelectronic data that can be stored, transmitted, and analyzed with new ease and power. It is important for institu-tions to consider policies surrounding the use of genetic infor-mation (Massoudi et al., 2011). These processes should address data collection and management, encryption, destruction of specimens and/or genetic information, and loss of data. Researchers and research ethics reviewers should address the issue of clinically suspicious or significant  incidental findings, and whether and how they will be communicated to subjects. Incidental findings can be of great interest to subjects, and a comprehensive consent process should make clear whether such findings will be disclosed. In the United States, the passage of the Genetic Information Nondiscrimination Act (GINA) in 2008 (http://www.genome.-gov/24519851) has provided, at least in principle, sweeping protections for patients and subjects. GINA prohibits discrim-ination in healthcare insurance and employment based on ge-netic information. However, the extent to which GINA changes or reduces the risks of participation in genetic or genomic research should be included in the consent process.</t>
  </si>
  <si>
    <t xml:space="preserve"> Clinicians must also consider the psychological impact of risk-based information related to genetics,131 as many indi-Clinicians must also consider the psychological impact of risk-based information related to genetics,131 as many indi-viduals will learn that they have genetic predisposition to 1 or more serious or even life-threatening conditions once whole- genome sequencing becomes widespread.128,129 A multitude more serious or even life-threatening conditions once whole- genome sequencing becomes widespread.128,129 once whole- genome sequencing becomes widespread.128,129 A multitude of ethical, legal, and social issues associated with genetic in-formation will also need consideration by clinicians. Stigma-tization and discrimination issues, privacy and confidential-ity concerns, obligation to disclose information, disclosure of incidental findings that may affect others in a family, and direct-to-consumer genetic testing, among others, will need to be considered by clinicians.67,133−135 Of particular concern, direct-to-consumer genetic testing, among others, will need to be considered by clinicians.67,133−135 Of particular concern, when considering the influence of genetics on the prognosis for recovery, is the potential for discrimination. Fortunately, legal protections under the 2008 Genetic Information Nondiscrim-ination Act and the 2010 Patient Protection and Affordable Care Act are in place to guard against discriminatory practices based on genetic information in terms of insurance coverage and employment, although these laws have not been fully tested and are not without gaps.136 and employment, although these laws have not been fully tested and are not without gaps.136</t>
  </si>
  <si>
    <t>In the case of genome sequencing, given the yield and limited clinical utility, reason-able parents may decide not to undertake sequenc-ing. After learning more about the complexities and uncertainties, some parents may decide that they do not wish to continue on an odyssey in pursuit of a diagnosis or cause for their child’s condition.</t>
  </si>
  <si>
    <t>Thus, painstaking clinical work assembling large pedigrees with powerful statistical potential remains a key element of success 18,24,25,41. Else, the background noise associated with variants of unknown significance, a constant finding in HCM cohorts screened by conventional techniques, will exponentially increase with NGS.</t>
  </si>
  <si>
    <t>Eye-to-eye contact between the parents and the counselors will always be necessary. Effective machine learning, videos, interactive multimedia tools, and other resources can help decrease the person to person consultation time, allowing patients and family members to get accustomed to the information that is most relevant for them, and also to ascertain that they com- prehend their situation.</t>
  </si>
  <si>
    <t>All the patients that had been offered the option of obtaining incidental results wanted these, with 3% of the patients having an incidental finding. Despite the considerable controversy surrounding considerations of patient autonomy, due to the ACMG’s recommendation to perform mandatory screening of the 56 genes for incidental findings (25, 26), our experience is that when given the chance to decline obtaining these results, no one did.</t>
  </si>
  <si>
    <t>The large volume of information thatmay be returned fromWES orWGS bears careful con-sideration, as they carry additional ethical and social implications.WES may return insights into genetic susceptibility for cancer, neurodegen-erative diseases, and other medically important conditions that may have no effective preventive treatment. Itwill be important to develop thoughtful strategies for dealing with such incidental findings in children.</t>
  </si>
  <si>
    <t>Clinicians will need to be knowledgeable regarding the clinical possibilities of genomic medicine, to provide educa-tion to patients and their families on a variety of issues related to genomics.137,138 Patients will require education and infor-tion to patients and their families on a variety of issues related to genomics.137,138 Patients will require education and infor-mation on the benefits and risks associated with genetic testing, the role of genetic counseling, the possibility of discrimination  based on the individual’s genetic profile, options for enrolling in genetic studies and clinical trials, and the difficulties in interpreting information generated during whole-genome se-quencing, particularly uncertainty of the clinical relevance of novel variants that will be uncovered.</t>
  </si>
  <si>
    <t>average nb of themes all</t>
  </si>
  <si>
    <t>For most patients, whole-exome sequencing (WES) and whole-genome sequencing (WGS) will identify one or more novel (or rare) variants that are suspected to be disease- causing mutations but may also identify mutations that are relevant to adult medical care (for example, breast cancer and Alzheimer’s disease)146,147. Although there is no consensus on whether and how to share this information with a patient, there is broad agreement that results must be confirmed by a clinical laboratory before returning to a patient81. Some advocate returning only results with certain findings of high medical importance, whereas others have proposed tiered return of results on the basis of relative risk55. Some clinical laboratories are exploring informed consent models to allow patients to elect what information to disclose. The Personal Genome Project, although not a clinical test, has taken the approach to return all secondary findings requested by the participant and to make WGS data on all participants publicly accessible148,149. Ultimately, the duty to inform patients of predictable risks could be influenced by the legal pressure and threat of malpractice150.
Paediatric genetic testing raises the additional ethical challenge of deciding whether to test or to disclose results for adult-onset genetic conditions. There is no consensus on whether to withhold genomic information on a minor until he or she is of a consenting age to receive the data personally151; some policies discourage genetic testing of asymptomatic minors for adult-onset conditions such as Huntington’s disease152,153. Longitudinal studies chronicle adverse events on minors receiving genetic test results153, and predictive testing for Huntington’s disease demonstrates minimal harm and a need to individualize to a patient’s needs rather than to develop blanket policies151–156.</t>
  </si>
  <si>
    <t> However, there are 4 factors that currently limit the usefulness of unfocused, massively parallel testing in the routine practice of medicine: (1) the vast amount of incompletely characterized sequence variation in the genome, (2) the cost of meaningful analysis of such variations in individual patients, especially in the context of public databases and other published medical literature, (3) the inability to determine the parental origin of potentially recessive alleles without also testing family members, and (4) the financial and psychological cost of counseling a patient concerning the clinical ramifications of any and all potentially disease-causing variations observed in their genome.. A major issue with extensively parallel genetic testing (e.g., hundreds or thousands of genes) is the collateral discovery of numerous clinically relevant findings that are unrelated to a patient's presenting symptoms. For example, 1 in 25 white individuals is a carrier for cystic fibrosis. There is a significant financial and emotional cost associated with counseling a patient with an eye disease about the possibility or reality of discovering a mutation known to cause cystic fibrosis, breast cancer, colon cancer, or a neurodegenerative disease. The chance of making such a discovery, and thereby incurring the responsibility for appropriate counseling and referral to other health care specialists, is proportional to the amount of the genome one assesses in each genetic test.</t>
  </si>
  <si>
    <t xml:space="preserve"> Physicians and cardiologists will need to understand, communicate, and manage this new genomic information to provide the patient with appropriate education and management recommendations.</t>
  </si>
  <si>
    <t xml:space="preserve"> As molecular testing results are highly complex, it is recommended to communicate positive results to the surviving family members by a board-certified genetic counselor. Since the postmortem molecular diagnosis of cardiac channelopathies or cardiomyopathies impacts family members, it is important to refer the families to a clinical genetics program with cardiology expertise in order to ensure the best possible care is provided to any at-risk family members.</t>
  </si>
  <si>
    <t xml:space="preserve"> In terms of more extensive genetic testing, such as with genome or exome sequencing, patients may learn of incidental findings relevant to their health and/or that of their family members that require intensive genetic counseling, if the patient and/or family members even agree to receive the results.21,25 Such a situation can be quite over-whelming. The daughter of the patient with mela-noma, in our example, declined having a biopsy. Although she agreed to the specific genetic test, she may have declined undergoing full genome sequencing, had that been suggested. Further, her willingness to receive such results may be met with resistance. Some patients and families may express concerns regarding ethical, legal, and social issues with genetic or genomic testing. Overall, helping patients process and handle the family dynamics around familial obligations, de-sires to notify and educate family members, and extending any screening and testing are important.</t>
  </si>
  <si>
    <t xml:space="preserve"> How will we report these results to the patient and how should we counsel them about this eventuality?  The psychological effects of the unexpected discovery of such results must be planned for and will require provisions for genetic counseling. The National Institutes of Health's examine the aforementioned technical, medical, and genetic counseling issues associated ClinSeq ™ Project is a clinical genomics research study developed to and will require provisions for genetic counseling. The National Institutes of Health's examine the aforementioned technical, medical, and genetic counseling issues associated ClinSeq ™ Institutes of Health's examine the aforementioned technical, medical, and genetic counseling issues associated with large-scale genomic sequencing and its application to personalized health care (Biesecker et al., 2009).</t>
  </si>
  <si>
    <t>technical</t>
  </si>
  <si>
    <t>policy/ethical perspective</t>
  </si>
  <si>
    <t>not only exome</t>
  </si>
  <si>
    <t>not clinical context</t>
  </si>
  <si>
    <t>not clinical</t>
  </si>
  <si>
    <t>not about WES</t>
  </si>
  <si>
    <t>can not find</t>
  </si>
  <si>
    <t>article in chinese</t>
  </si>
  <si>
    <t>can not access</t>
  </si>
  <si>
    <t>not about exome</t>
  </si>
  <si>
    <t>not releant</t>
  </si>
  <si>
    <t>about WGS</t>
  </si>
  <si>
    <t>not whole exome</t>
  </si>
  <si>
    <t>cost, incidental findings, validity of results, duties of doctors</t>
  </si>
  <si>
    <t>time-to-diagnosis, accuracy, predictability</t>
  </si>
  <si>
    <t>payment, consent, interpretation, incidental findings, clinical utility</t>
  </si>
  <si>
    <t>presentation</t>
  </si>
  <si>
    <t>analysis, interpretation, validity, return of results</t>
  </si>
  <si>
    <t>Reason 1st rev</t>
  </si>
  <si>
    <t>not right technology</t>
  </si>
  <si>
    <t>Cost is going down but no issue</t>
  </si>
  <si>
    <t>not technology user</t>
  </si>
  <si>
    <t>not technology users</t>
  </si>
  <si>
    <t>no challenge</t>
  </si>
  <si>
    <t>no implementation issue mentioned</t>
  </si>
  <si>
    <t>no implementation issues</t>
  </si>
  <si>
    <t>implementation issue</t>
  </si>
  <si>
    <t>policy/implementation perspective</t>
  </si>
  <si>
    <t xml:space="preserve">Disclosing incidental findings in genetics contexts A review of the empirical implementation research </t>
  </si>
  <si>
    <t>Variants of uncertain significance in BRCA a harbinger of implementation and policy issues to come?</t>
  </si>
  <si>
    <t>Mentions implementation issues, but not exome sequencing</t>
  </si>
  <si>
    <t>Advances in prenatal screening the implementation dimension</t>
  </si>
  <si>
    <t>; Presidential Commission for the Study of bioimplementation issues</t>
  </si>
  <si>
    <t>whole section on ethical concerns and other considerations</t>
  </si>
  <si>
    <t>1 sentence</t>
  </si>
  <si>
    <t>ethical issues of pediatrics</t>
  </si>
  <si>
    <t>IF, VUS</t>
  </si>
  <si>
    <t>focused on this</t>
  </si>
  <si>
    <t>focused on this, but recommendation</t>
  </si>
  <si>
    <t>issues, but positive</t>
  </si>
  <si>
    <t>issues not restricted to NGS, but for genetics in general, mentions VUS</t>
  </si>
  <si>
    <t xml:space="preserve">many issues </t>
  </si>
  <si>
    <t>issues, but postive</t>
  </si>
  <si>
    <t>Tumor-Infiltrating Lymphocyte Therapy for Melanoma Rationale and issues for Further Clinical Development</t>
  </si>
  <si>
    <t>Evidence-based guideline summary Diagnosis and treatment of limb-girdle and distal dystrophies Report of the Guideline Development Subcommittee of the American Academy of Neurology and the Practice issues Review Panel of the American Association of Neuromuscular &amp; Electrodiagnostic Medicine</t>
  </si>
  <si>
    <t>issues* and the implemention of WGS / WES in clinical practice</t>
  </si>
  <si>
    <t xml:space="preserve">Update 2011 Clinical and Genetic issues in Familial Dilated Cardiomyopathy </t>
  </si>
  <si>
    <t>issues but positive</t>
  </si>
  <si>
    <t>In This issue  Miscellaneous</t>
  </si>
  <si>
    <t>no issue</t>
  </si>
  <si>
    <t>R2N no</t>
  </si>
  <si>
    <t>R2N yes</t>
  </si>
  <si>
    <t>R2Y no</t>
  </si>
  <si>
    <t>R2Y yes</t>
  </si>
  <si>
    <t>Legend</t>
  </si>
  <si>
    <t>R2 selected the article, R1 did not. After discussion article included</t>
  </si>
  <si>
    <t>R1 selected the article, R2 did not. After discussion article included</t>
  </si>
  <si>
    <t>R1 selected the article, R2 did not. After discussion article not included</t>
  </si>
  <si>
    <t>R2 selected the article, R1 did not. After discussion article not included</t>
  </si>
  <si>
    <t>implementation policy, not techno users</t>
  </si>
  <si>
    <t>many issues, but recommendation</t>
  </si>
  <si>
    <t>alot of issues, but recommendation</t>
  </si>
  <si>
    <t>many ELSI, but recommendation</t>
  </si>
  <si>
    <t>implementation issues but recommendatuion</t>
  </si>
  <si>
    <t>implementation issues discussion but recommendation</t>
  </si>
  <si>
    <t>Not exome</t>
  </si>
  <si>
    <t>mentions ethical issues, but recommendation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</si>
</sst>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1"/>
      <color theme="1"/>
      <name val="Calibri"/>
      <family val="2"/>
      <scheme val="minor"/>
    </font>
    <font>
      <sz val="10"/>
      <color theme="1"/>
      <name val="Arial"/>
      <family val="2"/>
    </font>
    <font>
      <b/>
      <sz val="10"/>
      <color theme="1"/>
      <name val="Arial"/>
      <family val="2"/>
    </font>
    <font>
      <b/>
      <sz val="10"/>
      <name val="Arial"/>
      <family val="2"/>
    </font>
    <font>
      <sz val="10"/>
      <name val="Arial"/>
      <family val="2"/>
    </font>
    <font>
      <sz val="10"/>
      <color rgb="FF000000"/>
      <name val="Arial"/>
      <family val="2"/>
    </font>
    <font>
      <sz val="10"/>
      <color theme="7" tint="0.79998168889431442"/>
      <name val="Arial"/>
      <family val="2"/>
    </font>
    <font>
      <sz val="10"/>
      <color rgb="FF343434"/>
      <name val="Arial"/>
      <family val="2"/>
    </font>
    <font>
      <vertAlign val="superscript"/>
      <sz val="10"/>
      <name val="Arial"/>
      <family val="2"/>
    </font>
    <font>
      <sz val="11"/>
      <name val="Calibri"/>
      <family val="2"/>
      <scheme val="minor"/>
    </font>
    <font>
      <i/>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7">
    <xf numFmtId="0" fontId="0" fillId="0" borderId="0" xfId="0"/>
    <xf numFmtId="0" fontId="1" fillId="0" borderId="0" xfId="0" applyFont="1"/>
    <xf numFmtId="0" fontId="1" fillId="0" borderId="0" xfId="0" applyFont="1" applyAlignment="1"/>
    <xf numFmtId="0" fontId="2" fillId="0" borderId="0" xfId="0" applyFont="1"/>
    <xf numFmtId="0" fontId="1" fillId="0" borderId="0" xfId="0" applyFont="1" applyAlignment="1">
      <alignment vertical="center"/>
    </xf>
    <xf numFmtId="0" fontId="4" fillId="0" borderId="0" xfId="0" applyFont="1" applyAlignment="1">
      <alignment vertical="center"/>
    </xf>
    <xf numFmtId="0" fontId="4" fillId="0" borderId="0" xfId="0" applyFont="1" applyFill="1" applyAlignment="1">
      <alignment vertical="center"/>
    </xf>
    <xf numFmtId="0" fontId="1" fillId="0" borderId="0" xfId="0" applyNumberFormat="1" applyFont="1"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Border="1" applyAlignment="1">
      <alignment vertical="center" wrapText="1"/>
    </xf>
    <xf numFmtId="1" fontId="1" fillId="0" borderId="0" xfId="0" applyNumberFormat="1" applyFont="1"/>
    <xf numFmtId="0" fontId="3" fillId="0" borderId="0" xfId="0" applyFont="1" applyFill="1" applyAlignment="1">
      <alignment vertical="center"/>
    </xf>
    <xf numFmtId="0" fontId="5" fillId="0" borderId="0" xfId="0" applyFont="1" applyFill="1" applyAlignment="1">
      <alignment vertical="center"/>
    </xf>
    <xf numFmtId="0" fontId="0" fillId="0" borderId="0" xfId="0" applyFill="1"/>
    <xf numFmtId="0" fontId="5" fillId="0" borderId="0" xfId="0" applyFont="1" applyFill="1"/>
    <xf numFmtId="0" fontId="4" fillId="0" borderId="0" xfId="0" quotePrefix="1" applyFont="1" applyFill="1" applyAlignment="1">
      <alignment vertical="center"/>
    </xf>
    <xf numFmtId="0" fontId="6" fillId="0" borderId="0" xfId="0" applyFont="1" applyFill="1" applyAlignment="1">
      <alignment vertical="center"/>
    </xf>
    <xf numFmtId="0" fontId="1" fillId="0" borderId="0" xfId="0" applyFont="1" applyFill="1"/>
    <xf numFmtId="49" fontId="3" fillId="0" borderId="0" xfId="0" applyNumberFormat="1" applyFont="1" applyFill="1" applyAlignment="1">
      <alignment vertical="center"/>
    </xf>
    <xf numFmtId="49" fontId="4" fillId="0" borderId="0" xfId="0" applyNumberFormat="1" applyFont="1" applyFill="1" applyAlignment="1">
      <alignment vertical="center"/>
    </xf>
    <xf numFmtId="49" fontId="1" fillId="0" borderId="0" xfId="0" applyNumberFormat="1" applyFont="1" applyFill="1" applyAlignment="1">
      <alignment vertical="center"/>
    </xf>
    <xf numFmtId="49" fontId="5" fillId="0" borderId="0" xfId="0" applyNumberFormat="1" applyFont="1" applyFill="1" applyAlignment="1">
      <alignment vertical="center"/>
    </xf>
    <xf numFmtId="0" fontId="4" fillId="0" borderId="0" xfId="0" applyFont="1" applyFill="1" applyAlignment="1">
      <alignment vertical="center" wrapText="1"/>
    </xf>
    <xf numFmtId="1" fontId="2" fillId="0" borderId="0" xfId="0" applyNumberFormat="1" applyFont="1" applyFill="1" applyAlignment="1">
      <alignment vertical="center"/>
    </xf>
    <xf numFmtId="0" fontId="4" fillId="0" borderId="0" xfId="0" applyNumberFormat="1" applyFont="1" applyFill="1" applyAlignment="1">
      <alignment vertical="center"/>
    </xf>
    <xf numFmtId="1" fontId="1" fillId="0" borderId="0" xfId="0" applyNumberFormat="1" applyFont="1" applyFill="1" applyAlignment="1">
      <alignment vertical="center"/>
    </xf>
    <xf numFmtId="0" fontId="1" fillId="0" borderId="0" xfId="0" applyFont="1"/>
    <xf numFmtId="0" fontId="1" fillId="0" borderId="0" xfId="0" applyFont="1" applyAlignment="1">
      <alignment wrapText="1"/>
    </xf>
    <xf numFmtId="10" fontId="1" fillId="0" borderId="0" xfId="0" applyNumberFormat="1" applyFont="1"/>
    <xf numFmtId="0" fontId="4" fillId="0" borderId="0" xfId="0" applyFont="1" applyFill="1" applyAlignment="1"/>
    <xf numFmtId="0" fontId="4" fillId="0" borderId="0" xfId="0" applyFont="1" applyFill="1" applyAlignment="1">
      <alignment horizontal="left" vertical="center"/>
    </xf>
    <xf numFmtId="164" fontId="4" fillId="0" borderId="0" xfId="0" applyNumberFormat="1" applyFont="1" applyFill="1" applyAlignment="1">
      <alignment vertical="center"/>
    </xf>
    <xf numFmtId="164" fontId="1" fillId="0" borderId="0" xfId="0" applyNumberFormat="1" applyFont="1"/>
    <xf numFmtId="0" fontId="2" fillId="0" borderId="0" xfId="0" applyFont="1" applyAlignment="1">
      <alignment horizontal="right"/>
    </xf>
    <xf numFmtId="164" fontId="4" fillId="0" borderId="0" xfId="0" applyNumberFormat="1" applyFont="1" applyFill="1" applyBorder="1" applyAlignment="1">
      <alignment vertical="center"/>
    </xf>
    <xf numFmtId="164" fontId="1" fillId="0" borderId="0" xfId="0" applyNumberFormat="1" applyFont="1" applyFill="1"/>
    <xf numFmtId="1" fontId="4" fillId="0" borderId="0" xfId="0" applyNumberFormat="1" applyFont="1" applyFill="1" applyAlignment="1">
      <alignment vertical="center"/>
    </xf>
    <xf numFmtId="49" fontId="1" fillId="0" borderId="0" xfId="0" applyNumberFormat="1" applyFont="1"/>
    <xf numFmtId="0" fontId="4" fillId="0" borderId="0" xfId="0" applyFont="1" applyFill="1" applyBorder="1" applyAlignment="1">
      <alignment vertical="center"/>
    </xf>
    <xf numFmtId="0" fontId="1" fillId="0" borderId="0" xfId="0" applyFont="1" applyFill="1" applyAlignment="1"/>
    <xf numFmtId="0" fontId="4" fillId="0" borderId="0" xfId="0" applyFont="1" applyFill="1" applyAlignment="1">
      <alignment vertical="top"/>
    </xf>
    <xf numFmtId="0" fontId="1" fillId="0" borderId="0" xfId="0" applyFont="1" applyFill="1" applyAlignment="1">
      <alignment vertical="top"/>
    </xf>
    <xf numFmtId="0" fontId="4" fillId="0" borderId="0" xfId="0" applyFont="1" applyFill="1" applyAlignment="1">
      <alignment horizontal="left" vertical="top"/>
    </xf>
    <xf numFmtId="0" fontId="4" fillId="0" borderId="0" xfId="0" applyFont="1" applyFill="1" applyAlignment="1">
      <alignment wrapText="1"/>
    </xf>
    <xf numFmtId="0" fontId="1" fillId="0" borderId="0" xfId="0" applyFont="1" applyFill="1" applyAlignment="1">
      <alignment vertical="center" wrapText="1"/>
    </xf>
    <xf numFmtId="0" fontId="7" fillId="0" borderId="0" xfId="0" applyFont="1" applyFill="1" applyAlignment="1">
      <alignment vertical="center"/>
    </xf>
    <xf numFmtId="0" fontId="3" fillId="0" borderId="0" xfId="0" applyFont="1" applyFill="1" applyAlignment="1">
      <alignment vertical="top"/>
    </xf>
    <xf numFmtId="0" fontId="3" fillId="0" borderId="0" xfId="0" applyFont="1" applyFill="1" applyAlignment="1"/>
    <xf numFmtId="0" fontId="3" fillId="0" borderId="0" xfId="0" applyFont="1" applyFill="1" applyAlignment="1">
      <alignment vertical="center" wrapText="1"/>
    </xf>
    <xf numFmtId="10" fontId="1" fillId="0" borderId="0" xfId="0" applyNumberFormat="1" applyFont="1" applyFill="1" applyAlignment="1">
      <alignment vertical="center"/>
    </xf>
    <xf numFmtId="0" fontId="0" fillId="0" borderId="0" xfId="0" applyFill="1" applyAlignment="1">
      <alignment wrapText="1"/>
    </xf>
    <xf numFmtId="0" fontId="9" fillId="0" borderId="0" xfId="0" applyFont="1" applyFill="1"/>
    <xf numFmtId="1" fontId="4" fillId="0" borderId="0" xfId="0" applyNumberFormat="1" applyFont="1" applyFill="1" applyBorder="1" applyAlignment="1">
      <alignment vertical="center"/>
    </xf>
    <xf numFmtId="164" fontId="1" fillId="0" borderId="0" xfId="0" applyNumberFormat="1" applyFont="1" applyFill="1" applyBorder="1"/>
    <xf numFmtId="0" fontId="1" fillId="0" borderId="0" xfId="0" applyFont="1" applyFill="1" applyBorder="1"/>
    <xf numFmtId="0" fontId="1" fillId="0" borderId="0" xfId="0" applyFont="1" applyFill="1" applyAlignment="1">
      <alignment horizontal="center" vertical="center"/>
    </xf>
  </cellXfs>
  <cellStyles count="1">
    <cellStyle name="Normal" xfId="0" builtinId="0"/>
  </cellStyles>
  <dxfs count="12">
    <dxf>
      <fill>
        <patternFill>
          <bgColor rgb="FFFFAB81"/>
        </patternFill>
      </fill>
    </dxf>
    <dxf>
      <fill>
        <patternFill>
          <bgColor rgb="FFFF7D7D"/>
        </patternFill>
      </fill>
    </dxf>
    <dxf>
      <fill>
        <patternFill>
          <bgColor theme="7" tint="0.79998168889431442"/>
        </patternFill>
      </fill>
    </dxf>
    <dxf>
      <fill>
        <patternFill>
          <bgColor rgb="FFFAD2BC"/>
        </patternFill>
      </fill>
    </dxf>
    <dxf>
      <fill>
        <patternFill>
          <bgColor theme="5"/>
        </patternFill>
      </fill>
    </dxf>
    <dxf>
      <fill>
        <patternFill>
          <bgColor theme="7" tint="0.79998168889431442"/>
        </patternFill>
      </fill>
    </dxf>
    <dxf>
      <fill>
        <patternFill>
          <bgColor rgb="FFFAD2BC"/>
        </patternFill>
      </fill>
    </dxf>
    <dxf>
      <fill>
        <patternFill>
          <bgColor theme="5"/>
        </patternFill>
      </fill>
    </dxf>
    <dxf>
      <fill>
        <patternFill>
          <bgColor rgb="FFFFAB81"/>
        </patternFill>
      </fill>
    </dxf>
    <dxf>
      <fill>
        <patternFill>
          <bgColor rgb="FFFF7D7D"/>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FE7976"/>
      <color rgb="FFFF7D7D"/>
      <color rgb="FFFFAB81"/>
      <color rgb="FFFF9966"/>
      <color rgb="FFFAD2BC"/>
      <color rgb="FFF8A4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'GENERAL Graphs'!$B$1</c:f>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'GENERAL Graphs'!$A$2:$A$7</c:f>
              <c:numCache>
                <c:formatCode>General</c:formatCode>
                <c:ptCount val="6"/>
                <c:pt idx="0">
                  <c:v>2010</c:v>
                </c:pt>
                <c:pt idx="1">
                  <c:v>2011</c:v>
                </c:pt>
                <c:pt idx="2">
                  <c:v>2012</c:v>
                </c:pt>
                <c:pt idx="3">
                  <c:v>2013</c:v>
                </c:pt>
                <c:pt idx="4">
                  <c:v>2014</c:v>
                </c:pt>
                <c:pt idx="5">
                  <c:v>2015</c:v>
                </c:pt>
              </c:numCache>
            </c:numRef>
          </c:cat>
          <c:val>
            <c:numRef>
              <c:f>'GENERAL Graphs'!$B$2:$B$7</c:f>
              <c:numCache>
                <c:formatCode>General</c:formatCode>
                <c:ptCount val="6"/>
                <c:pt idx="0">
                  <c:v>3</c:v>
                </c:pt>
                <c:pt idx="1">
                  <c:v>13</c:v>
                </c:pt>
                <c:pt idx="2">
                  <c:v>31</c:v>
                </c:pt>
                <c:pt idx="3">
                  <c:v>42</c:v>
                </c:pt>
                <c:pt idx="4">
                  <c:v>46</c:v>
                </c:pt>
                <c:pt idx="5">
                  <c:v>12</c:v>
                </c:pt>
              </c:numCache>
            </c:numRef>
          </c:val>
          <c:extLst>
            <c:ext xmlns:c16="http://schemas.microsoft.com/office/drawing/2014/chart" uri="{C3380CC4-5D6E-409C-BE32-E72D297353CC}">
              <c16:uniqueId val="{00000000-EB01-4A09-BDC5-29BFF068F1D4}"/>
            </c:ext>
          </c:extLst>
        </c:ser>
        <c:dLbls>
          <c:showLegendKey val="0"/>
          <c:showVal val="1"/>
          <c:showCatName val="0"/>
          <c:showSerName val="0"/>
          <c:showPercent val="0"/>
          <c:showBubbleSize val="0"/>
        </c:dLbls>
        <c:gapWidth val="219"/>
        <c:overlap val="-27"/>
        <c:axId val="101611008"/>
        <c:axId val="101612544"/>
      </c:barChart>
      <c:catAx>
        <c:axId val="101611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1612544"/>
        <c:crosses val="autoZero"/>
        <c:auto val="1"/>
        <c:lblAlgn val="ctr"/>
        <c:lblOffset val="100"/>
        <c:noMultiLvlLbl val="0"/>
      </c:catAx>
      <c:valAx>
        <c:axId val="1016125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16110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133" l="0.70000000000000095" r="0.70000000000000095" t="0.75000000000000133" header="0.30000000000000016" footer="0.30000000000000016"/>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scatterChart>
        <c:scatterStyle val="lineMarker"/>
        <c:varyColors val="0"/>
        <c:ser>
          <c:idx val="0"/>
          <c:order val="0"/>
          <c:tx>
            <c:strRef>
              <c:f>'GENERAL Graphs'!$B$146</c:f>
              <c:strCache>
                <c:ptCount val="1"/>
                <c:pt idx="0">
                  <c:v>nb articles</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'GENERAL Graphs'!$A$147:$A$164</c:f>
              <c:numCache>
                <c:formatCode>@</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xVal>
          <c:yVal>
            <c:numRef>
              <c:f>'GENERAL Graphs'!$B$147:$B$164</c:f>
              <c:numCache>
                <c:formatCode>General</c:formatCode>
                <c:ptCount val="18"/>
                <c:pt idx="0">
                  <c:v>21</c:v>
                </c:pt>
                <c:pt idx="1">
                  <c:v>19</c:v>
                </c:pt>
                <c:pt idx="2">
                  <c:v>17</c:v>
                </c:pt>
                <c:pt idx="3">
                  <c:v>18</c:v>
                </c:pt>
                <c:pt idx="4">
                  <c:v>15</c:v>
                </c:pt>
                <c:pt idx="5">
                  <c:v>11</c:v>
                </c:pt>
                <c:pt idx="6">
                  <c:v>13</c:v>
                </c:pt>
                <c:pt idx="7">
                  <c:v>7</c:v>
                </c:pt>
                <c:pt idx="8">
                  <c:v>8</c:v>
                </c:pt>
                <c:pt idx="9">
                  <c:v>7</c:v>
                </c:pt>
                <c:pt idx="10">
                  <c:v>2</c:v>
                </c:pt>
                <c:pt idx="11">
                  <c:v>2</c:v>
                </c:pt>
                <c:pt idx="12">
                  <c:v>3</c:v>
                </c:pt>
                <c:pt idx="13">
                  <c:v>1</c:v>
                </c:pt>
                <c:pt idx="14">
                  <c:v>1</c:v>
                </c:pt>
                <c:pt idx="15">
                  <c:v>0</c:v>
                </c:pt>
                <c:pt idx="16">
                  <c:v>1</c:v>
                </c:pt>
                <c:pt idx="17">
                  <c:v>1</c:v>
                </c:pt>
              </c:numCache>
            </c:numRef>
          </c:yVal>
          <c:smooth val="0"/>
          <c:extLst>
            <c:ext xmlns:c16="http://schemas.microsoft.com/office/drawing/2014/chart" uri="{C3380CC4-5D6E-409C-BE32-E72D297353CC}">
              <c16:uniqueId val="{00000000-CC74-4EC9-AFAA-D9632CBB737F}"/>
            </c:ext>
          </c:extLst>
        </c:ser>
        <c:dLbls>
          <c:showLegendKey val="0"/>
          <c:showVal val="0"/>
          <c:showCatName val="0"/>
          <c:showSerName val="0"/>
          <c:showPercent val="0"/>
          <c:showBubbleSize val="0"/>
        </c:dLbls>
        <c:axId val="107427712"/>
        <c:axId val="107438080"/>
      </c:scatterChart>
      <c:valAx>
        <c:axId val="107427712"/>
        <c:scaling>
          <c:orientation val="minMax"/>
        </c:scaling>
        <c:delete val="0"/>
        <c:axPos val="b"/>
        <c:majorGridlines>
          <c:spPr>
            <a:ln w="9525" cap="flat" cmpd="sng" algn="ctr">
              <a:solidFill>
                <a:schemeClr val="tx1">
                  <a:lumMod val="15000"/>
                  <a:lumOff val="85000"/>
                </a:schemeClr>
              </a:solidFill>
              <a:round/>
            </a:ln>
            <a:effectLst/>
          </c:spPr>
        </c:majorGridlines>
        <c:numFmt formatCode="@"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7438080"/>
        <c:crosses val="autoZero"/>
        <c:crossBetween val="midCat"/>
      </c:valAx>
      <c:valAx>
        <c:axId val="1074380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742771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Number of themes covered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'GENERAL Graphs'!$B$140</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'GENERAL Graphs'!$A$170:$A$186</c:f>
              <c:numCache>
                <c:formatCode>General</c:formatCode>
                <c:ptCount val="1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numCache>
            </c:numRef>
          </c:cat>
          <c:val>
            <c:numRef>
              <c:f>'GENERAL Graphs'!$B$170:$B$186</c:f>
              <c:numCache>
                <c:formatCode>General</c:formatCode>
                <c:ptCount val="17"/>
                <c:pt idx="0">
                  <c:v>2</c:v>
                </c:pt>
                <c:pt idx="1">
                  <c:v>3</c:v>
                </c:pt>
                <c:pt idx="2">
                  <c:v>4</c:v>
                </c:pt>
                <c:pt idx="3">
                  <c:v>5</c:v>
                </c:pt>
                <c:pt idx="4">
                  <c:v>5</c:v>
                </c:pt>
                <c:pt idx="5">
                  <c:v>6</c:v>
                </c:pt>
                <c:pt idx="6">
                  <c:v>5</c:v>
                </c:pt>
                <c:pt idx="7">
                  <c:v>2</c:v>
                </c:pt>
                <c:pt idx="8">
                  <c:v>2</c:v>
                </c:pt>
                <c:pt idx="9">
                  <c:v>4</c:v>
                </c:pt>
                <c:pt idx="10">
                  <c:v>1</c:v>
                </c:pt>
                <c:pt idx="11">
                  <c:v>1</c:v>
                </c:pt>
                <c:pt idx="12">
                  <c:v>0</c:v>
                </c:pt>
                <c:pt idx="13">
                  <c:v>0</c:v>
                </c:pt>
                <c:pt idx="14">
                  <c:v>1</c:v>
                </c:pt>
                <c:pt idx="15">
                  <c:v>0</c:v>
                </c:pt>
                <c:pt idx="16">
                  <c:v>1</c:v>
                </c:pt>
              </c:numCache>
            </c:numRef>
          </c:val>
          <c:extLst>
            <c:ext xmlns:c16="http://schemas.microsoft.com/office/drawing/2014/chart" uri="{C3380CC4-5D6E-409C-BE32-E72D297353CC}">
              <c16:uniqueId val="{00000000-548F-46EC-BA6C-7356DA9C5F87}"/>
            </c:ext>
          </c:extLst>
        </c:ser>
        <c:dLbls>
          <c:showLegendKey val="0"/>
          <c:showVal val="1"/>
          <c:showCatName val="0"/>
          <c:showSerName val="0"/>
          <c:showPercent val="0"/>
          <c:showBubbleSize val="0"/>
        </c:dLbls>
        <c:gapWidth val="219"/>
        <c:overlap val="-27"/>
        <c:axId val="107479040"/>
        <c:axId val="107480576"/>
      </c:barChart>
      <c:catAx>
        <c:axId val="107479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7480576"/>
        <c:crosses val="autoZero"/>
        <c:auto val="1"/>
        <c:lblAlgn val="ctr"/>
        <c:lblOffset val="100"/>
        <c:noMultiLvlLbl val="0"/>
      </c:catAx>
      <c:valAx>
        <c:axId val="107480576"/>
        <c:scaling>
          <c:orientation val="minMax"/>
        </c:scaling>
        <c:delete val="1"/>
        <c:axPos val="l"/>
        <c:numFmt formatCode="General" sourceLinked="1"/>
        <c:majorTickMark val="none"/>
        <c:minorTickMark val="none"/>
        <c:tickLblPos val="none"/>
        <c:crossAx val="1074790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Pt>
            <c:idx val="7"/>
            <c:invertIfNegative val="0"/>
            <c:bubble3D val="0"/>
            <c:spPr>
              <a:solidFill>
                <a:srgbClr val="FF0000"/>
              </a:solidFill>
              <a:ln>
                <a:noFill/>
              </a:ln>
              <a:effectLst/>
            </c:spPr>
            <c:extLst>
              <c:ext xmlns:c16="http://schemas.microsoft.com/office/drawing/2014/chart" uri="{C3380CC4-5D6E-409C-BE32-E72D297353CC}">
                <c16:uniqueId val="{00000001-54EF-4DC5-A993-024BE1EC4E05}"/>
              </c:ext>
            </c:extLst>
          </c:dPt>
          <c:dPt>
            <c:idx val="9"/>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3-54EF-4DC5-A993-024BE1EC4E05}"/>
              </c:ext>
            </c:extLst>
          </c:dPt>
          <c:dPt>
            <c:idx val="11"/>
            <c:invertIfNegative val="0"/>
            <c:bubble3D val="0"/>
            <c:spPr>
              <a:solidFill>
                <a:srgbClr val="FF0000"/>
              </a:solidFill>
              <a:ln>
                <a:noFill/>
              </a:ln>
              <a:effectLst/>
            </c:spPr>
            <c:extLst>
              <c:ext xmlns:c16="http://schemas.microsoft.com/office/drawing/2014/chart" uri="{C3380CC4-5D6E-409C-BE32-E72D297353CC}">
                <c16:uniqueId val="{00000005-54EF-4DC5-A993-024BE1EC4E05}"/>
              </c:ext>
            </c:extLst>
          </c:dPt>
          <c:dPt>
            <c:idx val="13"/>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7-54EF-4DC5-A993-024BE1EC4E05}"/>
              </c:ext>
            </c:extLst>
          </c:dPt>
          <c:dPt>
            <c:idx val="14"/>
            <c:invertIfNegative val="0"/>
            <c:bubble3D val="0"/>
            <c:spPr>
              <a:solidFill>
                <a:srgbClr val="FF0000"/>
              </a:solidFill>
              <a:ln>
                <a:noFill/>
              </a:ln>
              <a:effectLst/>
            </c:spPr>
            <c:extLst>
              <c:ext xmlns:c16="http://schemas.microsoft.com/office/drawing/2014/chart" uri="{C3380CC4-5D6E-409C-BE32-E72D297353CC}">
                <c16:uniqueId val="{00000009-54EF-4DC5-A993-024BE1EC4E05}"/>
              </c:ext>
            </c:extLst>
          </c:dPt>
          <c:dPt>
            <c:idx val="15"/>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B-54EF-4DC5-A993-024BE1EC4E05}"/>
              </c:ext>
            </c:extLst>
          </c:dPt>
          <c:dPt>
            <c:idx val="19"/>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D-54EF-4DC5-A993-024BE1EC4E05}"/>
              </c:ext>
            </c:extLst>
          </c:dPt>
          <c:cat>
            <c:strRef>
              <c:f>'Detailed graphs'!$B$3:$B$25</c:f>
              <c:strCache>
                <c:ptCount val="23"/>
                <c:pt idx="0">
                  <c:v>Patient selection</c:v>
                </c:pt>
                <c:pt idx="1">
                  <c:v>First tier tiest</c:v>
                </c:pt>
                <c:pt idx="2">
                  <c:v>Clinicians buy in</c:v>
                </c:pt>
                <c:pt idx="3">
                  <c:v>Sequencing facility</c:v>
                </c:pt>
                <c:pt idx="4">
                  <c:v>Turnaround time</c:v>
                </c:pt>
                <c:pt idx="5">
                  <c:v>data storage</c:v>
                </c:pt>
                <c:pt idx="6">
                  <c:v>Gene patents, IP</c:v>
                </c:pt>
                <c:pt idx="7">
                  <c:v>Cost and reimbursement</c:v>
                </c:pt>
                <c:pt idx="8">
                  <c:v>CLIA/ISO certification</c:v>
                </c:pt>
                <c:pt idx="9">
                  <c:v>Data Quality standards</c:v>
                </c:pt>
                <c:pt idx="10">
                  <c:v>Bioinformatics</c:v>
                </c:pt>
                <c:pt idx="11">
                  <c:v>Variants interpretation, VUS</c:v>
                </c:pt>
                <c:pt idx="12">
                  <c:v>Databases</c:v>
                </c:pt>
                <c:pt idx="13">
                  <c:v>Interdisciplinary team</c:v>
                </c:pt>
                <c:pt idx="14">
                  <c:v>incidental findings</c:v>
                </c:pt>
                <c:pt idx="15">
                  <c:v>Data reporting standards (IF)</c:v>
                </c:pt>
                <c:pt idx="16">
                  <c:v>Data reporting standards (VUS)</c:v>
                </c:pt>
                <c:pt idx="17">
                  <c:v>Pregnancy termination</c:v>
                </c:pt>
                <c:pt idx="18">
                  <c:v>Education</c:v>
                </c:pt>
                <c:pt idx="19">
                  <c:v>Communication with patients / families</c:v>
                </c:pt>
                <c:pt idx="20">
                  <c:v>Data ownership / privacy</c:v>
                </c:pt>
                <c:pt idx="21">
                  <c:v>Genetic discrimination</c:v>
                </c:pt>
                <c:pt idx="22">
                  <c:v>Electronic health records</c:v>
                </c:pt>
              </c:strCache>
            </c:strRef>
          </c:cat>
          <c:val>
            <c:numRef>
              <c:f>'Detailed graphs'!$C$3:$C$25</c:f>
              <c:numCache>
                <c:formatCode>0.0%</c:formatCode>
                <c:ptCount val="23"/>
                <c:pt idx="0">
                  <c:v>0.1360544217687075</c:v>
                </c:pt>
                <c:pt idx="1">
                  <c:v>5.4421768707482991E-2</c:v>
                </c:pt>
                <c:pt idx="2">
                  <c:v>6.8027210884353748E-2</c:v>
                </c:pt>
                <c:pt idx="3">
                  <c:v>8.1632653061224483E-2</c:v>
                </c:pt>
                <c:pt idx="4">
                  <c:v>0.16326530612244897</c:v>
                </c:pt>
                <c:pt idx="5">
                  <c:v>0.23809523809523808</c:v>
                </c:pt>
                <c:pt idx="6">
                  <c:v>4.7619047619047616E-2</c:v>
                </c:pt>
                <c:pt idx="7">
                  <c:v>0.48979591836734693</c:v>
                </c:pt>
                <c:pt idx="8">
                  <c:v>0.10884353741496598</c:v>
                </c:pt>
                <c:pt idx="9">
                  <c:v>0.31292517006802723</c:v>
                </c:pt>
                <c:pt idx="10">
                  <c:v>0.29931972789115646</c:v>
                </c:pt>
                <c:pt idx="11">
                  <c:v>0.62585034013605445</c:v>
                </c:pt>
                <c:pt idx="12">
                  <c:v>0.27210884353741499</c:v>
                </c:pt>
                <c:pt idx="13">
                  <c:v>0.3401360544217687</c:v>
                </c:pt>
                <c:pt idx="14">
                  <c:v>0.5374149659863946</c:v>
                </c:pt>
                <c:pt idx="15">
                  <c:v>0.31292517006802723</c:v>
                </c:pt>
                <c:pt idx="16">
                  <c:v>0.17687074829931973</c:v>
                </c:pt>
                <c:pt idx="17">
                  <c:v>2.0408163265306121E-2</c:v>
                </c:pt>
                <c:pt idx="18">
                  <c:v>0.23129251700680273</c:v>
                </c:pt>
                <c:pt idx="19">
                  <c:v>0.35374149659863946</c:v>
                </c:pt>
                <c:pt idx="20">
                  <c:v>0.17006802721088435</c:v>
                </c:pt>
                <c:pt idx="21">
                  <c:v>8.1632653061224483E-2</c:v>
                </c:pt>
                <c:pt idx="22">
                  <c:v>5.4421768707482991E-2</c:v>
                </c:pt>
              </c:numCache>
            </c:numRef>
          </c:val>
          <c:extLst>
            <c:ext xmlns:c16="http://schemas.microsoft.com/office/drawing/2014/chart" uri="{C3380CC4-5D6E-409C-BE32-E72D297353CC}">
              <c16:uniqueId val="{0000000E-54EF-4DC5-A993-024BE1EC4E05}"/>
            </c:ext>
          </c:extLst>
        </c:ser>
        <c:dLbls>
          <c:showLegendKey val="0"/>
          <c:showVal val="0"/>
          <c:showCatName val="0"/>
          <c:showSerName val="0"/>
          <c:showPercent val="0"/>
          <c:showBubbleSize val="0"/>
        </c:dLbls>
        <c:gapWidth val="182"/>
        <c:axId val="107605376"/>
        <c:axId val="107619456"/>
      </c:barChart>
      <c:catAx>
        <c:axId val="107605376"/>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7619456"/>
        <c:crosses val="autoZero"/>
        <c:auto val="1"/>
        <c:lblAlgn val="ctr"/>
        <c:lblOffset val="100"/>
        <c:noMultiLvlLbl val="0"/>
      </c:catAx>
      <c:valAx>
        <c:axId val="107619456"/>
        <c:scaling>
          <c:orientation val="minMax"/>
        </c:scaling>
        <c:delete val="0"/>
        <c:axPos val="b"/>
        <c:majorGridlines>
          <c:spPr>
            <a:ln w="6350" cap="flat" cmpd="sng" algn="ctr">
              <a:solidFill>
                <a:schemeClr val="bg2"/>
              </a:solidFill>
              <a:prstDash val="solid"/>
              <a:miter lim="800000"/>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76053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'Detailed graphs'!$C$30</c:f>
              <c:strCache>
                <c:ptCount val="1"/>
                <c:pt idx="0">
                  <c:v>Interpretation of variants, VUS</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graphs'!$B$32:$B$36</c:f>
              <c:strCache>
                <c:ptCount val="5"/>
                <c:pt idx="0">
                  <c:v>2011 (13)</c:v>
                </c:pt>
                <c:pt idx="1">
                  <c:v>2012 (31)</c:v>
                </c:pt>
                <c:pt idx="2">
                  <c:v>2013 (42)</c:v>
                </c:pt>
                <c:pt idx="3">
                  <c:v>2014 (46)</c:v>
                </c:pt>
                <c:pt idx="4">
                  <c:v>2015 (12)</c:v>
                </c:pt>
              </c:strCache>
            </c:strRef>
          </c:cat>
          <c:val>
            <c:numRef>
              <c:f>'Detailed graphs'!$C$32:$C$36</c:f>
              <c:numCache>
                <c:formatCode>0.0%</c:formatCode>
                <c:ptCount val="5"/>
                <c:pt idx="0">
                  <c:v>0.69230769230769229</c:v>
                </c:pt>
                <c:pt idx="1">
                  <c:v>0.67741935483870963</c:v>
                </c:pt>
                <c:pt idx="2">
                  <c:v>0.6428571428571429</c:v>
                </c:pt>
                <c:pt idx="3">
                  <c:v>0.58695652173913049</c:v>
                </c:pt>
                <c:pt idx="4">
                  <c:v>0.5</c:v>
                </c:pt>
              </c:numCache>
            </c:numRef>
          </c:val>
          <c:smooth val="0"/>
          <c:extLst>
            <c:ext xmlns:c16="http://schemas.microsoft.com/office/drawing/2014/chart" uri="{C3380CC4-5D6E-409C-BE32-E72D297353CC}">
              <c16:uniqueId val="{00000000-5DA1-4DA0-8AD8-C348B6436A3C}"/>
            </c:ext>
          </c:extLst>
        </c:ser>
        <c:ser>
          <c:idx val="2"/>
          <c:order val="1"/>
          <c:tx>
            <c:strRef>
              <c:f>'Detailed graphs'!$D$30</c:f>
              <c:strCache>
                <c:ptCount val="1"/>
                <c:pt idx="0">
                  <c:v>Incidental findings</c:v>
                </c:pt>
              </c:strCache>
            </c:strRef>
          </c:tx>
          <c:spPr>
            <a:ln w="28575" cap="rnd">
              <a:solidFill>
                <a:schemeClr val="accent3"/>
              </a:solidFill>
              <a:round/>
            </a:ln>
            <a:effectLst/>
          </c:spPr>
          <c:marker>
            <c:symbol val="none"/>
          </c:marker>
          <c:dLbls>
            <c:dLbl>
              <c:idx val="4"/>
              <c:layout>
                <c:manualLayout>
                  <c:x val="-5.4666666666666801E-2"/>
                  <c:y val="-5.79050014581511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A1-4DA0-8AD8-C348B6436A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graphs'!$B$32:$B$36</c:f>
              <c:strCache>
                <c:ptCount val="5"/>
                <c:pt idx="0">
                  <c:v>2011 (13)</c:v>
                </c:pt>
                <c:pt idx="1">
                  <c:v>2012 (31)</c:v>
                </c:pt>
                <c:pt idx="2">
                  <c:v>2013 (42)</c:v>
                </c:pt>
                <c:pt idx="3">
                  <c:v>2014 (46)</c:v>
                </c:pt>
                <c:pt idx="4">
                  <c:v>2015 (12)</c:v>
                </c:pt>
              </c:strCache>
            </c:strRef>
          </c:cat>
          <c:val>
            <c:numRef>
              <c:f>'Detailed graphs'!$D$32:$D$36</c:f>
              <c:numCache>
                <c:formatCode>0.0%</c:formatCode>
                <c:ptCount val="5"/>
                <c:pt idx="0">
                  <c:v>0.46153846153846156</c:v>
                </c:pt>
                <c:pt idx="1">
                  <c:v>0.4838709677419355</c:v>
                </c:pt>
                <c:pt idx="2">
                  <c:v>0.52380952380952384</c:v>
                </c:pt>
                <c:pt idx="3">
                  <c:v>0.54347826086956519</c:v>
                </c:pt>
                <c:pt idx="4">
                  <c:v>0.75</c:v>
                </c:pt>
              </c:numCache>
            </c:numRef>
          </c:val>
          <c:smooth val="0"/>
          <c:extLst>
            <c:ext xmlns:c16="http://schemas.microsoft.com/office/drawing/2014/chart" uri="{C3380CC4-5D6E-409C-BE32-E72D297353CC}">
              <c16:uniqueId val="{00000002-5DA1-4DA0-8AD8-C348B6436A3C}"/>
            </c:ext>
          </c:extLst>
        </c:ser>
        <c:dLbls>
          <c:showLegendKey val="0"/>
          <c:showVal val="0"/>
          <c:showCatName val="0"/>
          <c:showSerName val="0"/>
          <c:showPercent val="0"/>
          <c:showBubbleSize val="0"/>
        </c:dLbls>
        <c:smooth val="0"/>
        <c:axId val="107645184"/>
        <c:axId val="107651072"/>
      </c:lineChart>
      <c:catAx>
        <c:axId val="107645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7651072"/>
        <c:crosses val="autoZero"/>
        <c:auto val="1"/>
        <c:lblAlgn val="ctr"/>
        <c:lblOffset val="100"/>
        <c:noMultiLvlLbl val="0"/>
      </c:catAx>
      <c:valAx>
        <c:axId val="107651072"/>
        <c:scaling>
          <c:orientation val="minMax"/>
          <c:min val="0.3500000000000002"/>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7645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0AE-456E-8C1C-01B84E8451A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0AE-456E-8C1C-01B84E8451A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0AE-456E-8C1C-01B84E8451A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0AE-456E-8C1C-01B84E8451A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F0AE-456E-8C1C-01B84E8451A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F0AE-456E-8C1C-01B84E8451A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'GENERAL Graphs'!$A$13:$A$18</c:f>
              <c:strCache>
                <c:ptCount val="6"/>
                <c:pt idx="0">
                  <c:v>Review</c:v>
                </c:pt>
                <c:pt idx="1">
                  <c:v>Application</c:v>
                </c:pt>
                <c:pt idx="2">
                  <c:v>Data analysis</c:v>
                </c:pt>
                <c:pt idx="3">
                  <c:v>Efficiency</c:v>
                </c:pt>
                <c:pt idx="4">
                  <c:v>Report</c:v>
                </c:pt>
                <c:pt idx="5">
                  <c:v>Other (cost, counselling, reporting)</c:v>
                </c:pt>
              </c:strCache>
            </c:strRef>
          </c:cat>
          <c:val>
            <c:numRef>
              <c:f>'GENERAL Graphs'!$B$13:$B$18</c:f>
              <c:numCache>
                <c:formatCode>General</c:formatCode>
                <c:ptCount val="6"/>
                <c:pt idx="0">
                  <c:v>106</c:v>
                </c:pt>
                <c:pt idx="1">
                  <c:v>12</c:v>
                </c:pt>
                <c:pt idx="2">
                  <c:v>8</c:v>
                </c:pt>
                <c:pt idx="3">
                  <c:v>8</c:v>
                </c:pt>
                <c:pt idx="4">
                  <c:v>5</c:v>
                </c:pt>
                <c:pt idx="5">
                  <c:v>8</c:v>
                </c:pt>
              </c:numCache>
            </c:numRef>
          </c:val>
          <c:extLst>
            <c:ext xmlns:c16="http://schemas.microsoft.com/office/drawing/2014/chart" uri="{C3380CC4-5D6E-409C-BE32-E72D297353CC}">
              <c16:uniqueId val="{0000000C-F0AE-456E-8C1C-01B84E8451AC}"/>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133" l="0.70000000000000095" r="0.70000000000000095" t="0.750000000000001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'GENERAL Graphs'!$A$41:$A$53</c:f>
              <c:strCache>
                <c:ptCount val="13"/>
                <c:pt idx="0">
                  <c:v>All</c:v>
                </c:pt>
                <c:pt idx="1">
                  <c:v>Cancer</c:v>
                </c:pt>
                <c:pt idx="2">
                  <c:v>Rare diseases</c:v>
                </c:pt>
                <c:pt idx="3">
                  <c:v>Heart diseases</c:v>
                </c:pt>
                <c:pt idx="4">
                  <c:v>Neurological diseases</c:v>
                </c:pt>
                <c:pt idx="5">
                  <c:v>Genetic disorders</c:v>
                </c:pt>
                <c:pt idx="6">
                  <c:v>Intellectual disability, developmental delay</c:v>
                </c:pt>
                <c:pt idx="7">
                  <c:v>Sudden unexplained death</c:v>
                </c:pt>
                <c:pt idx="8">
                  <c:v>Blood disorders</c:v>
                </c:pt>
                <c:pt idx="9">
                  <c:v>Muscle disorders</c:v>
                </c:pt>
                <c:pt idx="10">
                  <c:v>Kidney diseases</c:v>
                </c:pt>
                <c:pt idx="11">
                  <c:v>Screening</c:v>
                </c:pt>
                <c:pt idx="12">
                  <c:v>Disorders of sex development</c:v>
                </c:pt>
              </c:strCache>
            </c:strRef>
          </c:cat>
          <c:val>
            <c:numRef>
              <c:f>'GENERAL Graphs'!$B$41:$B$53</c:f>
              <c:numCache>
                <c:formatCode>General</c:formatCode>
                <c:ptCount val="13"/>
                <c:pt idx="0">
                  <c:v>42</c:v>
                </c:pt>
                <c:pt idx="1">
                  <c:v>26</c:v>
                </c:pt>
                <c:pt idx="2">
                  <c:v>24</c:v>
                </c:pt>
                <c:pt idx="3">
                  <c:v>14</c:v>
                </c:pt>
                <c:pt idx="4">
                  <c:v>13</c:v>
                </c:pt>
                <c:pt idx="5">
                  <c:v>9</c:v>
                </c:pt>
                <c:pt idx="6">
                  <c:v>6</c:v>
                </c:pt>
                <c:pt idx="7">
                  <c:v>3</c:v>
                </c:pt>
                <c:pt idx="8">
                  <c:v>3</c:v>
                </c:pt>
                <c:pt idx="9">
                  <c:v>3</c:v>
                </c:pt>
                <c:pt idx="10">
                  <c:v>3</c:v>
                </c:pt>
                <c:pt idx="11">
                  <c:v>2</c:v>
                </c:pt>
                <c:pt idx="12">
                  <c:v>2</c:v>
                </c:pt>
              </c:numCache>
            </c:numRef>
          </c:val>
          <c:extLst>
            <c:ext xmlns:c16="http://schemas.microsoft.com/office/drawing/2014/chart" uri="{C3380CC4-5D6E-409C-BE32-E72D297353CC}">
              <c16:uniqueId val="{00000000-6EA0-468E-85E9-AEC219C9A1A5}"/>
            </c:ext>
          </c:extLst>
        </c:ser>
        <c:dLbls>
          <c:showLegendKey val="0"/>
          <c:showVal val="1"/>
          <c:showCatName val="0"/>
          <c:showSerName val="0"/>
          <c:showPercent val="0"/>
          <c:showBubbleSize val="0"/>
        </c:dLbls>
        <c:gapWidth val="219"/>
        <c:overlap val="-27"/>
        <c:axId val="107186432"/>
        <c:axId val="100139008"/>
      </c:barChart>
      <c:catAx>
        <c:axId val="107186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0139008"/>
        <c:crosses val="autoZero"/>
        <c:auto val="1"/>
        <c:lblAlgn val="ctr"/>
        <c:lblOffset val="100"/>
        <c:noMultiLvlLbl val="0"/>
      </c:catAx>
      <c:valAx>
        <c:axId val="10013900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71864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133" l="0.70000000000000095" r="0.70000000000000095" t="0.75000000000000133" header="0.30000000000000016" footer="0.3000000000000001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FD9-48D3-A931-17E40E54563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FD9-48D3-A931-17E40E545638}"/>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fr-FR"/>
              </a:p>
            </c:txPr>
            <c:dLblPos val="outEnd"/>
            <c:showLegendKey val="0"/>
            <c:showVal val="1"/>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'GENERAL Graphs'!$A$70:$A$71</c:f>
              <c:strCache>
                <c:ptCount val="2"/>
                <c:pt idx="0">
                  <c:v>WES</c:v>
                </c:pt>
                <c:pt idx="1">
                  <c:v>WES WGS</c:v>
                </c:pt>
              </c:strCache>
            </c:strRef>
          </c:cat>
          <c:val>
            <c:numRef>
              <c:f>'GENERAL Graphs'!$B$70:$B$71</c:f>
              <c:numCache>
                <c:formatCode>General</c:formatCode>
                <c:ptCount val="2"/>
                <c:pt idx="0">
                  <c:v>48</c:v>
                </c:pt>
                <c:pt idx="1">
                  <c:v>94</c:v>
                </c:pt>
              </c:numCache>
            </c:numRef>
          </c:val>
          <c:extLst>
            <c:ext xmlns:c16="http://schemas.microsoft.com/office/drawing/2014/chart" uri="{C3380CC4-5D6E-409C-BE32-E72D297353CC}">
              <c16:uniqueId val="{00000004-4FD9-48D3-A931-17E40E545638}"/>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133" l="0.70000000000000095" r="0.70000000000000095" t="0.75000000000000133" header="0.30000000000000016" footer="0.30000000000000016"/>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Review Articles</a:t>
            </a:r>
          </a:p>
        </c:rich>
      </c:tx>
      <c:layout>
        <c:manualLayout>
          <c:xMode val="edge"/>
          <c:yMode val="edge"/>
          <c:x val="0.37650678040245039"/>
          <c:y val="5.555555555555546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884-416D-B96F-49C6D41834A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884-416D-B96F-49C6D41834A0}"/>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fr-FR"/>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'GENERAL Graphs'!$A$29:$A$30</c:f>
              <c:strCache>
                <c:ptCount val="2"/>
                <c:pt idx="0">
                  <c:v>All diseases</c:v>
                </c:pt>
                <c:pt idx="1">
                  <c:v>Specific diseases</c:v>
                </c:pt>
              </c:strCache>
            </c:strRef>
          </c:cat>
          <c:val>
            <c:numRef>
              <c:f>'GENERAL Graphs'!$B$29:$B$30</c:f>
              <c:numCache>
                <c:formatCode>General</c:formatCode>
                <c:ptCount val="2"/>
                <c:pt idx="0">
                  <c:v>32</c:v>
                </c:pt>
                <c:pt idx="1">
                  <c:v>74</c:v>
                </c:pt>
              </c:numCache>
            </c:numRef>
          </c:val>
          <c:extLst>
            <c:ext xmlns:c16="http://schemas.microsoft.com/office/drawing/2014/chart" uri="{C3380CC4-5D6E-409C-BE32-E72D297353CC}">
              <c16:uniqueId val="{00000004-8884-416D-B96F-49C6D41834A0}"/>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979-48EB-82BC-5E3C8C39DB6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979-48EB-82BC-5E3C8C39DB6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979-48EB-82BC-5E3C8C39DB6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979-48EB-82BC-5E3C8C39DB6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979-48EB-82BC-5E3C8C39DB6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'GENERAL Graphs'!$A$82:$A$86</c:f>
              <c:strCache>
                <c:ptCount val="5"/>
                <c:pt idx="0">
                  <c:v>Disease</c:v>
                </c:pt>
                <c:pt idx="1">
                  <c:v>Technology</c:v>
                </c:pt>
                <c:pt idx="2">
                  <c:v>Medical specialty</c:v>
                </c:pt>
                <c:pt idx="3">
                  <c:v>Diagnosis</c:v>
                </c:pt>
                <c:pt idx="4">
                  <c:v>Pharmacogenomics</c:v>
                </c:pt>
              </c:strCache>
            </c:strRef>
          </c:cat>
          <c:val>
            <c:numRef>
              <c:f>'GENERAL Graphs'!$B$82:$B$86</c:f>
              <c:numCache>
                <c:formatCode>General</c:formatCode>
                <c:ptCount val="5"/>
                <c:pt idx="0">
                  <c:v>66</c:v>
                </c:pt>
                <c:pt idx="1">
                  <c:v>25</c:v>
                </c:pt>
                <c:pt idx="2">
                  <c:v>6</c:v>
                </c:pt>
                <c:pt idx="3">
                  <c:v>5</c:v>
                </c:pt>
                <c:pt idx="4">
                  <c:v>4</c:v>
                </c:pt>
              </c:numCache>
            </c:numRef>
          </c:val>
          <c:extLst>
            <c:ext xmlns:c16="http://schemas.microsoft.com/office/drawing/2014/chart" uri="{C3380CC4-5D6E-409C-BE32-E72D297353CC}">
              <c16:uniqueId val="{0000000A-7979-48EB-82BC-5E3C8C39DB6D}"/>
            </c:ext>
          </c:extLst>
        </c:ser>
        <c:dLbls>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746986600768687"/>
          <c:y val="0.15059058711120224"/>
          <c:w val="0.35365668491956176"/>
          <c:h val="0.8059093628928452"/>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AA76-438E-A774-2D262A12CED7}"/>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AA76-438E-A774-2D262A12CED7}"/>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AA76-438E-A774-2D262A12CED7}"/>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AA76-438E-A774-2D262A12CED7}"/>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AA76-438E-A774-2D262A12CED7}"/>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AA76-438E-A774-2D262A12CED7}"/>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AA76-438E-A774-2D262A12CED7}"/>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F-AA76-438E-A774-2D262A12CED7}"/>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1-AA76-438E-A774-2D262A12CED7}"/>
              </c:ext>
            </c:extLst>
          </c:dPt>
          <c:dLbls>
            <c:dLbl>
              <c:idx val="7"/>
              <c:layout>
                <c:manualLayout>
                  <c:x val="0.12552745097657697"/>
                  <c:y val="-0.11233306110555423"/>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AA76-438E-A774-2D262A12CED7}"/>
                </c:ext>
              </c:extLst>
            </c:dLbl>
            <c:spPr>
              <a:noFill/>
              <a:ln>
                <a:noFill/>
              </a:ln>
              <a:effectLst/>
            </c:spPr>
            <c:txPr>
              <a:bodyPr rot="0" spcFirstLastPara="1" vertOverflow="overflow" horzOverflow="overflow" vert="horz" wrap="square" lIns="0" tIns="0" rIns="0" bIns="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dLblPos val="bestFit"/>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ect">
                    <a:avLst/>
                  </a:prstGeom>
                  <a:noFill/>
                  <a:ln>
                    <a:noFill/>
                  </a:ln>
                </c15:spPr>
              </c:ext>
            </c:extLst>
          </c:dLbls>
          <c:cat>
            <c:strRef>
              <c:f>'GENERAL Graphs'!$A$101:$A$109</c:f>
              <c:strCache>
                <c:ptCount val="9"/>
                <c:pt idx="0">
                  <c:v>USA</c:v>
                </c:pt>
                <c:pt idx="1">
                  <c:v>Europe</c:v>
                </c:pt>
                <c:pt idx="2">
                  <c:v>UK</c:v>
                </c:pt>
                <c:pt idx="3">
                  <c:v>Australia</c:v>
                </c:pt>
                <c:pt idx="4">
                  <c:v>Canada</c:v>
                </c:pt>
                <c:pt idx="5">
                  <c:v>China</c:v>
                </c:pt>
                <c:pt idx="6">
                  <c:v>India</c:v>
                </c:pt>
                <c:pt idx="7">
                  <c:v>Iran</c:v>
                </c:pt>
                <c:pt idx="8">
                  <c:v>Japan</c:v>
                </c:pt>
              </c:strCache>
            </c:strRef>
          </c:cat>
          <c:val>
            <c:numRef>
              <c:f>'GENERAL Graphs'!$B$101:$B$109</c:f>
              <c:numCache>
                <c:formatCode>General</c:formatCode>
                <c:ptCount val="9"/>
                <c:pt idx="0">
                  <c:v>92</c:v>
                </c:pt>
                <c:pt idx="1">
                  <c:v>25</c:v>
                </c:pt>
                <c:pt idx="2">
                  <c:v>13</c:v>
                </c:pt>
                <c:pt idx="3">
                  <c:v>6</c:v>
                </c:pt>
                <c:pt idx="4">
                  <c:v>6</c:v>
                </c:pt>
                <c:pt idx="5">
                  <c:v>2</c:v>
                </c:pt>
                <c:pt idx="6">
                  <c:v>1</c:v>
                </c:pt>
                <c:pt idx="7">
                  <c:v>1</c:v>
                </c:pt>
                <c:pt idx="8">
                  <c:v>1</c:v>
                </c:pt>
              </c:numCache>
            </c:numRef>
          </c:val>
          <c:extLst>
            <c:ext xmlns:c16="http://schemas.microsoft.com/office/drawing/2014/chart" uri="{C3380CC4-5D6E-409C-BE32-E72D297353CC}">
              <c16:uniqueId val="{00000012-AA76-438E-A774-2D262A12CED7}"/>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C2D-4824-84FC-5BC8780F5EE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C2D-4824-84FC-5BC8780F5EE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C2D-4824-84FC-5BC8780F5EE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8C2D-4824-84FC-5BC8780F5EE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8C2D-4824-84FC-5BC8780F5EE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8C2D-4824-84FC-5BC8780F5EE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8C2D-4824-84FC-5BC8780F5EE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8C2D-4824-84FC-5BC8780F5EE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8C2D-4824-84FC-5BC8780F5EE8}"/>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8C2D-4824-84FC-5BC8780F5EE8}"/>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8C2D-4824-84FC-5BC8780F5EE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bestFit"/>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'GENERAL Graphs'!$A$111:$A$121</c:f>
              <c:strCache>
                <c:ptCount val="11"/>
                <c:pt idx="0">
                  <c:v>Italy</c:v>
                </c:pt>
                <c:pt idx="1">
                  <c:v>The Netherlands</c:v>
                </c:pt>
                <c:pt idx="2">
                  <c:v>Germany</c:v>
                </c:pt>
                <c:pt idx="3">
                  <c:v>Spain</c:v>
                </c:pt>
                <c:pt idx="4">
                  <c:v>France</c:v>
                </c:pt>
                <c:pt idx="5">
                  <c:v>Greece</c:v>
                </c:pt>
                <c:pt idx="6">
                  <c:v>Belgium</c:v>
                </c:pt>
                <c:pt idx="7">
                  <c:v>Croatia</c:v>
                </c:pt>
                <c:pt idx="8">
                  <c:v>Irland</c:v>
                </c:pt>
                <c:pt idx="9">
                  <c:v>Sweeden</c:v>
                </c:pt>
                <c:pt idx="10">
                  <c:v>Switzerland</c:v>
                </c:pt>
              </c:strCache>
            </c:strRef>
          </c:cat>
          <c:val>
            <c:numRef>
              <c:f>'GENERAL Graphs'!$B$111:$B$121</c:f>
              <c:numCache>
                <c:formatCode>General</c:formatCode>
                <c:ptCount val="11"/>
                <c:pt idx="0">
                  <c:v>5</c:v>
                </c:pt>
                <c:pt idx="1">
                  <c:v>5</c:v>
                </c:pt>
                <c:pt idx="2">
                  <c:v>4</c:v>
                </c:pt>
                <c:pt idx="3">
                  <c:v>3</c:v>
                </c:pt>
                <c:pt idx="4">
                  <c:v>2</c:v>
                </c:pt>
                <c:pt idx="5">
                  <c:v>2</c:v>
                </c:pt>
                <c:pt idx="6">
                  <c:v>1</c:v>
                </c:pt>
                <c:pt idx="7">
                  <c:v>1</c:v>
                </c:pt>
                <c:pt idx="8">
                  <c:v>1</c:v>
                </c:pt>
                <c:pt idx="9">
                  <c:v>1</c:v>
                </c:pt>
                <c:pt idx="10">
                  <c:v>1</c:v>
                </c:pt>
              </c:numCache>
            </c:numRef>
          </c:val>
          <c:extLst>
            <c:ext xmlns:c16="http://schemas.microsoft.com/office/drawing/2014/chart" uri="{C3380CC4-5D6E-409C-BE32-E72D297353CC}">
              <c16:uniqueId val="{00000016-8C2D-4824-84FC-5BC8780F5EE8}"/>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Number of themes covered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'GENERAL Graphs'!$B$140</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'GENERAL Graphs'!$A$141:$A$144</c:f>
              <c:strCache>
                <c:ptCount val="4"/>
                <c:pt idx="0">
                  <c:v>0-5</c:v>
                </c:pt>
                <c:pt idx="1">
                  <c:v>5-10</c:v>
                </c:pt>
                <c:pt idx="2">
                  <c:v>10-15</c:v>
                </c:pt>
                <c:pt idx="3">
                  <c:v>&gt;15</c:v>
                </c:pt>
              </c:strCache>
            </c:strRef>
          </c:cat>
          <c:val>
            <c:numRef>
              <c:f>'GENERAL Graphs'!$B$141:$B$144</c:f>
              <c:numCache>
                <c:formatCode>General</c:formatCode>
                <c:ptCount val="4"/>
                <c:pt idx="0">
                  <c:v>90</c:v>
                </c:pt>
                <c:pt idx="1">
                  <c:v>46</c:v>
                </c:pt>
                <c:pt idx="2">
                  <c:v>9</c:v>
                </c:pt>
                <c:pt idx="3">
                  <c:v>2</c:v>
                </c:pt>
              </c:numCache>
            </c:numRef>
          </c:val>
          <c:extLst>
            <c:ext xmlns:c16="http://schemas.microsoft.com/office/drawing/2014/chart" uri="{C3380CC4-5D6E-409C-BE32-E72D297353CC}">
              <c16:uniqueId val="{00000000-0483-40C4-8C5C-C9DA013A9EEC}"/>
            </c:ext>
          </c:extLst>
        </c:ser>
        <c:dLbls>
          <c:showLegendKey val="0"/>
          <c:showVal val="1"/>
          <c:showCatName val="0"/>
          <c:showSerName val="0"/>
          <c:showPercent val="0"/>
          <c:showBubbleSize val="0"/>
        </c:dLbls>
        <c:gapWidth val="219"/>
        <c:overlap val="-27"/>
        <c:axId val="107336832"/>
        <c:axId val="107338368"/>
      </c:barChart>
      <c:catAx>
        <c:axId val="107336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7338368"/>
        <c:crosses val="autoZero"/>
        <c:auto val="1"/>
        <c:lblAlgn val="ctr"/>
        <c:lblOffset val="100"/>
        <c:noMultiLvlLbl val="0"/>
      </c:catAx>
      <c:valAx>
        <c:axId val="107338368"/>
        <c:scaling>
          <c:orientation val="minMax"/>
        </c:scaling>
        <c:delete val="1"/>
        <c:axPos val="l"/>
        <c:numFmt formatCode="General" sourceLinked="1"/>
        <c:majorTickMark val="none"/>
        <c:minorTickMark val="none"/>
        <c:tickLblPos val="none"/>
        <c:crossAx val="1073368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33" l="0.70000000000000029" r="0.70000000000000029" t="0.75000000000000033" header="0.30000000000000016" footer="0.30000000000000016"/>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3</xdr:col>
      <xdr:colOff>409575</xdr:colOff>
      <xdr:row>0</xdr:row>
      <xdr:rowOff>0</xdr:rowOff>
    </xdr:from>
    <xdr:to>
      <xdr:col>9</xdr:col>
      <xdr:colOff>590550</xdr:colOff>
      <xdr:row>10</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380999</xdr:colOff>
      <xdr:row>11</xdr:row>
      <xdr:rowOff>138112</xdr:rowOff>
    </xdr:from>
    <xdr:to>
      <xdr:col>11</xdr:col>
      <xdr:colOff>228600</xdr:colOff>
      <xdr:row>26</xdr:row>
      <xdr:rowOff>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371474</xdr:colOff>
      <xdr:row>40</xdr:row>
      <xdr:rowOff>123825</xdr:rowOff>
    </xdr:from>
    <xdr:to>
      <xdr:col>12</xdr:col>
      <xdr:colOff>581025</xdr:colOff>
      <xdr:row>61</xdr:row>
      <xdr:rowOff>38100</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552451</xdr:colOff>
      <xdr:row>66</xdr:row>
      <xdr:rowOff>28574</xdr:rowOff>
    </xdr:from>
    <xdr:to>
      <xdr:col>8</xdr:col>
      <xdr:colOff>533401</xdr:colOff>
      <xdr:row>77</xdr:row>
      <xdr:rowOff>38099</xdr:rowOff>
    </xdr:to>
    <xdr:graphicFrame macro="">
      <xdr:nvGraphicFramePr>
        <xdr:cNvPr id="5" name="Chart 4">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371475</xdr:colOff>
      <xdr:row>26</xdr:row>
      <xdr:rowOff>47625</xdr:rowOff>
    </xdr:from>
    <xdr:to>
      <xdr:col>11</xdr:col>
      <xdr:colOff>219075</xdr:colOff>
      <xdr:row>39</xdr:row>
      <xdr:rowOff>85726</xdr:rowOff>
    </xdr:to>
    <xdr:graphicFrame macro="">
      <xdr:nvGraphicFramePr>
        <xdr:cNvPr id="6" name="Graphique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435429</xdr:colOff>
      <xdr:row>79</xdr:row>
      <xdr:rowOff>12247</xdr:rowOff>
    </xdr:from>
    <xdr:to>
      <xdr:col>10</xdr:col>
      <xdr:colOff>127908</xdr:colOff>
      <xdr:row>96</xdr:row>
      <xdr:rowOff>2722</xdr:rowOff>
    </xdr:to>
    <xdr:graphicFrame macro="">
      <xdr:nvGraphicFramePr>
        <xdr:cNvPr id="7" name="Graphique 6">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509865</xdr:colOff>
      <xdr:row>96</xdr:row>
      <xdr:rowOff>113177</xdr:rowOff>
    </xdr:from>
    <xdr:to>
      <xdr:col>13</xdr:col>
      <xdr:colOff>112058</xdr:colOff>
      <xdr:row>114</xdr:row>
      <xdr:rowOff>89646</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543485</xdr:colOff>
      <xdr:row>115</xdr:row>
      <xdr:rowOff>22410</xdr:rowOff>
    </xdr:from>
    <xdr:to>
      <xdr:col>13</xdr:col>
      <xdr:colOff>145677</xdr:colOff>
      <xdr:row>134</xdr:row>
      <xdr:rowOff>100852</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81641</xdr:colOff>
      <xdr:row>135</xdr:row>
      <xdr:rowOff>145596</xdr:rowOff>
    </xdr:from>
    <xdr:to>
      <xdr:col>13</xdr:col>
      <xdr:colOff>136070</xdr:colOff>
      <xdr:row>147</xdr:row>
      <xdr:rowOff>108858</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196102</xdr:colOff>
      <xdr:row>148</xdr:row>
      <xdr:rowOff>124385</xdr:rowOff>
    </xdr:from>
    <xdr:to>
      <xdr:col>11</xdr:col>
      <xdr:colOff>532279</xdr:colOff>
      <xdr:row>166</xdr:row>
      <xdr:rowOff>43702</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504265</xdr:colOff>
      <xdr:row>171</xdr:row>
      <xdr:rowOff>67236</xdr:rowOff>
    </xdr:from>
    <xdr:to>
      <xdr:col>12</xdr:col>
      <xdr:colOff>558693</xdr:colOff>
      <xdr:row>183</xdr:row>
      <xdr:rowOff>30497</xdr:rowOff>
    </xdr:to>
    <xdr:graphicFrame macro="">
      <xdr:nvGraphicFramePr>
        <xdr:cNvPr id="13"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504826</xdr:colOff>
      <xdr:row>0</xdr:row>
      <xdr:rowOff>95249</xdr:rowOff>
    </xdr:from>
    <xdr:to>
      <xdr:col>11</xdr:col>
      <xdr:colOff>742950</xdr:colOff>
      <xdr:row>26</xdr:row>
      <xdr:rowOff>47625</xdr:rowOff>
    </xdr:to>
    <xdr:graphicFrame macro="">
      <xdr:nvGraphicFramePr>
        <xdr:cNvPr id="2" name="Graphique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676274</xdr:colOff>
      <xdr:row>27</xdr:row>
      <xdr:rowOff>119062</xdr:rowOff>
    </xdr:from>
    <xdr:to>
      <xdr:col>11</xdr:col>
      <xdr:colOff>514349</xdr:colOff>
      <xdr:row>44</xdr:row>
      <xdr:rowOff>109537</xdr:rowOff>
    </xdr:to>
    <xdr:graphicFrame macro="">
      <xdr:nvGraphicFramePr>
        <xdr:cNvPr id="3" name="Graphique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2230"/>
  <sheetViews>
    <sheetView tabSelected="1" zoomScaleNormal="100" workbookViewId="0">
      <pane ySplit="1" topLeftCell="A2" activePane="bottomLeft" state="frozen"/>
      <selection pane="bottomLeft" activeCell="A2" sqref="A2"/>
    </sheetView>
  </sheetViews>
  <sheetFormatPr baseColWidth="10" defaultColWidth="38.85546875" defaultRowHeight="12.75" x14ac:dyDescent="0.25"/>
  <cols>
    <col min="1" max="1" width="14.42578125" style="6" customWidth="1"/>
    <col min="2" max="2" width="20" style="6" customWidth="1"/>
    <col min="3" max="3" width="15.7109375" style="6" customWidth="1"/>
    <col min="4" max="4" width="9.28515625" style="6" customWidth="1"/>
    <col min="5" max="5" width="7.85546875" style="6" customWidth="1"/>
    <col min="6" max="6" width="11.140625" style="20" customWidth="1"/>
    <col min="7" max="7" width="10.85546875" style="20" customWidth="1"/>
    <col min="8" max="8" width="9.5703125" style="6" customWidth="1"/>
    <col min="9" max="9" width="25.140625" style="6" customWidth="1"/>
    <col min="10" max="10" width="24" style="6" customWidth="1"/>
    <col min="11" max="16384" width="38.85546875" style="6"/>
  </cols>
  <sheetData>
    <row r="1" spans="1:10" s="12" customFormat="1" ht="14.25" customHeight="1" x14ac:dyDescent="0.25">
      <c r="A1" s="12" t="s">
        <v>0</v>
      </c>
      <c r="B1" s="12" t="s">
        <v>1</v>
      </c>
      <c r="C1" s="12" t="s">
        <v>2</v>
      </c>
      <c r="D1" s="12" t="s">
        <v>3</v>
      </c>
      <c r="E1" s="12" t="s">
        <v>4</v>
      </c>
      <c r="F1" s="19" t="s">
        <v>5</v>
      </c>
      <c r="G1" s="19" t="s">
        <v>6</v>
      </c>
      <c r="H1" s="12" t="s">
        <v>7</v>
      </c>
      <c r="I1" s="12" t="s">
        <v>6277</v>
      </c>
      <c r="J1" s="12" t="s">
        <v>8</v>
      </c>
    </row>
    <row r="2" spans="1:10" x14ac:dyDescent="0.25">
      <c r="A2" s="6" t="s">
        <v>701</v>
      </c>
      <c r="B2" s="6" t="s">
        <v>702</v>
      </c>
      <c r="C2" s="6" t="s">
        <v>703</v>
      </c>
      <c r="D2" s="25">
        <v>2015</v>
      </c>
      <c r="F2" s="20" t="s">
        <v>13</v>
      </c>
      <c r="G2" s="20" t="s">
        <v>13</v>
      </c>
      <c r="H2" s="6" t="s">
        <v>6309</v>
      </c>
      <c r="I2" s="6" t="s">
        <v>248</v>
      </c>
      <c r="J2" s="6" t="s">
        <v>201</v>
      </c>
    </row>
    <row r="3" spans="1:10" x14ac:dyDescent="0.25">
      <c r="A3" s="6" t="s">
        <v>2180</v>
      </c>
      <c r="B3" s="6" t="s">
        <v>2181</v>
      </c>
      <c r="C3" s="6" t="s">
        <v>1545</v>
      </c>
      <c r="D3" s="6">
        <v>2011</v>
      </c>
      <c r="F3" s="20" t="s">
        <v>13</v>
      </c>
      <c r="G3" s="20" t="s">
        <v>13</v>
      </c>
      <c r="H3" s="6" t="s">
        <v>6309</v>
      </c>
      <c r="I3" s="6" t="s">
        <v>2182</v>
      </c>
      <c r="J3" s="6" t="s">
        <v>116</v>
      </c>
    </row>
    <row r="4" spans="1:10" x14ac:dyDescent="0.25">
      <c r="A4" s="6" t="s">
        <v>2740</v>
      </c>
      <c r="B4" s="6" t="s">
        <v>2741</v>
      </c>
      <c r="C4" s="6" t="s">
        <v>1524</v>
      </c>
      <c r="D4" s="6">
        <v>2014</v>
      </c>
      <c r="F4" s="20" t="s">
        <v>13</v>
      </c>
      <c r="G4" s="20" t="s">
        <v>13</v>
      </c>
      <c r="H4" s="6" t="s">
        <v>6309</v>
      </c>
      <c r="I4" s="6" t="s">
        <v>2742</v>
      </c>
      <c r="J4" s="6" t="s">
        <v>116</v>
      </c>
    </row>
    <row r="5" spans="1:10" x14ac:dyDescent="0.25">
      <c r="A5" s="6" t="s">
        <v>2906</v>
      </c>
      <c r="B5" s="6" t="s">
        <v>2907</v>
      </c>
      <c r="C5" s="6" t="s">
        <v>489</v>
      </c>
      <c r="D5" s="6">
        <v>2014</v>
      </c>
      <c r="F5" s="20" t="s">
        <v>13</v>
      </c>
      <c r="G5" s="20" t="s">
        <v>13</v>
      </c>
      <c r="H5" s="6" t="s">
        <v>6309</v>
      </c>
      <c r="I5" s="6" t="s">
        <v>2908</v>
      </c>
      <c r="J5" s="6" t="s">
        <v>116</v>
      </c>
    </row>
    <row r="6" spans="1:10" x14ac:dyDescent="0.25">
      <c r="A6" s="6" t="s">
        <v>2049</v>
      </c>
      <c r="B6" s="6" t="s">
        <v>2050</v>
      </c>
      <c r="C6" s="6" t="s">
        <v>2051</v>
      </c>
      <c r="D6" s="6">
        <v>2013</v>
      </c>
      <c r="F6" s="20" t="s">
        <v>114</v>
      </c>
      <c r="G6" s="20" t="s">
        <v>114</v>
      </c>
      <c r="I6" s="6" t="s">
        <v>4832</v>
      </c>
      <c r="J6" s="6" t="s">
        <v>654</v>
      </c>
    </row>
    <row r="7" spans="1:10" s="8" customFormat="1" x14ac:dyDescent="0.25">
      <c r="A7" s="6" t="s">
        <v>2058</v>
      </c>
      <c r="B7" s="6" t="s">
        <v>2059</v>
      </c>
      <c r="C7" s="6" t="s">
        <v>2060</v>
      </c>
      <c r="D7" s="6">
        <v>2014</v>
      </c>
      <c r="E7" s="6"/>
      <c r="F7" s="20" t="s">
        <v>13</v>
      </c>
      <c r="G7" s="20" t="s">
        <v>13</v>
      </c>
      <c r="H7" s="6"/>
      <c r="I7" s="6" t="s">
        <v>1780</v>
      </c>
      <c r="J7" s="6" t="s">
        <v>2061</v>
      </c>
    </row>
    <row r="8" spans="1:10" s="8" customFormat="1" x14ac:dyDescent="0.25">
      <c r="A8" s="6" t="s">
        <v>1777</v>
      </c>
      <c r="B8" s="6" t="s">
        <v>1778</v>
      </c>
      <c r="C8" s="6" t="s">
        <v>1779</v>
      </c>
      <c r="D8" s="6">
        <v>2014</v>
      </c>
      <c r="E8" s="6"/>
      <c r="F8" s="20" t="s">
        <v>13</v>
      </c>
      <c r="G8" s="20" t="s">
        <v>13</v>
      </c>
      <c r="H8" s="6"/>
      <c r="I8" s="6" t="s">
        <v>1780</v>
      </c>
      <c r="J8" s="6" t="s">
        <v>116</v>
      </c>
    </row>
    <row r="9" spans="1:10" s="8" customFormat="1" x14ac:dyDescent="0.25">
      <c r="A9" s="6" t="s">
        <v>1711</v>
      </c>
      <c r="B9" s="6" t="s">
        <v>1712</v>
      </c>
      <c r="C9" s="6" t="s">
        <v>1713</v>
      </c>
      <c r="D9" s="6"/>
      <c r="E9" s="6"/>
      <c r="F9" s="20" t="s">
        <v>13</v>
      </c>
      <c r="G9" s="20" t="s">
        <v>13</v>
      </c>
      <c r="H9" s="6"/>
      <c r="I9" s="6" t="s">
        <v>1714</v>
      </c>
      <c r="J9" s="6" t="s">
        <v>1715</v>
      </c>
    </row>
    <row r="10" spans="1:10" s="8" customFormat="1" x14ac:dyDescent="0.25">
      <c r="A10" s="6" t="s">
        <v>1984</v>
      </c>
      <c r="B10" s="6" t="s">
        <v>1985</v>
      </c>
      <c r="C10" s="6" t="s">
        <v>1986</v>
      </c>
      <c r="D10" s="6">
        <v>2013</v>
      </c>
      <c r="E10" s="6"/>
      <c r="F10" s="20" t="s">
        <v>13</v>
      </c>
      <c r="G10" s="20" t="s">
        <v>13</v>
      </c>
      <c r="H10" s="6"/>
      <c r="I10" s="6" t="s">
        <v>1987</v>
      </c>
      <c r="J10" s="6" t="s">
        <v>66</v>
      </c>
    </row>
    <row r="11" spans="1:10" s="8" customFormat="1" x14ac:dyDescent="0.25">
      <c r="A11" s="6" t="s">
        <v>1254</v>
      </c>
      <c r="B11" s="6" t="s">
        <v>1255</v>
      </c>
      <c r="C11" s="6" t="s">
        <v>1256</v>
      </c>
      <c r="D11" s="6">
        <v>2011</v>
      </c>
      <c r="E11" s="6"/>
      <c r="F11" s="20" t="s">
        <v>13</v>
      </c>
      <c r="G11" s="20" t="s">
        <v>13</v>
      </c>
      <c r="H11" s="6"/>
      <c r="I11" s="6" t="s">
        <v>1257</v>
      </c>
      <c r="J11" s="6" t="s">
        <v>1258</v>
      </c>
    </row>
    <row r="12" spans="1:10" s="8" customFormat="1" hidden="1" x14ac:dyDescent="0.25">
      <c r="A12" s="6" t="s">
        <v>1412</v>
      </c>
      <c r="B12" s="6" t="s">
        <v>1413</v>
      </c>
      <c r="C12" s="6" t="s">
        <v>1414</v>
      </c>
      <c r="D12" s="6">
        <v>2013</v>
      </c>
      <c r="E12" s="6" t="s">
        <v>12</v>
      </c>
      <c r="F12" s="8" t="s">
        <v>13</v>
      </c>
      <c r="G12" s="8" t="s">
        <v>13</v>
      </c>
      <c r="H12" s="6"/>
      <c r="I12" s="6" t="s">
        <v>1415</v>
      </c>
      <c r="J12" s="6" t="s">
        <v>1416</v>
      </c>
    </row>
    <row r="13" spans="1:10" s="8" customFormat="1" x14ac:dyDescent="0.25">
      <c r="A13" s="6" t="s">
        <v>2911</v>
      </c>
      <c r="B13" s="6" t="s">
        <v>2912</v>
      </c>
      <c r="C13" s="6" t="s">
        <v>2913</v>
      </c>
      <c r="D13" s="6">
        <v>2013</v>
      </c>
      <c r="E13" s="6"/>
      <c r="F13" s="20" t="s">
        <v>13</v>
      </c>
      <c r="G13" s="20" t="s">
        <v>13</v>
      </c>
      <c r="H13" s="6" t="s">
        <v>6309</v>
      </c>
      <c r="I13" s="6" t="s">
        <v>116</v>
      </c>
      <c r="J13" s="6" t="s">
        <v>116</v>
      </c>
    </row>
    <row r="14" spans="1:10" s="8" customFormat="1" x14ac:dyDescent="0.25">
      <c r="A14" s="6" t="s">
        <v>1305</v>
      </c>
      <c r="B14" s="6" t="s">
        <v>1306</v>
      </c>
      <c r="C14" s="6" t="s">
        <v>1202</v>
      </c>
      <c r="D14" s="6">
        <v>2011</v>
      </c>
      <c r="E14" s="6"/>
      <c r="F14" s="20" t="s">
        <v>13</v>
      </c>
      <c r="G14" s="20" t="s">
        <v>13</v>
      </c>
      <c r="H14" s="6"/>
      <c r="I14" s="6" t="s">
        <v>1307</v>
      </c>
      <c r="J14" s="6" t="s">
        <v>116</v>
      </c>
    </row>
    <row r="15" spans="1:10" x14ac:dyDescent="0.25">
      <c r="A15" s="6" t="s">
        <v>2617</v>
      </c>
      <c r="B15" s="6" t="s">
        <v>2618</v>
      </c>
      <c r="C15" s="6" t="s">
        <v>1185</v>
      </c>
      <c r="D15" s="6">
        <v>2014</v>
      </c>
      <c r="F15" s="20" t="s">
        <v>13</v>
      </c>
      <c r="G15" s="20" t="s">
        <v>13</v>
      </c>
      <c r="H15" s="6" t="s">
        <v>6309</v>
      </c>
      <c r="I15" s="6" t="s">
        <v>2619</v>
      </c>
      <c r="J15" s="6" t="s">
        <v>116</v>
      </c>
    </row>
    <row r="16" spans="1:10" x14ac:dyDescent="0.25">
      <c r="A16" s="6" t="s">
        <v>3134</v>
      </c>
      <c r="B16" s="6" t="s">
        <v>3135</v>
      </c>
      <c r="C16" s="6" t="s">
        <v>3136</v>
      </c>
      <c r="D16" s="25">
        <v>2015</v>
      </c>
      <c r="F16" s="20" t="s">
        <v>13</v>
      </c>
      <c r="G16" s="20" t="s">
        <v>13</v>
      </c>
      <c r="H16" s="6" t="s">
        <v>6309</v>
      </c>
      <c r="I16" s="6" t="s">
        <v>3138</v>
      </c>
      <c r="J16" s="6" t="s">
        <v>110</v>
      </c>
    </row>
    <row r="17" spans="1:10" x14ac:dyDescent="0.25">
      <c r="A17" s="6" t="s">
        <v>3332</v>
      </c>
      <c r="B17" s="6" t="s">
        <v>3333</v>
      </c>
      <c r="C17" s="6" t="s">
        <v>3334</v>
      </c>
      <c r="D17" s="6">
        <v>2011</v>
      </c>
      <c r="F17" s="20" t="s">
        <v>13</v>
      </c>
      <c r="G17" s="20" t="s">
        <v>13</v>
      </c>
      <c r="H17" s="6" t="s">
        <v>6309</v>
      </c>
      <c r="I17" s="6" t="s">
        <v>3335</v>
      </c>
      <c r="J17" s="6" t="s">
        <v>6298</v>
      </c>
    </row>
    <row r="18" spans="1:10" x14ac:dyDescent="0.25">
      <c r="A18" s="6" t="s">
        <v>3378</v>
      </c>
      <c r="B18" s="6" t="s">
        <v>3379</v>
      </c>
      <c r="C18" s="6" t="s">
        <v>412</v>
      </c>
      <c r="D18" s="6">
        <v>2013</v>
      </c>
      <c r="F18" s="20" t="s">
        <v>13</v>
      </c>
      <c r="G18" s="20" t="s">
        <v>13</v>
      </c>
      <c r="H18" s="6" t="s">
        <v>6309</v>
      </c>
      <c r="I18" s="6" t="s">
        <v>116</v>
      </c>
      <c r="J18" s="6" t="s">
        <v>116</v>
      </c>
    </row>
    <row r="19" spans="1:10" x14ac:dyDescent="0.25">
      <c r="A19" s="6" t="s">
        <v>2757</v>
      </c>
      <c r="B19" s="6" t="s">
        <v>2758</v>
      </c>
      <c r="C19" s="6" t="s">
        <v>1690</v>
      </c>
      <c r="D19" s="6">
        <v>2014</v>
      </c>
      <c r="F19" s="21" t="s">
        <v>13</v>
      </c>
      <c r="G19" s="20" t="s">
        <v>13</v>
      </c>
      <c r="I19" s="46" t="s">
        <v>2759</v>
      </c>
      <c r="J19" s="6" t="s">
        <v>6298</v>
      </c>
    </row>
    <row r="20" spans="1:10" s="8" customFormat="1" x14ac:dyDescent="0.25">
      <c r="A20" s="6" t="s">
        <v>3437</v>
      </c>
      <c r="B20" s="6" t="s">
        <v>3438</v>
      </c>
      <c r="C20" s="6" t="s">
        <v>3390</v>
      </c>
      <c r="D20" s="6">
        <v>2012</v>
      </c>
      <c r="E20" s="6"/>
      <c r="F20" s="20" t="s">
        <v>13</v>
      </c>
      <c r="G20" s="20" t="s">
        <v>13</v>
      </c>
      <c r="H20" s="6" t="s">
        <v>6309</v>
      </c>
      <c r="I20" s="6" t="s">
        <v>6278</v>
      </c>
      <c r="J20" s="6" t="s">
        <v>6278</v>
      </c>
    </row>
    <row r="21" spans="1:10" s="8" customFormat="1" x14ac:dyDescent="0.25">
      <c r="A21" s="6" t="s">
        <v>3520</v>
      </c>
      <c r="B21" s="6" t="s">
        <v>3521</v>
      </c>
      <c r="C21" s="6" t="s">
        <v>3522</v>
      </c>
      <c r="D21" s="6">
        <v>2013</v>
      </c>
      <c r="E21" s="6"/>
      <c r="F21" s="20" t="s">
        <v>547</v>
      </c>
      <c r="G21" s="20" t="s">
        <v>13</v>
      </c>
      <c r="H21" s="6"/>
      <c r="I21" s="6" t="s">
        <v>3523</v>
      </c>
      <c r="J21" s="6" t="s">
        <v>99</v>
      </c>
    </row>
    <row r="22" spans="1:10" s="8" customFormat="1" x14ac:dyDescent="0.25">
      <c r="A22" s="6" t="s">
        <v>810</v>
      </c>
      <c r="B22" s="6" t="s">
        <v>811</v>
      </c>
      <c r="C22" s="6" t="s">
        <v>812</v>
      </c>
      <c r="D22" s="6">
        <v>2014</v>
      </c>
      <c r="E22" s="6"/>
      <c r="F22" s="20" t="s">
        <v>114</v>
      </c>
      <c r="G22" s="20" t="s">
        <v>114</v>
      </c>
      <c r="H22" s="6"/>
      <c r="I22" s="6" t="s">
        <v>813</v>
      </c>
      <c r="J22" s="6" t="s">
        <v>814</v>
      </c>
    </row>
    <row r="23" spans="1:10" s="8" customFormat="1" x14ac:dyDescent="0.25">
      <c r="A23" s="8" t="s">
        <v>993</v>
      </c>
      <c r="B23" s="8" t="s">
        <v>994</v>
      </c>
      <c r="C23" s="6"/>
      <c r="D23" s="8">
        <v>2014</v>
      </c>
      <c r="E23" s="6"/>
      <c r="F23" s="21" t="s">
        <v>13</v>
      </c>
      <c r="G23" s="21" t="s">
        <v>13</v>
      </c>
      <c r="I23" s="8" t="s">
        <v>995</v>
      </c>
      <c r="J23" s="8" t="s">
        <v>995</v>
      </c>
    </row>
    <row r="24" spans="1:10" s="8" customFormat="1" x14ac:dyDescent="0.25">
      <c r="A24" s="6" t="s">
        <v>3443</v>
      </c>
      <c r="B24" s="6" t="s">
        <v>3444</v>
      </c>
      <c r="C24" s="6" t="s">
        <v>3445</v>
      </c>
      <c r="D24" s="25">
        <v>2015</v>
      </c>
      <c r="E24" s="6"/>
      <c r="F24" s="20" t="s">
        <v>13</v>
      </c>
      <c r="G24" s="20" t="s">
        <v>13</v>
      </c>
      <c r="H24" s="6" t="s">
        <v>6309</v>
      </c>
      <c r="I24" s="6" t="s">
        <v>6278</v>
      </c>
      <c r="J24" s="6" t="s">
        <v>6278</v>
      </c>
    </row>
    <row r="25" spans="1:10" s="8" customFormat="1" x14ac:dyDescent="0.25">
      <c r="A25" s="6" t="s">
        <v>3472</v>
      </c>
      <c r="B25" s="6" t="s">
        <v>3473</v>
      </c>
      <c r="C25" s="6" t="s">
        <v>37</v>
      </c>
      <c r="D25" s="6">
        <v>2013</v>
      </c>
      <c r="E25" s="6"/>
      <c r="F25" s="20" t="s">
        <v>13</v>
      </c>
      <c r="G25" s="20" t="s">
        <v>13</v>
      </c>
      <c r="H25" s="6" t="s">
        <v>6309</v>
      </c>
      <c r="I25" s="6" t="s">
        <v>3474</v>
      </c>
      <c r="J25" s="6" t="s">
        <v>110</v>
      </c>
    </row>
    <row r="26" spans="1:10" s="8" customFormat="1" x14ac:dyDescent="0.25">
      <c r="A26" s="6" t="s">
        <v>118</v>
      </c>
      <c r="B26" s="6" t="s">
        <v>119</v>
      </c>
      <c r="C26" s="6" t="s">
        <v>120</v>
      </c>
      <c r="D26" s="6">
        <v>2013</v>
      </c>
      <c r="E26" s="6"/>
      <c r="F26" s="20" t="s">
        <v>13</v>
      </c>
      <c r="G26" s="20" t="s">
        <v>13</v>
      </c>
      <c r="H26" s="6"/>
      <c r="I26" s="6" t="s">
        <v>121</v>
      </c>
      <c r="J26" s="6" t="s">
        <v>104</v>
      </c>
    </row>
    <row r="27" spans="1:10" x14ac:dyDescent="0.25">
      <c r="A27" s="8" t="s">
        <v>3236</v>
      </c>
      <c r="B27" s="8" t="s">
        <v>3237</v>
      </c>
      <c r="D27" s="8">
        <v>2012</v>
      </c>
      <c r="F27" s="20" t="s">
        <v>114</v>
      </c>
      <c r="G27" s="20" t="s">
        <v>114</v>
      </c>
      <c r="I27" s="8" t="s">
        <v>3238</v>
      </c>
      <c r="J27" s="8" t="s">
        <v>3238</v>
      </c>
    </row>
    <row r="28" spans="1:10" x14ac:dyDescent="0.25">
      <c r="A28" s="6" t="s">
        <v>3956</v>
      </c>
      <c r="B28" s="6" t="s">
        <v>3957</v>
      </c>
      <c r="C28" s="6" t="s">
        <v>2505</v>
      </c>
      <c r="D28" s="6">
        <v>2013</v>
      </c>
      <c r="F28" s="20" t="s">
        <v>13</v>
      </c>
      <c r="G28" s="20" t="s">
        <v>13</v>
      </c>
      <c r="H28" s="6" t="s">
        <v>6309</v>
      </c>
      <c r="I28" s="6" t="s">
        <v>3958</v>
      </c>
      <c r="J28" s="6" t="s">
        <v>116</v>
      </c>
    </row>
    <row r="29" spans="1:10" x14ac:dyDescent="0.25">
      <c r="A29" s="6" t="s">
        <v>662</v>
      </c>
      <c r="B29" s="6" t="s">
        <v>663</v>
      </c>
      <c r="C29" s="6" t="s">
        <v>664</v>
      </c>
      <c r="D29" s="6">
        <v>2013</v>
      </c>
      <c r="F29" s="20" t="s">
        <v>13</v>
      </c>
      <c r="G29" s="20" t="s">
        <v>13</v>
      </c>
      <c r="I29" s="6" t="s">
        <v>665</v>
      </c>
      <c r="J29" s="6" t="s">
        <v>638</v>
      </c>
    </row>
    <row r="30" spans="1:10" x14ac:dyDescent="0.25">
      <c r="A30" s="6" t="s">
        <v>4215</v>
      </c>
      <c r="B30" s="6" t="s">
        <v>4216</v>
      </c>
      <c r="C30" s="6" t="s">
        <v>4217</v>
      </c>
      <c r="D30" s="6">
        <v>2013</v>
      </c>
      <c r="F30" s="20" t="s">
        <v>13</v>
      </c>
      <c r="G30" s="20" t="s">
        <v>13</v>
      </c>
      <c r="H30" s="6" t="s">
        <v>6309</v>
      </c>
      <c r="I30" s="6" t="s">
        <v>4218</v>
      </c>
      <c r="J30" s="6" t="s">
        <v>99</v>
      </c>
    </row>
    <row r="31" spans="1:10" x14ac:dyDescent="0.25">
      <c r="A31" s="6" t="s">
        <v>4384</v>
      </c>
      <c r="B31" s="6" t="s">
        <v>4385</v>
      </c>
      <c r="C31" s="6" t="s">
        <v>1545</v>
      </c>
      <c r="D31" s="6">
        <v>2014</v>
      </c>
      <c r="F31" s="20" t="s">
        <v>13</v>
      </c>
      <c r="G31" s="20" t="s">
        <v>13</v>
      </c>
      <c r="H31" s="6" t="s">
        <v>6309</v>
      </c>
      <c r="I31" s="6" t="s">
        <v>4386</v>
      </c>
      <c r="J31" s="6" t="s">
        <v>116</v>
      </c>
    </row>
    <row r="32" spans="1:10" s="8" customFormat="1" x14ac:dyDescent="0.25">
      <c r="A32" s="6" t="s">
        <v>4513</v>
      </c>
      <c r="B32" s="6" t="s">
        <v>4514</v>
      </c>
      <c r="C32" s="6" t="s">
        <v>2407</v>
      </c>
      <c r="D32" s="6">
        <v>2013</v>
      </c>
      <c r="E32" s="6"/>
      <c r="F32" s="20" t="s">
        <v>13</v>
      </c>
      <c r="G32" s="20" t="s">
        <v>13</v>
      </c>
      <c r="H32" s="6" t="s">
        <v>6309</v>
      </c>
      <c r="I32" s="6" t="s">
        <v>4515</v>
      </c>
      <c r="J32" s="6" t="s">
        <v>116</v>
      </c>
    </row>
    <row r="33" spans="1:10" s="8" customFormat="1" x14ac:dyDescent="0.25">
      <c r="A33" s="6" t="s">
        <v>4579</v>
      </c>
      <c r="B33" s="6" t="s">
        <v>4580</v>
      </c>
      <c r="C33" s="6" t="s">
        <v>4581</v>
      </c>
      <c r="D33" s="6">
        <v>2014</v>
      </c>
      <c r="E33" s="6"/>
      <c r="F33" s="20" t="s">
        <v>13</v>
      </c>
      <c r="G33" s="20" t="s">
        <v>13</v>
      </c>
      <c r="H33" s="6" t="s">
        <v>6309</v>
      </c>
      <c r="I33" s="6" t="s">
        <v>6280</v>
      </c>
      <c r="J33" s="6" t="s">
        <v>6280</v>
      </c>
    </row>
    <row r="34" spans="1:10" s="8" customFormat="1" x14ac:dyDescent="0.25">
      <c r="A34" s="6" t="s">
        <v>5142</v>
      </c>
      <c r="B34" s="6" t="s">
        <v>5143</v>
      </c>
      <c r="C34" s="6" t="s">
        <v>5144</v>
      </c>
      <c r="D34" s="25">
        <v>2013</v>
      </c>
      <c r="E34" s="6"/>
      <c r="F34" s="20" t="s">
        <v>114</v>
      </c>
      <c r="G34" s="20" t="s">
        <v>1220</v>
      </c>
      <c r="H34" s="6"/>
      <c r="I34" s="6" t="s">
        <v>5145</v>
      </c>
      <c r="J34" s="6" t="s">
        <v>2569</v>
      </c>
    </row>
    <row r="35" spans="1:10" x14ac:dyDescent="0.25">
      <c r="A35" s="6" t="s">
        <v>3329</v>
      </c>
      <c r="B35" s="6" t="s">
        <v>3330</v>
      </c>
      <c r="C35" s="6" t="s">
        <v>283</v>
      </c>
      <c r="D35" s="6">
        <v>2012</v>
      </c>
      <c r="F35" s="20" t="s">
        <v>114</v>
      </c>
      <c r="G35" s="20" t="s">
        <v>114</v>
      </c>
      <c r="I35" s="6" t="s">
        <v>3331</v>
      </c>
      <c r="J35" s="6" t="s">
        <v>1644</v>
      </c>
    </row>
    <row r="36" spans="1:10" x14ac:dyDescent="0.25">
      <c r="A36" s="6" t="s">
        <v>4801</v>
      </c>
      <c r="B36" s="6" t="s">
        <v>4802</v>
      </c>
      <c r="C36" s="6" t="s">
        <v>1058</v>
      </c>
      <c r="D36" s="6">
        <v>2014</v>
      </c>
      <c r="F36" s="20" t="s">
        <v>13</v>
      </c>
      <c r="G36" s="20" t="s">
        <v>13</v>
      </c>
      <c r="H36" s="6" t="s">
        <v>6309</v>
      </c>
      <c r="I36" s="6" t="s">
        <v>2759</v>
      </c>
      <c r="J36" s="6" t="s">
        <v>116</v>
      </c>
    </row>
    <row r="37" spans="1:10" x14ac:dyDescent="0.25">
      <c r="A37" s="6" t="s">
        <v>4492</v>
      </c>
      <c r="B37" s="6" t="s">
        <v>4493</v>
      </c>
      <c r="C37" s="6" t="s">
        <v>501</v>
      </c>
      <c r="D37" s="6">
        <v>2013</v>
      </c>
      <c r="F37" s="20" t="s">
        <v>114</v>
      </c>
      <c r="G37" s="20" t="s">
        <v>114</v>
      </c>
      <c r="I37" s="6" t="s">
        <v>4494</v>
      </c>
      <c r="J37" s="6" t="s">
        <v>1547</v>
      </c>
    </row>
    <row r="38" spans="1:10" x14ac:dyDescent="0.25">
      <c r="A38" s="6" t="s">
        <v>4860</v>
      </c>
      <c r="B38" s="6" t="s">
        <v>4861</v>
      </c>
      <c r="C38" s="6" t="s">
        <v>1912</v>
      </c>
      <c r="D38" s="6">
        <v>2013</v>
      </c>
      <c r="F38" s="20" t="s">
        <v>13</v>
      </c>
      <c r="G38" s="20" t="s">
        <v>13</v>
      </c>
      <c r="H38" s="6" t="s">
        <v>6309</v>
      </c>
      <c r="I38" s="6" t="s">
        <v>4862</v>
      </c>
      <c r="J38" s="6" t="s">
        <v>116</v>
      </c>
    </row>
    <row r="39" spans="1:10" x14ac:dyDescent="0.25">
      <c r="A39" s="6" t="s">
        <v>207</v>
      </c>
      <c r="B39" s="6" t="s">
        <v>208</v>
      </c>
      <c r="C39" s="6" t="s">
        <v>209</v>
      </c>
      <c r="D39" s="6">
        <v>2011</v>
      </c>
      <c r="F39" s="20" t="s">
        <v>13</v>
      </c>
      <c r="G39" s="20" t="s">
        <v>13</v>
      </c>
      <c r="I39" s="6" t="s">
        <v>6279</v>
      </c>
      <c r="J39" s="6" t="s">
        <v>214</v>
      </c>
    </row>
    <row r="40" spans="1:10" x14ac:dyDescent="0.25">
      <c r="A40" s="6" t="s">
        <v>1767</v>
      </c>
      <c r="B40" s="6" t="s">
        <v>1768</v>
      </c>
      <c r="C40" s="6" t="s">
        <v>1769</v>
      </c>
      <c r="F40" s="20" t="s">
        <v>13</v>
      </c>
      <c r="G40" s="20" t="s">
        <v>13</v>
      </c>
      <c r="I40" s="6" t="s">
        <v>1770</v>
      </c>
      <c r="J40" s="6" t="s">
        <v>6298</v>
      </c>
    </row>
    <row r="41" spans="1:10" x14ac:dyDescent="0.25">
      <c r="A41" s="6" t="s">
        <v>4243</v>
      </c>
      <c r="B41" s="6" t="s">
        <v>4874</v>
      </c>
      <c r="C41" s="6" t="s">
        <v>263</v>
      </c>
      <c r="D41" s="6">
        <v>2014</v>
      </c>
      <c r="F41" s="20" t="s">
        <v>13</v>
      </c>
      <c r="G41" s="20" t="s">
        <v>13</v>
      </c>
      <c r="H41" s="6" t="s">
        <v>6309</v>
      </c>
      <c r="I41" s="6" t="s">
        <v>4875</v>
      </c>
      <c r="J41" s="6" t="s">
        <v>110</v>
      </c>
    </row>
    <row r="42" spans="1:10" x14ac:dyDescent="0.25">
      <c r="A42" s="6" t="s">
        <v>3439</v>
      </c>
      <c r="B42" s="6" t="s">
        <v>3440</v>
      </c>
      <c r="C42" s="6" t="s">
        <v>3441</v>
      </c>
      <c r="D42" s="25">
        <v>2013</v>
      </c>
      <c r="F42" s="20" t="s">
        <v>13</v>
      </c>
      <c r="G42" s="20" t="s">
        <v>13</v>
      </c>
      <c r="I42" s="6" t="s">
        <v>3442</v>
      </c>
      <c r="J42" s="6" t="s">
        <v>116</v>
      </c>
    </row>
    <row r="43" spans="1:10" x14ac:dyDescent="0.25">
      <c r="A43" s="6" t="s">
        <v>4885</v>
      </c>
      <c r="B43" s="6" t="s">
        <v>4886</v>
      </c>
      <c r="C43" s="6" t="s">
        <v>3699</v>
      </c>
      <c r="D43" s="6">
        <v>2014</v>
      </c>
      <c r="F43" s="20" t="s">
        <v>13</v>
      </c>
      <c r="G43" s="20" t="s">
        <v>13</v>
      </c>
      <c r="H43" s="6" t="s">
        <v>6309</v>
      </c>
      <c r="I43" s="6" t="s">
        <v>4887</v>
      </c>
      <c r="J43" s="6" t="s">
        <v>6298</v>
      </c>
    </row>
    <row r="44" spans="1:10" x14ac:dyDescent="0.25">
      <c r="A44" s="6" t="s">
        <v>4972</v>
      </c>
      <c r="B44" s="6" t="s">
        <v>4973</v>
      </c>
      <c r="C44" s="6" t="s">
        <v>4974</v>
      </c>
      <c r="D44" s="6">
        <v>2014</v>
      </c>
      <c r="F44" s="20" t="s">
        <v>13</v>
      </c>
      <c r="G44" s="20" t="s">
        <v>13</v>
      </c>
      <c r="H44" s="6" t="s">
        <v>6309</v>
      </c>
      <c r="I44" s="6" t="s">
        <v>992</v>
      </c>
      <c r="J44" s="6" t="s">
        <v>116</v>
      </c>
    </row>
    <row r="45" spans="1:10" x14ac:dyDescent="0.25">
      <c r="A45" s="6" t="s">
        <v>5134</v>
      </c>
      <c r="B45" s="6" t="s">
        <v>5135</v>
      </c>
      <c r="C45" s="6" t="s">
        <v>5136</v>
      </c>
      <c r="F45" s="20" t="s">
        <v>13</v>
      </c>
      <c r="G45" s="20" t="s">
        <v>13</v>
      </c>
      <c r="H45" s="6" t="s">
        <v>6309</v>
      </c>
      <c r="I45" s="6" t="s">
        <v>5137</v>
      </c>
      <c r="J45" s="6" t="s">
        <v>201</v>
      </c>
    </row>
    <row r="46" spans="1:10" x14ac:dyDescent="0.25">
      <c r="A46" s="6" t="s">
        <v>4967</v>
      </c>
      <c r="B46" s="6" t="s">
        <v>4968</v>
      </c>
      <c r="C46" s="6" t="s">
        <v>4969</v>
      </c>
      <c r="D46" s="6">
        <v>2012</v>
      </c>
      <c r="F46" s="20" t="s">
        <v>114</v>
      </c>
      <c r="G46" s="20" t="s">
        <v>114</v>
      </c>
      <c r="I46" s="6" t="s">
        <v>4970</v>
      </c>
      <c r="J46" s="6" t="s">
        <v>4971</v>
      </c>
    </row>
    <row r="47" spans="1:10" x14ac:dyDescent="0.25">
      <c r="A47" s="6" t="s">
        <v>5239</v>
      </c>
      <c r="B47" s="6" t="s">
        <v>5240</v>
      </c>
      <c r="C47" s="6" t="s">
        <v>1297</v>
      </c>
      <c r="D47" s="6">
        <v>2013</v>
      </c>
      <c r="F47" s="20" t="s">
        <v>13</v>
      </c>
      <c r="G47" s="20" t="s">
        <v>13</v>
      </c>
      <c r="H47" s="6" t="s">
        <v>6309</v>
      </c>
      <c r="I47" s="6" t="s">
        <v>116</v>
      </c>
      <c r="J47" s="6" t="s">
        <v>116</v>
      </c>
    </row>
    <row r="48" spans="1:10" x14ac:dyDescent="0.25">
      <c r="A48" s="6" t="s">
        <v>1298</v>
      </c>
      <c r="B48" s="6" t="s">
        <v>1299</v>
      </c>
      <c r="C48" s="6" t="s">
        <v>1300</v>
      </c>
      <c r="D48" s="25">
        <v>2014</v>
      </c>
      <c r="F48" s="20" t="s">
        <v>114</v>
      </c>
      <c r="G48" s="20" t="s">
        <v>114</v>
      </c>
      <c r="I48" s="6" t="s">
        <v>1301</v>
      </c>
      <c r="J48" s="6" t="s">
        <v>1407</v>
      </c>
    </row>
    <row r="49" spans="1:10" x14ac:dyDescent="0.25">
      <c r="A49" s="8" t="s">
        <v>4311</v>
      </c>
      <c r="B49" s="8" t="s">
        <v>4312</v>
      </c>
      <c r="D49" s="8">
        <v>2014</v>
      </c>
      <c r="F49" s="21" t="s">
        <v>114</v>
      </c>
      <c r="G49" s="21" t="s">
        <v>114</v>
      </c>
      <c r="H49" s="8"/>
      <c r="I49" s="8" t="s">
        <v>4313</v>
      </c>
      <c r="J49" s="8" t="s">
        <v>6273</v>
      </c>
    </row>
    <row r="50" spans="1:10" x14ac:dyDescent="0.25">
      <c r="A50" s="6" t="s">
        <v>5246</v>
      </c>
      <c r="B50" s="6" t="s">
        <v>5247</v>
      </c>
      <c r="C50" s="6" t="s">
        <v>5248</v>
      </c>
      <c r="D50" s="6">
        <v>2015</v>
      </c>
      <c r="F50" s="20" t="s">
        <v>13</v>
      </c>
      <c r="G50" s="20" t="s">
        <v>13</v>
      </c>
      <c r="H50" s="6" t="s">
        <v>6309</v>
      </c>
      <c r="I50" s="6" t="s">
        <v>116</v>
      </c>
      <c r="J50" s="6" t="s">
        <v>116</v>
      </c>
    </row>
    <row r="51" spans="1:10" x14ac:dyDescent="0.25">
      <c r="A51" s="6" t="s">
        <v>3388</v>
      </c>
      <c r="B51" s="6" t="s">
        <v>3389</v>
      </c>
      <c r="C51" s="6" t="s">
        <v>3390</v>
      </c>
      <c r="D51" s="6">
        <v>2013</v>
      </c>
      <c r="F51" s="20" t="s">
        <v>114</v>
      </c>
      <c r="G51" s="20" t="s">
        <v>114</v>
      </c>
      <c r="I51" s="6" t="s">
        <v>3391</v>
      </c>
      <c r="J51" s="6" t="s">
        <v>3392</v>
      </c>
    </row>
    <row r="52" spans="1:10" x14ac:dyDescent="0.25">
      <c r="A52" s="6" t="s">
        <v>129</v>
      </c>
      <c r="B52" s="6" t="s">
        <v>130</v>
      </c>
      <c r="C52" s="6" t="s">
        <v>131</v>
      </c>
      <c r="D52" s="6">
        <v>2011</v>
      </c>
      <c r="F52" s="20" t="s">
        <v>13</v>
      </c>
      <c r="G52" s="20" t="s">
        <v>13</v>
      </c>
      <c r="I52" s="6" t="s">
        <v>132</v>
      </c>
      <c r="J52" s="6" t="s">
        <v>104</v>
      </c>
    </row>
    <row r="53" spans="1:10" x14ac:dyDescent="0.25">
      <c r="A53" s="6" t="s">
        <v>3526</v>
      </c>
      <c r="B53" s="6" t="s">
        <v>3527</v>
      </c>
      <c r="C53" s="6" t="s">
        <v>3528</v>
      </c>
      <c r="F53" s="20" t="s">
        <v>114</v>
      </c>
      <c r="G53" s="20" t="s">
        <v>114</v>
      </c>
      <c r="I53" s="6" t="s">
        <v>3529</v>
      </c>
      <c r="J53" s="6" t="s">
        <v>3141</v>
      </c>
    </row>
    <row r="54" spans="1:10" x14ac:dyDescent="0.25">
      <c r="A54" s="6" t="s">
        <v>4830</v>
      </c>
      <c r="B54" s="6" t="s">
        <v>4831</v>
      </c>
      <c r="C54" s="6" t="s">
        <v>501</v>
      </c>
      <c r="D54" s="6">
        <v>2012</v>
      </c>
      <c r="F54" s="20" t="s">
        <v>13</v>
      </c>
      <c r="G54" s="20" t="s">
        <v>13</v>
      </c>
      <c r="H54" s="6" t="s">
        <v>6309</v>
      </c>
      <c r="I54" s="6" t="s">
        <v>6320</v>
      </c>
      <c r="J54" s="6" t="s">
        <v>164</v>
      </c>
    </row>
    <row r="55" spans="1:10" x14ac:dyDescent="0.25">
      <c r="A55" s="6" t="s">
        <v>4828</v>
      </c>
      <c r="B55" s="6" t="s">
        <v>4829</v>
      </c>
      <c r="C55" s="6" t="s">
        <v>2863</v>
      </c>
      <c r="D55" s="6">
        <v>2014</v>
      </c>
      <c r="F55" s="20" t="s">
        <v>13</v>
      </c>
      <c r="G55" s="20" t="s">
        <v>13</v>
      </c>
      <c r="H55" s="6" t="s">
        <v>6309</v>
      </c>
      <c r="I55" s="6" t="s">
        <v>6297</v>
      </c>
      <c r="J55" s="6" t="s">
        <v>110</v>
      </c>
    </row>
    <row r="56" spans="1:10" x14ac:dyDescent="0.25">
      <c r="A56" s="6" t="s">
        <v>1280</v>
      </c>
      <c r="B56" s="6" t="s">
        <v>1281</v>
      </c>
      <c r="C56" s="6" t="s">
        <v>1282</v>
      </c>
      <c r="D56" s="6">
        <v>2012</v>
      </c>
      <c r="F56" s="20" t="s">
        <v>547</v>
      </c>
      <c r="G56" s="20" t="s">
        <v>13</v>
      </c>
      <c r="I56" s="6" t="s">
        <v>1283</v>
      </c>
      <c r="J56" s="6" t="s">
        <v>116</v>
      </c>
    </row>
    <row r="57" spans="1:10" x14ac:dyDescent="0.25">
      <c r="A57" s="6" t="s">
        <v>4813</v>
      </c>
      <c r="B57" s="6" t="s">
        <v>4814</v>
      </c>
      <c r="C57" s="6" t="s">
        <v>1541</v>
      </c>
      <c r="D57" s="6">
        <v>2014</v>
      </c>
      <c r="F57" s="20" t="s">
        <v>13</v>
      </c>
      <c r="G57" s="20" t="s">
        <v>13</v>
      </c>
      <c r="H57" s="6" t="s">
        <v>6309</v>
      </c>
      <c r="I57" s="6" t="s">
        <v>6318</v>
      </c>
      <c r="J57" s="6" t="s">
        <v>99</v>
      </c>
    </row>
    <row r="58" spans="1:10" x14ac:dyDescent="0.25">
      <c r="A58" s="6" t="s">
        <v>4850</v>
      </c>
      <c r="B58" s="6" t="s">
        <v>4851</v>
      </c>
      <c r="C58" s="6" t="s">
        <v>2893</v>
      </c>
      <c r="D58" s="6">
        <v>2012</v>
      </c>
      <c r="F58" s="20" t="s">
        <v>13</v>
      </c>
      <c r="G58" s="20" t="s">
        <v>13</v>
      </c>
      <c r="H58" s="6" t="s">
        <v>6309</v>
      </c>
      <c r="I58" s="6" t="s">
        <v>6319</v>
      </c>
      <c r="J58" s="6" t="s">
        <v>116</v>
      </c>
    </row>
    <row r="59" spans="1:10" x14ac:dyDescent="0.25">
      <c r="A59" s="6" t="s">
        <v>2646</v>
      </c>
      <c r="B59" s="6" t="s">
        <v>2647</v>
      </c>
      <c r="C59" s="6" t="s">
        <v>775</v>
      </c>
      <c r="D59" s="6">
        <v>2013</v>
      </c>
      <c r="F59" s="20" t="s">
        <v>114</v>
      </c>
      <c r="G59" s="20" t="s">
        <v>114</v>
      </c>
      <c r="I59" s="6" t="s">
        <v>2648</v>
      </c>
      <c r="J59" s="6" t="s">
        <v>3141</v>
      </c>
    </row>
    <row r="60" spans="1:10" x14ac:dyDescent="0.25">
      <c r="A60" s="6" t="s">
        <v>2004</v>
      </c>
      <c r="B60" s="6" t="s">
        <v>2005</v>
      </c>
      <c r="C60" s="6" t="s">
        <v>2006</v>
      </c>
      <c r="D60" s="25">
        <v>2011</v>
      </c>
      <c r="F60" s="20" t="s">
        <v>13</v>
      </c>
      <c r="G60" s="20" t="s">
        <v>13</v>
      </c>
      <c r="I60" s="6" t="s">
        <v>2007</v>
      </c>
      <c r="J60" s="6" t="s">
        <v>201</v>
      </c>
    </row>
    <row r="61" spans="1:10" x14ac:dyDescent="0.25">
      <c r="A61" s="6" t="s">
        <v>4845</v>
      </c>
      <c r="B61" s="6" t="s">
        <v>4846</v>
      </c>
      <c r="C61" s="6" t="s">
        <v>1032</v>
      </c>
      <c r="D61" s="6">
        <v>2014</v>
      </c>
      <c r="F61" s="20" t="s">
        <v>13</v>
      </c>
      <c r="G61" s="20" t="s">
        <v>13</v>
      </c>
      <c r="H61" s="6" t="s">
        <v>6309</v>
      </c>
      <c r="I61" s="6" t="s">
        <v>6280</v>
      </c>
      <c r="J61" s="6" t="s">
        <v>4847</v>
      </c>
    </row>
    <row r="62" spans="1:10" x14ac:dyDescent="0.25">
      <c r="A62" s="6" t="s">
        <v>4833</v>
      </c>
      <c r="B62" s="6" t="s">
        <v>4834</v>
      </c>
      <c r="C62" s="6" t="s">
        <v>4835</v>
      </c>
      <c r="D62" s="6">
        <v>2012</v>
      </c>
      <c r="F62" s="20" t="s">
        <v>13</v>
      </c>
      <c r="G62" s="20" t="s">
        <v>13</v>
      </c>
      <c r="H62" s="6" t="s">
        <v>6309</v>
      </c>
      <c r="I62" s="6" t="s">
        <v>164</v>
      </c>
      <c r="J62" s="6" t="s">
        <v>164</v>
      </c>
    </row>
    <row r="63" spans="1:10" x14ac:dyDescent="0.25">
      <c r="A63" s="6" t="s">
        <v>2146</v>
      </c>
      <c r="B63" s="6" t="s">
        <v>2147</v>
      </c>
      <c r="C63" s="6" t="s">
        <v>2148</v>
      </c>
      <c r="D63" s="6">
        <v>2012</v>
      </c>
      <c r="F63" s="20" t="s">
        <v>13</v>
      </c>
      <c r="G63" s="20" t="s">
        <v>13</v>
      </c>
      <c r="I63" s="6" t="s">
        <v>2149</v>
      </c>
      <c r="J63" s="6" t="s">
        <v>6298</v>
      </c>
    </row>
    <row r="64" spans="1:10" x14ac:dyDescent="0.25">
      <c r="A64" s="6" t="s">
        <v>4848</v>
      </c>
      <c r="B64" s="6" t="s">
        <v>4849</v>
      </c>
      <c r="D64" s="6">
        <v>2013</v>
      </c>
      <c r="F64" s="20" t="s">
        <v>13</v>
      </c>
      <c r="G64" s="21" t="s">
        <v>13</v>
      </c>
      <c r="H64" s="6" t="s">
        <v>6309</v>
      </c>
      <c r="I64" s="8" t="s">
        <v>164</v>
      </c>
      <c r="J64" s="8" t="s">
        <v>164</v>
      </c>
    </row>
    <row r="65" spans="1:10" x14ac:dyDescent="0.25">
      <c r="A65" s="6" t="s">
        <v>554</v>
      </c>
      <c r="B65" s="6" t="s">
        <v>555</v>
      </c>
      <c r="C65" s="6" t="s">
        <v>556</v>
      </c>
      <c r="D65" s="6">
        <v>2013</v>
      </c>
      <c r="F65" s="20" t="s">
        <v>13</v>
      </c>
      <c r="G65" s="20" t="s">
        <v>13</v>
      </c>
      <c r="I65" s="6" t="s">
        <v>557</v>
      </c>
      <c r="J65" s="6" t="s">
        <v>558</v>
      </c>
    </row>
    <row r="66" spans="1:10" x14ac:dyDescent="0.25">
      <c r="A66" s="6" t="s">
        <v>4852</v>
      </c>
      <c r="B66" s="8" t="s">
        <v>4853</v>
      </c>
      <c r="C66" s="6" t="s">
        <v>4854</v>
      </c>
      <c r="D66" s="6">
        <v>2013</v>
      </c>
      <c r="F66" s="20" t="s">
        <v>13</v>
      </c>
      <c r="G66" s="20" t="s">
        <v>13</v>
      </c>
      <c r="H66" s="6" t="s">
        <v>6309</v>
      </c>
      <c r="I66" s="6" t="s">
        <v>164</v>
      </c>
      <c r="J66" s="6" t="s">
        <v>164</v>
      </c>
    </row>
    <row r="67" spans="1:10" x14ac:dyDescent="0.25">
      <c r="A67" s="6" t="s">
        <v>4836</v>
      </c>
      <c r="B67" s="8" t="s">
        <v>4837</v>
      </c>
      <c r="C67" s="6" t="s">
        <v>4838</v>
      </c>
      <c r="D67" s="8">
        <v>2014</v>
      </c>
      <c r="F67" s="20" t="s">
        <v>13</v>
      </c>
      <c r="G67" s="21" t="s">
        <v>13</v>
      </c>
      <c r="H67" s="6" t="s">
        <v>6309</v>
      </c>
      <c r="I67" s="8" t="s">
        <v>164</v>
      </c>
      <c r="J67" s="8" t="s">
        <v>164</v>
      </c>
    </row>
    <row r="68" spans="1:10" x14ac:dyDescent="0.25">
      <c r="A68" s="8" t="s">
        <v>6291</v>
      </c>
      <c r="B68" s="8" t="s">
        <v>4839</v>
      </c>
      <c r="D68" s="8">
        <v>2012</v>
      </c>
      <c r="F68" s="20" t="s">
        <v>13</v>
      </c>
      <c r="G68" s="20" t="s">
        <v>13</v>
      </c>
      <c r="H68" s="6" t="s">
        <v>6309</v>
      </c>
      <c r="I68" s="8" t="s">
        <v>164</v>
      </c>
      <c r="J68" s="8" t="s">
        <v>164</v>
      </c>
    </row>
    <row r="69" spans="1:10" x14ac:dyDescent="0.25">
      <c r="A69" s="6" t="s">
        <v>3123</v>
      </c>
      <c r="B69" s="6" t="s">
        <v>3124</v>
      </c>
      <c r="C69" s="6" t="s">
        <v>3125</v>
      </c>
      <c r="D69" s="6">
        <v>2013</v>
      </c>
      <c r="F69" s="20" t="s">
        <v>114</v>
      </c>
      <c r="G69" s="20" t="s">
        <v>114</v>
      </c>
      <c r="I69" s="6" t="s">
        <v>3126</v>
      </c>
      <c r="J69" s="6" t="s">
        <v>3141</v>
      </c>
    </row>
    <row r="70" spans="1:10" x14ac:dyDescent="0.25">
      <c r="A70" s="6" t="s">
        <v>3211</v>
      </c>
      <c r="B70" s="6" t="s">
        <v>3212</v>
      </c>
      <c r="C70" s="6" t="s">
        <v>3213</v>
      </c>
      <c r="D70" s="25">
        <v>2011</v>
      </c>
      <c r="F70" s="20" t="s">
        <v>114</v>
      </c>
      <c r="G70" s="20" t="s">
        <v>114</v>
      </c>
      <c r="I70" s="6" t="s">
        <v>3214</v>
      </c>
      <c r="J70" s="6" t="s">
        <v>3215</v>
      </c>
    </row>
    <row r="71" spans="1:10" x14ac:dyDescent="0.25">
      <c r="A71" s="6" t="s">
        <v>4842</v>
      </c>
      <c r="B71" s="6" t="s">
        <v>4843</v>
      </c>
      <c r="C71" s="6" t="s">
        <v>4844</v>
      </c>
      <c r="D71" s="6">
        <v>2014</v>
      </c>
      <c r="F71" s="20" t="s">
        <v>13</v>
      </c>
      <c r="G71" s="20" t="s">
        <v>13</v>
      </c>
      <c r="H71" s="6" t="s">
        <v>6309</v>
      </c>
      <c r="I71" s="6" t="s">
        <v>164</v>
      </c>
      <c r="J71" s="6" t="s">
        <v>99</v>
      </c>
    </row>
    <row r="72" spans="1:10" x14ac:dyDescent="0.25">
      <c r="A72" s="8" t="s">
        <v>1024</v>
      </c>
      <c r="B72" s="8" t="s">
        <v>1025</v>
      </c>
      <c r="D72" s="8">
        <v>2013</v>
      </c>
      <c r="F72" s="20" t="s">
        <v>13</v>
      </c>
      <c r="G72" s="20" t="s">
        <v>13</v>
      </c>
      <c r="I72" s="8" t="s">
        <v>1026</v>
      </c>
      <c r="J72" s="8" t="s">
        <v>1026</v>
      </c>
    </row>
    <row r="73" spans="1:10" x14ac:dyDescent="0.25">
      <c r="A73" s="6" t="s">
        <v>4824</v>
      </c>
      <c r="B73" s="6" t="s">
        <v>4825</v>
      </c>
      <c r="C73" s="6" t="s">
        <v>168</v>
      </c>
      <c r="D73" s="6">
        <v>2014</v>
      </c>
      <c r="F73" s="20" t="s">
        <v>13</v>
      </c>
      <c r="G73" s="20" t="s">
        <v>13</v>
      </c>
      <c r="H73" s="6" t="s">
        <v>6309</v>
      </c>
      <c r="I73" s="6" t="s">
        <v>6297</v>
      </c>
      <c r="J73" s="6" t="s">
        <v>6298</v>
      </c>
    </row>
    <row r="74" spans="1:10" x14ac:dyDescent="0.25">
      <c r="A74" s="8" t="s">
        <v>1039</v>
      </c>
      <c r="B74" s="8" t="s">
        <v>1040</v>
      </c>
      <c r="D74" s="8">
        <v>2013</v>
      </c>
      <c r="F74" s="20" t="s">
        <v>114</v>
      </c>
      <c r="G74" s="20" t="s">
        <v>114</v>
      </c>
      <c r="I74" s="8" t="s">
        <v>2664</v>
      </c>
      <c r="J74" s="8" t="s">
        <v>2664</v>
      </c>
    </row>
    <row r="75" spans="1:10" x14ac:dyDescent="0.25">
      <c r="A75" s="8" t="s">
        <v>2662</v>
      </c>
      <c r="B75" s="8" t="s">
        <v>2663</v>
      </c>
      <c r="D75" s="8">
        <v>2013</v>
      </c>
      <c r="F75" s="20" t="s">
        <v>114</v>
      </c>
      <c r="G75" s="20" t="s">
        <v>114</v>
      </c>
      <c r="I75" s="8" t="s">
        <v>2664</v>
      </c>
      <c r="J75" s="8" t="s">
        <v>2664</v>
      </c>
    </row>
    <row r="76" spans="1:10" x14ac:dyDescent="0.25">
      <c r="A76" s="8" t="s">
        <v>2954</v>
      </c>
      <c r="B76" s="8" t="s">
        <v>2955</v>
      </c>
      <c r="D76" s="8">
        <v>2014</v>
      </c>
      <c r="F76" s="20" t="s">
        <v>114</v>
      </c>
      <c r="G76" s="20" t="s">
        <v>114</v>
      </c>
      <c r="I76" s="8" t="s">
        <v>2664</v>
      </c>
      <c r="J76" s="8" t="s">
        <v>2664</v>
      </c>
    </row>
    <row r="77" spans="1:10" x14ac:dyDescent="0.25">
      <c r="A77" s="6" t="s">
        <v>1356</v>
      </c>
      <c r="B77" s="6" t="s">
        <v>1357</v>
      </c>
      <c r="C77" s="6" t="s">
        <v>1358</v>
      </c>
      <c r="D77" s="6">
        <v>2013</v>
      </c>
      <c r="F77" s="20" t="s">
        <v>114</v>
      </c>
      <c r="G77" s="20" t="s">
        <v>13</v>
      </c>
      <c r="H77" s="6" t="s">
        <v>6310</v>
      </c>
      <c r="I77" s="6" t="s">
        <v>6293</v>
      </c>
      <c r="J77" s="6" t="s">
        <v>66</v>
      </c>
    </row>
    <row r="78" spans="1:10" x14ac:dyDescent="0.25">
      <c r="A78" s="6" t="s">
        <v>1802</v>
      </c>
      <c r="B78" s="6" t="s">
        <v>1803</v>
      </c>
      <c r="C78" s="6" t="s">
        <v>1628</v>
      </c>
      <c r="D78" s="6">
        <v>2014</v>
      </c>
      <c r="F78" s="20" t="s">
        <v>114</v>
      </c>
      <c r="G78" s="20" t="s">
        <v>114</v>
      </c>
      <c r="I78" s="6" t="s">
        <v>1804</v>
      </c>
      <c r="J78" s="6" t="s">
        <v>1805</v>
      </c>
    </row>
    <row r="79" spans="1:10" x14ac:dyDescent="0.25">
      <c r="A79" s="6" t="s">
        <v>5008</v>
      </c>
      <c r="B79" s="6" t="s">
        <v>5009</v>
      </c>
      <c r="C79" s="6" t="s">
        <v>1545</v>
      </c>
      <c r="D79" s="6">
        <v>2012</v>
      </c>
      <c r="F79" s="20" t="s">
        <v>114</v>
      </c>
      <c r="G79" s="20" t="s">
        <v>114</v>
      </c>
      <c r="I79" s="6" t="s">
        <v>6294</v>
      </c>
      <c r="J79" s="6" t="s">
        <v>1719</v>
      </c>
    </row>
    <row r="80" spans="1:10" x14ac:dyDescent="0.25">
      <c r="A80" s="8" t="s">
        <v>5168</v>
      </c>
      <c r="B80" s="8" t="s">
        <v>5169</v>
      </c>
      <c r="D80" s="8">
        <v>2012</v>
      </c>
      <c r="F80" s="22" t="s">
        <v>13</v>
      </c>
      <c r="G80" s="22" t="s">
        <v>13</v>
      </c>
      <c r="H80" s="13"/>
      <c r="I80" s="13" t="s">
        <v>5170</v>
      </c>
      <c r="J80" s="13" t="s">
        <v>5170</v>
      </c>
    </row>
    <row r="81" spans="1:10" x14ac:dyDescent="0.25">
      <c r="A81" s="6" t="s">
        <v>2192</v>
      </c>
      <c r="B81" s="6" t="s">
        <v>2193</v>
      </c>
      <c r="C81" s="6" t="s">
        <v>382</v>
      </c>
      <c r="D81" s="6">
        <v>2014</v>
      </c>
      <c r="F81" s="20" t="s">
        <v>13</v>
      </c>
      <c r="G81" s="20" t="s">
        <v>13</v>
      </c>
      <c r="I81" s="6" t="s">
        <v>2194</v>
      </c>
      <c r="J81" s="6" t="s">
        <v>99</v>
      </c>
    </row>
    <row r="82" spans="1:10" x14ac:dyDescent="0.25">
      <c r="A82" s="8" t="s">
        <v>4815</v>
      </c>
      <c r="B82" s="8" t="s">
        <v>4816</v>
      </c>
      <c r="C82" s="6" t="s">
        <v>4817</v>
      </c>
      <c r="D82" s="8">
        <v>2014</v>
      </c>
      <c r="F82" s="20" t="s">
        <v>13</v>
      </c>
      <c r="G82" s="20" t="s">
        <v>13</v>
      </c>
      <c r="I82" s="8" t="s">
        <v>6324</v>
      </c>
      <c r="J82" s="8" t="s">
        <v>99</v>
      </c>
    </row>
    <row r="83" spans="1:10" x14ac:dyDescent="0.25">
      <c r="A83" s="6" t="s">
        <v>1823</v>
      </c>
      <c r="B83" s="6" t="s">
        <v>1824</v>
      </c>
      <c r="C83" s="6" t="s">
        <v>1825</v>
      </c>
      <c r="D83" s="25">
        <v>2015</v>
      </c>
      <c r="F83" s="20" t="s">
        <v>114</v>
      </c>
      <c r="G83" s="20" t="s">
        <v>13</v>
      </c>
      <c r="H83" s="6" t="s">
        <v>6310</v>
      </c>
      <c r="I83" s="6" t="s">
        <v>1826</v>
      </c>
      <c r="J83" s="6" t="s">
        <v>116</v>
      </c>
    </row>
    <row r="84" spans="1:10" x14ac:dyDescent="0.25">
      <c r="A84" s="6" t="s">
        <v>1088</v>
      </c>
      <c r="B84" s="6" t="s">
        <v>1089</v>
      </c>
      <c r="C84" s="6" t="s">
        <v>337</v>
      </c>
      <c r="D84" s="6">
        <v>2015</v>
      </c>
      <c r="F84" s="20" t="s">
        <v>13</v>
      </c>
      <c r="G84" s="20" t="s">
        <v>13</v>
      </c>
      <c r="I84" s="6" t="s">
        <v>1090</v>
      </c>
      <c r="J84" s="6" t="s">
        <v>99</v>
      </c>
    </row>
    <row r="85" spans="1:10" x14ac:dyDescent="0.25">
      <c r="A85" s="6" t="s">
        <v>1764</v>
      </c>
      <c r="B85" s="6" t="s">
        <v>1765</v>
      </c>
      <c r="C85" s="6" t="s">
        <v>1766</v>
      </c>
      <c r="D85" s="6">
        <v>2014</v>
      </c>
      <c r="F85" s="20" t="s">
        <v>114</v>
      </c>
      <c r="G85" s="20" t="s">
        <v>13</v>
      </c>
      <c r="H85" s="6" t="s">
        <v>6310</v>
      </c>
      <c r="I85" s="6" t="s">
        <v>4832</v>
      </c>
      <c r="J85" s="6" t="s">
        <v>110</v>
      </c>
    </row>
    <row r="86" spans="1:10" x14ac:dyDescent="0.25">
      <c r="A86" s="8" t="s">
        <v>502</v>
      </c>
      <c r="B86" s="8" t="s">
        <v>503</v>
      </c>
      <c r="D86" s="8">
        <v>2013</v>
      </c>
      <c r="F86" s="21" t="s">
        <v>13</v>
      </c>
      <c r="G86" s="21" t="s">
        <v>13</v>
      </c>
      <c r="H86" s="8"/>
      <c r="I86" s="8" t="s">
        <v>504</v>
      </c>
      <c r="J86" s="8" t="s">
        <v>6261</v>
      </c>
    </row>
    <row r="87" spans="1:10" x14ac:dyDescent="0.25">
      <c r="A87" s="6" t="s">
        <v>1056</v>
      </c>
      <c r="B87" s="6" t="s">
        <v>1057</v>
      </c>
      <c r="C87" s="6" t="s">
        <v>1058</v>
      </c>
      <c r="D87" s="6">
        <v>2010</v>
      </c>
      <c r="F87" s="20" t="s">
        <v>114</v>
      </c>
      <c r="G87" s="20" t="s">
        <v>13</v>
      </c>
      <c r="H87" s="6" t="s">
        <v>6310</v>
      </c>
      <c r="I87" s="6" t="s">
        <v>1059</v>
      </c>
      <c r="J87" s="6" t="s">
        <v>116</v>
      </c>
    </row>
    <row r="88" spans="1:10" x14ac:dyDescent="0.25">
      <c r="A88" s="6" t="s">
        <v>2668</v>
      </c>
      <c r="B88" s="6" t="s">
        <v>2669</v>
      </c>
      <c r="C88" s="6" t="s">
        <v>1297</v>
      </c>
      <c r="D88" s="6">
        <v>2013</v>
      </c>
      <c r="F88" s="20" t="s">
        <v>13</v>
      </c>
      <c r="G88" s="20" t="s">
        <v>13</v>
      </c>
      <c r="I88" s="6" t="s">
        <v>2670</v>
      </c>
      <c r="J88" s="6" t="s">
        <v>6298</v>
      </c>
    </row>
    <row r="89" spans="1:10" x14ac:dyDescent="0.25">
      <c r="A89" s="6" t="s">
        <v>2350</v>
      </c>
      <c r="B89" s="6" t="s">
        <v>2351</v>
      </c>
      <c r="C89" s="6" t="s">
        <v>2352</v>
      </c>
      <c r="D89" s="6">
        <v>2013</v>
      </c>
      <c r="F89" s="20" t="s">
        <v>114</v>
      </c>
      <c r="G89" s="20" t="s">
        <v>114</v>
      </c>
      <c r="I89" s="6" t="s">
        <v>2353</v>
      </c>
      <c r="J89" s="6" t="s">
        <v>654</v>
      </c>
    </row>
    <row r="90" spans="1:10" x14ac:dyDescent="0.25">
      <c r="A90" s="6" t="s">
        <v>4585</v>
      </c>
      <c r="B90" s="6" t="s">
        <v>4586</v>
      </c>
      <c r="C90" s="6" t="s">
        <v>4587</v>
      </c>
      <c r="D90" s="25">
        <v>2014</v>
      </c>
      <c r="F90" s="20" t="s">
        <v>13</v>
      </c>
      <c r="G90" s="20" t="s">
        <v>13</v>
      </c>
      <c r="I90" s="6" t="s">
        <v>4588</v>
      </c>
      <c r="J90" s="6" t="s">
        <v>116</v>
      </c>
    </row>
    <row r="91" spans="1:10" x14ac:dyDescent="0.25">
      <c r="A91" s="6" t="s">
        <v>2159</v>
      </c>
      <c r="B91" s="6" t="s">
        <v>2160</v>
      </c>
      <c r="C91" s="6" t="s">
        <v>489</v>
      </c>
      <c r="D91" s="6">
        <v>2014</v>
      </c>
      <c r="F91" s="20" t="s">
        <v>13</v>
      </c>
      <c r="G91" s="20" t="s">
        <v>13</v>
      </c>
      <c r="I91" s="6" t="s">
        <v>2161</v>
      </c>
      <c r="J91" s="6" t="s">
        <v>201</v>
      </c>
    </row>
    <row r="92" spans="1:10" x14ac:dyDescent="0.25">
      <c r="A92" s="6" t="s">
        <v>3344</v>
      </c>
      <c r="B92" s="6" t="s">
        <v>3345</v>
      </c>
      <c r="C92" s="6" t="s">
        <v>3346</v>
      </c>
      <c r="D92" s="25">
        <v>2014</v>
      </c>
      <c r="F92" s="20" t="s">
        <v>114</v>
      </c>
      <c r="G92" s="20" t="s">
        <v>13</v>
      </c>
      <c r="H92" s="6" t="s">
        <v>6310</v>
      </c>
      <c r="I92" s="6" t="s">
        <v>3347</v>
      </c>
      <c r="J92" s="6" t="s">
        <v>116</v>
      </c>
    </row>
    <row r="93" spans="1:10" x14ac:dyDescent="0.25">
      <c r="A93" s="6" t="s">
        <v>5222</v>
      </c>
      <c r="B93" s="6" t="s">
        <v>5223</v>
      </c>
      <c r="C93" s="6" t="s">
        <v>1545</v>
      </c>
      <c r="D93" s="6">
        <v>2011</v>
      </c>
      <c r="F93" s="20" t="s">
        <v>114</v>
      </c>
      <c r="G93" s="20" t="s">
        <v>13</v>
      </c>
      <c r="H93" s="6" t="s">
        <v>6310</v>
      </c>
      <c r="I93" s="6" t="s">
        <v>5224</v>
      </c>
      <c r="J93" s="6" t="s">
        <v>116</v>
      </c>
    </row>
    <row r="94" spans="1:10" x14ac:dyDescent="0.25">
      <c r="A94" s="6" t="s">
        <v>4131</v>
      </c>
      <c r="B94" s="6" t="s">
        <v>4132</v>
      </c>
      <c r="C94" s="6" t="s">
        <v>4133</v>
      </c>
      <c r="D94" s="6">
        <v>2015</v>
      </c>
      <c r="F94" s="20" t="s">
        <v>114</v>
      </c>
      <c r="G94" s="20" t="s">
        <v>114</v>
      </c>
      <c r="I94" s="6" t="s">
        <v>6296</v>
      </c>
      <c r="J94" s="6" t="s">
        <v>3141</v>
      </c>
    </row>
    <row r="95" spans="1:10" x14ac:dyDescent="0.25">
      <c r="A95" s="6" t="s">
        <v>4865</v>
      </c>
      <c r="B95" s="6" t="s">
        <v>4866</v>
      </c>
      <c r="C95" s="6" t="s">
        <v>4867</v>
      </c>
      <c r="D95" s="6">
        <v>2012</v>
      </c>
      <c r="F95" s="20" t="s">
        <v>114</v>
      </c>
      <c r="G95" s="20" t="s">
        <v>114</v>
      </c>
      <c r="I95" s="6" t="s">
        <v>6296</v>
      </c>
      <c r="J95" s="6" t="s">
        <v>3141</v>
      </c>
    </row>
    <row r="96" spans="1:10" x14ac:dyDescent="0.25">
      <c r="A96" s="6" t="s">
        <v>2157</v>
      </c>
      <c r="B96" s="6" t="s">
        <v>2158</v>
      </c>
      <c r="C96" s="6" t="s">
        <v>1131</v>
      </c>
      <c r="D96" s="6">
        <v>2012</v>
      </c>
      <c r="F96" s="20" t="s">
        <v>114</v>
      </c>
      <c r="G96" s="20" t="s">
        <v>13</v>
      </c>
      <c r="H96" s="6" t="s">
        <v>6310</v>
      </c>
      <c r="I96" s="6" t="s">
        <v>992</v>
      </c>
      <c r="J96" s="6" t="s">
        <v>116</v>
      </c>
    </row>
    <row r="97" spans="1:10" x14ac:dyDescent="0.25">
      <c r="A97" s="6" t="s">
        <v>2948</v>
      </c>
      <c r="B97" s="6" t="s">
        <v>2949</v>
      </c>
      <c r="C97" s="6" t="s">
        <v>229</v>
      </c>
      <c r="D97" s="6">
        <v>2014</v>
      </c>
      <c r="F97" s="20" t="s">
        <v>114</v>
      </c>
      <c r="G97" s="20" t="s">
        <v>13</v>
      </c>
      <c r="H97" s="6" t="s">
        <v>6310</v>
      </c>
      <c r="I97" s="6" t="s">
        <v>2950</v>
      </c>
      <c r="J97" s="6" t="s">
        <v>116</v>
      </c>
    </row>
    <row r="98" spans="1:10" s="8" customFormat="1" x14ac:dyDescent="0.25">
      <c r="A98" s="6" t="s">
        <v>4589</v>
      </c>
      <c r="B98" s="6" t="s">
        <v>4590</v>
      </c>
      <c r="C98" s="6" t="s">
        <v>1126</v>
      </c>
      <c r="D98" s="6">
        <v>2011</v>
      </c>
      <c r="E98" s="6"/>
      <c r="F98" s="20" t="s">
        <v>13</v>
      </c>
      <c r="G98" s="20" t="s">
        <v>13</v>
      </c>
      <c r="H98" s="6"/>
      <c r="I98" s="6" t="s">
        <v>4591</v>
      </c>
      <c r="J98" s="6" t="s">
        <v>116</v>
      </c>
    </row>
    <row r="99" spans="1:10" s="8" customFormat="1" x14ac:dyDescent="0.25">
      <c r="A99" s="6" t="s">
        <v>4479</v>
      </c>
      <c r="B99" s="6" t="s">
        <v>4480</v>
      </c>
      <c r="C99" s="6" t="s">
        <v>4481</v>
      </c>
      <c r="D99" s="6">
        <v>2015</v>
      </c>
      <c r="E99" s="6"/>
      <c r="F99" s="20" t="s">
        <v>114</v>
      </c>
      <c r="G99" s="20" t="s">
        <v>13</v>
      </c>
      <c r="H99" s="6" t="s">
        <v>6310</v>
      </c>
      <c r="I99" s="6" t="s">
        <v>4482</v>
      </c>
      <c r="J99" s="6" t="s">
        <v>116</v>
      </c>
    </row>
    <row r="100" spans="1:10" s="8" customFormat="1" x14ac:dyDescent="0.25">
      <c r="A100" s="6" t="s">
        <v>586</v>
      </c>
      <c r="B100" s="6" t="s">
        <v>587</v>
      </c>
      <c r="C100" s="6" t="s">
        <v>156</v>
      </c>
      <c r="D100" s="6">
        <v>2012</v>
      </c>
      <c r="E100" s="6"/>
      <c r="F100" s="20" t="s">
        <v>13</v>
      </c>
      <c r="G100" s="20" t="s">
        <v>13</v>
      </c>
      <c r="H100" s="6"/>
      <c r="I100" s="6" t="s">
        <v>588</v>
      </c>
      <c r="J100" s="6" t="s">
        <v>116</v>
      </c>
    </row>
    <row r="101" spans="1:10" s="8" customFormat="1" x14ac:dyDescent="0.25">
      <c r="A101" s="6" t="s">
        <v>2328</v>
      </c>
      <c r="B101" s="6" t="s">
        <v>2329</v>
      </c>
      <c r="C101" s="6" t="s">
        <v>2330</v>
      </c>
      <c r="D101" s="6">
        <v>2013</v>
      </c>
      <c r="E101" s="6"/>
      <c r="F101" s="20" t="s">
        <v>13</v>
      </c>
      <c r="G101" s="20" t="s">
        <v>13</v>
      </c>
      <c r="H101" s="6"/>
      <c r="I101" s="6" t="s">
        <v>2331</v>
      </c>
      <c r="J101" s="6" t="s">
        <v>6298</v>
      </c>
    </row>
    <row r="102" spans="1:10" s="8" customFormat="1" x14ac:dyDescent="0.25">
      <c r="A102" s="6" t="s">
        <v>111</v>
      </c>
      <c r="B102" s="6" t="s">
        <v>112</v>
      </c>
      <c r="C102" s="6" t="s">
        <v>113</v>
      </c>
      <c r="D102" s="6">
        <v>2012</v>
      </c>
      <c r="E102" s="6"/>
      <c r="F102" s="20" t="s">
        <v>114</v>
      </c>
      <c r="G102" s="20" t="s">
        <v>13</v>
      </c>
      <c r="H102" s="6" t="s">
        <v>6310</v>
      </c>
      <c r="I102" s="6" t="s">
        <v>115</v>
      </c>
      <c r="J102" s="6" t="s">
        <v>116</v>
      </c>
    </row>
    <row r="103" spans="1:10" s="8" customFormat="1" x14ac:dyDescent="0.25">
      <c r="A103" s="6" t="s">
        <v>166</v>
      </c>
      <c r="B103" s="6" t="s">
        <v>167</v>
      </c>
      <c r="C103" s="6" t="s">
        <v>168</v>
      </c>
      <c r="D103" s="6">
        <v>2010</v>
      </c>
      <c r="E103" s="6"/>
      <c r="F103" s="20" t="s">
        <v>13</v>
      </c>
      <c r="G103" s="20" t="s">
        <v>13</v>
      </c>
      <c r="H103" s="6"/>
      <c r="I103" s="6" t="s">
        <v>169</v>
      </c>
      <c r="J103" s="6" t="s">
        <v>104</v>
      </c>
    </row>
    <row r="104" spans="1:10" s="8" customFormat="1" x14ac:dyDescent="0.25">
      <c r="A104" s="6" t="s">
        <v>170</v>
      </c>
      <c r="B104" s="6" t="s">
        <v>171</v>
      </c>
      <c r="C104" s="6" t="s">
        <v>172</v>
      </c>
      <c r="D104" s="6">
        <v>2014</v>
      </c>
      <c r="E104" s="6"/>
      <c r="F104" s="20" t="s">
        <v>13</v>
      </c>
      <c r="G104" s="20" t="s">
        <v>13</v>
      </c>
      <c r="H104" s="6"/>
      <c r="I104" s="6" t="s">
        <v>169</v>
      </c>
      <c r="J104" s="6" t="s">
        <v>104</v>
      </c>
    </row>
    <row r="105" spans="1:10" s="8" customFormat="1" x14ac:dyDescent="0.25">
      <c r="A105" s="6" t="s">
        <v>4485</v>
      </c>
      <c r="B105" s="6" t="s">
        <v>4486</v>
      </c>
      <c r="C105" s="6" t="s">
        <v>4487</v>
      </c>
      <c r="D105" s="6">
        <v>2014</v>
      </c>
      <c r="E105" s="6"/>
      <c r="F105" s="20" t="s">
        <v>114</v>
      </c>
      <c r="G105" s="20" t="s">
        <v>13</v>
      </c>
      <c r="H105" s="6" t="s">
        <v>6310</v>
      </c>
      <c r="I105" s="6" t="s">
        <v>4488</v>
      </c>
      <c r="J105" s="6" t="s">
        <v>116</v>
      </c>
    </row>
    <row r="106" spans="1:10" s="8" customFormat="1" x14ac:dyDescent="0.25">
      <c r="A106" s="8" t="s">
        <v>5207</v>
      </c>
      <c r="B106" s="8" t="s">
        <v>5208</v>
      </c>
      <c r="C106" s="6"/>
      <c r="D106" s="8">
        <v>2014</v>
      </c>
      <c r="E106" s="6"/>
      <c r="F106" s="20" t="s">
        <v>114</v>
      </c>
      <c r="G106" s="20" t="s">
        <v>114</v>
      </c>
      <c r="H106" s="6"/>
      <c r="I106" s="8" t="s">
        <v>5209</v>
      </c>
      <c r="J106" s="8" t="s">
        <v>5209</v>
      </c>
    </row>
    <row r="107" spans="1:10" s="8" customFormat="1" x14ac:dyDescent="0.25">
      <c r="A107" s="6" t="s">
        <v>3395</v>
      </c>
      <c r="B107" s="6" t="s">
        <v>3396</v>
      </c>
      <c r="C107" s="6" t="s">
        <v>3397</v>
      </c>
      <c r="D107" s="6">
        <v>2014</v>
      </c>
      <c r="E107" s="6"/>
      <c r="F107" s="20" t="s">
        <v>114</v>
      </c>
      <c r="G107" s="20" t="s">
        <v>114</v>
      </c>
      <c r="H107" s="6"/>
      <c r="I107" s="6" t="s">
        <v>3398</v>
      </c>
      <c r="J107" s="6" t="s">
        <v>3141</v>
      </c>
    </row>
    <row r="108" spans="1:10" s="8" customFormat="1" x14ac:dyDescent="0.25">
      <c r="A108" s="6" t="s">
        <v>3847</v>
      </c>
      <c r="B108" s="6" t="s">
        <v>3848</v>
      </c>
      <c r="C108" s="6" t="s">
        <v>1690</v>
      </c>
      <c r="D108" s="6">
        <v>2014</v>
      </c>
      <c r="E108" s="6"/>
      <c r="F108" s="21" t="s">
        <v>114</v>
      </c>
      <c r="G108" s="20" t="s">
        <v>13</v>
      </c>
      <c r="H108" s="6" t="s">
        <v>6310</v>
      </c>
      <c r="I108" s="6" t="s">
        <v>3849</v>
      </c>
      <c r="J108" s="6" t="s">
        <v>116</v>
      </c>
    </row>
    <row r="109" spans="1:10" s="8" customFormat="1" x14ac:dyDescent="0.25">
      <c r="A109" s="6" t="s">
        <v>133</v>
      </c>
      <c r="B109" s="6" t="s">
        <v>134</v>
      </c>
      <c r="C109" s="6" t="s">
        <v>135</v>
      </c>
      <c r="D109" s="6">
        <v>2013</v>
      </c>
      <c r="E109" s="6"/>
      <c r="F109" s="20" t="s">
        <v>13</v>
      </c>
      <c r="G109" s="20" t="s">
        <v>13</v>
      </c>
      <c r="H109" s="6"/>
      <c r="I109" s="6" t="s">
        <v>136</v>
      </c>
      <c r="J109" s="6" t="s">
        <v>104</v>
      </c>
    </row>
    <row r="110" spans="1:10" s="8" customFormat="1" x14ac:dyDescent="0.25">
      <c r="A110" s="6" t="s">
        <v>338</v>
      </c>
      <c r="B110" s="6" t="s">
        <v>339</v>
      </c>
      <c r="C110" s="6" t="s">
        <v>283</v>
      </c>
      <c r="D110" s="6">
        <v>2013</v>
      </c>
      <c r="E110" s="6"/>
      <c r="F110" s="20" t="s">
        <v>114</v>
      </c>
      <c r="G110" s="20" t="s">
        <v>13</v>
      </c>
      <c r="H110" s="6" t="s">
        <v>6310</v>
      </c>
      <c r="I110" s="6" t="s">
        <v>340</v>
      </c>
      <c r="J110" s="6" t="s">
        <v>116</v>
      </c>
    </row>
    <row r="111" spans="1:10" s="8" customFormat="1" x14ac:dyDescent="0.25">
      <c r="A111" s="6" t="s">
        <v>5187</v>
      </c>
      <c r="B111" s="6" t="s">
        <v>5188</v>
      </c>
      <c r="C111" s="6" t="s">
        <v>5189</v>
      </c>
      <c r="D111" s="6">
        <v>2013</v>
      </c>
      <c r="E111" s="6"/>
      <c r="F111" s="20" t="s">
        <v>114</v>
      </c>
      <c r="G111" s="20" t="s">
        <v>13</v>
      </c>
      <c r="H111" s="6" t="s">
        <v>6310</v>
      </c>
      <c r="I111" s="6" t="s">
        <v>2664</v>
      </c>
      <c r="J111" s="6" t="s">
        <v>201</v>
      </c>
    </row>
    <row r="112" spans="1:10" s="8" customFormat="1" x14ac:dyDescent="0.25">
      <c r="A112" s="6" t="s">
        <v>3468</v>
      </c>
      <c r="B112" s="6" t="s">
        <v>3469</v>
      </c>
      <c r="C112" s="6" t="s">
        <v>1474</v>
      </c>
      <c r="D112" s="6">
        <v>2014</v>
      </c>
      <c r="E112" s="6"/>
      <c r="F112" s="20" t="s">
        <v>114</v>
      </c>
      <c r="G112" s="20" t="s">
        <v>13</v>
      </c>
      <c r="H112" s="6" t="s">
        <v>6310</v>
      </c>
      <c r="I112" s="6" t="s">
        <v>6296</v>
      </c>
      <c r="J112" s="6" t="s">
        <v>110</v>
      </c>
    </row>
    <row r="113" spans="1:10" s="8" customFormat="1" x14ac:dyDescent="0.25">
      <c r="A113" s="6" t="s">
        <v>980</v>
      </c>
      <c r="B113" s="6" t="s">
        <v>981</v>
      </c>
      <c r="C113" s="6" t="s">
        <v>982</v>
      </c>
      <c r="D113" s="6">
        <v>2014</v>
      </c>
      <c r="E113" s="6"/>
      <c r="F113" s="20" t="s">
        <v>114</v>
      </c>
      <c r="G113" s="20" t="s">
        <v>13</v>
      </c>
      <c r="H113" s="6" t="s">
        <v>6310</v>
      </c>
      <c r="I113" s="6" t="s">
        <v>327</v>
      </c>
      <c r="J113" s="6" t="s">
        <v>116</v>
      </c>
    </row>
    <row r="114" spans="1:10" s="8" customFormat="1" x14ac:dyDescent="0.25">
      <c r="A114" s="6" t="s">
        <v>324</v>
      </c>
      <c r="B114" s="6" t="s">
        <v>325</v>
      </c>
      <c r="C114" s="6" t="s">
        <v>326</v>
      </c>
      <c r="D114" s="6">
        <v>2013</v>
      </c>
      <c r="E114" s="6"/>
      <c r="F114" s="20" t="s">
        <v>114</v>
      </c>
      <c r="G114" s="20" t="s">
        <v>13</v>
      </c>
      <c r="H114" s="6" t="s">
        <v>6310</v>
      </c>
      <c r="I114" s="6" t="s">
        <v>327</v>
      </c>
      <c r="J114" s="6" t="s">
        <v>116</v>
      </c>
    </row>
    <row r="115" spans="1:10" s="8" customFormat="1" x14ac:dyDescent="0.25">
      <c r="A115" s="6" t="s">
        <v>1731</v>
      </c>
      <c r="B115" s="6" t="s">
        <v>1732</v>
      </c>
      <c r="C115" s="6" t="s">
        <v>147</v>
      </c>
      <c r="D115" s="6">
        <v>2013</v>
      </c>
      <c r="E115" s="6"/>
      <c r="F115" s="20" t="s">
        <v>114</v>
      </c>
      <c r="G115" s="20" t="s">
        <v>13</v>
      </c>
      <c r="H115" s="6" t="s">
        <v>6310</v>
      </c>
      <c r="I115" s="6" t="s">
        <v>327</v>
      </c>
      <c r="J115" s="6" t="s">
        <v>116</v>
      </c>
    </row>
    <row r="116" spans="1:10" s="8" customFormat="1" x14ac:dyDescent="0.25">
      <c r="A116" s="6" t="s">
        <v>3754</v>
      </c>
      <c r="B116" s="6" t="s">
        <v>3755</v>
      </c>
      <c r="C116" s="6" t="s">
        <v>396</v>
      </c>
      <c r="D116" s="6">
        <v>2013</v>
      </c>
      <c r="E116" s="6"/>
      <c r="F116" s="20" t="s">
        <v>114</v>
      </c>
      <c r="G116" s="20" t="s">
        <v>13</v>
      </c>
      <c r="H116" s="6" t="s">
        <v>6310</v>
      </c>
      <c r="I116" s="6" t="s">
        <v>327</v>
      </c>
      <c r="J116" s="6" t="s">
        <v>116</v>
      </c>
    </row>
    <row r="117" spans="1:10" s="8" customFormat="1" x14ac:dyDescent="0.25">
      <c r="A117" s="6" t="s">
        <v>1033</v>
      </c>
      <c r="B117" s="6" t="s">
        <v>1034</v>
      </c>
      <c r="C117" s="6" t="s">
        <v>430</v>
      </c>
      <c r="D117" s="6">
        <v>2013</v>
      </c>
      <c r="E117" s="6"/>
      <c r="F117" s="20" t="s">
        <v>114</v>
      </c>
      <c r="G117" s="20" t="s">
        <v>114</v>
      </c>
      <c r="H117" s="6"/>
      <c r="I117" s="6" t="s">
        <v>1035</v>
      </c>
      <c r="J117" s="6" t="s">
        <v>3141</v>
      </c>
    </row>
    <row r="118" spans="1:10" s="8" customFormat="1" x14ac:dyDescent="0.25">
      <c r="A118" s="6" t="s">
        <v>4064</v>
      </c>
      <c r="B118" s="6" t="s">
        <v>4065</v>
      </c>
      <c r="C118" s="6" t="s">
        <v>501</v>
      </c>
      <c r="D118" s="6">
        <v>2014</v>
      </c>
      <c r="E118" s="6"/>
      <c r="F118" s="20" t="s">
        <v>114</v>
      </c>
      <c r="G118" s="20" t="s">
        <v>13</v>
      </c>
      <c r="H118" s="6" t="s">
        <v>6310</v>
      </c>
      <c r="I118" s="6" t="s">
        <v>327</v>
      </c>
      <c r="J118" s="6" t="s">
        <v>116</v>
      </c>
    </row>
    <row r="119" spans="1:10" s="8" customFormat="1" x14ac:dyDescent="0.25">
      <c r="A119" s="6" t="s">
        <v>634</v>
      </c>
      <c r="B119" s="6" t="s">
        <v>635</v>
      </c>
      <c r="C119" s="6" t="s">
        <v>636</v>
      </c>
      <c r="D119" s="6">
        <v>2015</v>
      </c>
      <c r="E119" s="6"/>
      <c r="F119" s="20" t="s">
        <v>13</v>
      </c>
      <c r="G119" s="20" t="s">
        <v>13</v>
      </c>
      <c r="H119" s="6"/>
      <c r="I119" s="6" t="s">
        <v>637</v>
      </c>
      <c r="J119" s="6" t="s">
        <v>638</v>
      </c>
    </row>
    <row r="120" spans="1:10" s="8" customFormat="1" x14ac:dyDescent="0.25">
      <c r="A120" s="6" t="s">
        <v>713</v>
      </c>
      <c r="B120" s="6" t="s">
        <v>714</v>
      </c>
      <c r="C120" s="6" t="s">
        <v>715</v>
      </c>
      <c r="D120" s="6">
        <v>2012</v>
      </c>
      <c r="E120" s="6"/>
      <c r="F120" s="20" t="s">
        <v>13</v>
      </c>
      <c r="G120" s="20" t="s">
        <v>13</v>
      </c>
      <c r="H120" s="6"/>
      <c r="I120" s="6" t="s">
        <v>637</v>
      </c>
      <c r="J120" s="6" t="s">
        <v>638</v>
      </c>
    </row>
    <row r="121" spans="1:10" s="8" customFormat="1" x14ac:dyDescent="0.25">
      <c r="A121" s="6" t="s">
        <v>915</v>
      </c>
      <c r="B121" s="6" t="s">
        <v>916</v>
      </c>
      <c r="C121" s="6" t="s">
        <v>917</v>
      </c>
      <c r="D121" s="6">
        <v>2012</v>
      </c>
      <c r="E121" s="6"/>
      <c r="F121" s="20" t="s">
        <v>13</v>
      </c>
      <c r="G121" s="20" t="s">
        <v>13</v>
      </c>
      <c r="H121" s="6"/>
      <c r="I121" s="6" t="s">
        <v>918</v>
      </c>
      <c r="J121" s="6" t="s">
        <v>99</v>
      </c>
    </row>
    <row r="122" spans="1:10" s="8" customFormat="1" x14ac:dyDescent="0.25">
      <c r="A122" s="6" t="s">
        <v>4201</v>
      </c>
      <c r="B122" s="6" t="s">
        <v>4202</v>
      </c>
      <c r="C122" s="6" t="s">
        <v>4203</v>
      </c>
      <c r="D122" s="6">
        <v>2013</v>
      </c>
      <c r="E122" s="6"/>
      <c r="F122" s="20" t="s">
        <v>114</v>
      </c>
      <c r="G122" s="20" t="s">
        <v>13</v>
      </c>
      <c r="H122" s="6" t="s">
        <v>6310</v>
      </c>
      <c r="I122" s="6" t="s">
        <v>327</v>
      </c>
      <c r="J122" s="6" t="s">
        <v>110</v>
      </c>
    </row>
    <row r="123" spans="1:10" s="8" customFormat="1" x14ac:dyDescent="0.25">
      <c r="A123" s="6" t="s">
        <v>3703</v>
      </c>
      <c r="B123" s="6" t="s">
        <v>3704</v>
      </c>
      <c r="C123" s="6" t="s">
        <v>3705</v>
      </c>
      <c r="D123" s="6">
        <v>2010</v>
      </c>
      <c r="E123" s="6"/>
      <c r="F123" s="20" t="s">
        <v>114</v>
      </c>
      <c r="G123" s="20" t="s">
        <v>13</v>
      </c>
      <c r="H123" s="6" t="s">
        <v>6310</v>
      </c>
      <c r="I123" s="6" t="s">
        <v>3706</v>
      </c>
      <c r="J123" s="6" t="s">
        <v>116</v>
      </c>
    </row>
    <row r="124" spans="1:10" s="8" customFormat="1" x14ac:dyDescent="0.25">
      <c r="A124" s="6" t="s">
        <v>3220</v>
      </c>
      <c r="B124" s="6" t="s">
        <v>3221</v>
      </c>
      <c r="C124" s="6" t="s">
        <v>3222</v>
      </c>
      <c r="D124" s="6">
        <v>2015</v>
      </c>
      <c r="E124" s="6"/>
      <c r="F124" s="20" t="s">
        <v>114</v>
      </c>
      <c r="G124" s="20" t="s">
        <v>13</v>
      </c>
      <c r="H124" s="6" t="s">
        <v>6310</v>
      </c>
      <c r="I124" s="6" t="s">
        <v>3223</v>
      </c>
      <c r="J124" s="6" t="s">
        <v>116</v>
      </c>
    </row>
    <row r="125" spans="1:10" s="8" customFormat="1" x14ac:dyDescent="0.25">
      <c r="A125" s="6" t="s">
        <v>1913</v>
      </c>
      <c r="B125" s="6" t="s">
        <v>1914</v>
      </c>
      <c r="C125" s="6" t="s">
        <v>1915</v>
      </c>
      <c r="D125" s="25" t="s">
        <v>1916</v>
      </c>
      <c r="E125" s="6"/>
      <c r="F125" s="20" t="s">
        <v>114</v>
      </c>
      <c r="G125" s="20" t="s">
        <v>13</v>
      </c>
      <c r="H125" s="6" t="s">
        <v>6310</v>
      </c>
      <c r="I125" s="6" t="s">
        <v>1917</v>
      </c>
      <c r="J125" s="6" t="s">
        <v>110</v>
      </c>
    </row>
    <row r="126" spans="1:10" x14ac:dyDescent="0.25">
      <c r="A126" s="6" t="s">
        <v>2882</v>
      </c>
      <c r="B126" s="6" t="s">
        <v>2883</v>
      </c>
      <c r="C126" s="6" t="s">
        <v>2884</v>
      </c>
      <c r="D126" s="6">
        <v>2014</v>
      </c>
      <c r="F126" s="20" t="s">
        <v>114</v>
      </c>
      <c r="G126" s="20" t="s">
        <v>13</v>
      </c>
      <c r="H126" s="6" t="s">
        <v>6310</v>
      </c>
      <c r="I126" s="6" t="s">
        <v>2885</v>
      </c>
      <c r="J126" s="6" t="s">
        <v>6298</v>
      </c>
    </row>
    <row r="127" spans="1:10" x14ac:dyDescent="0.25">
      <c r="A127" s="6" t="s">
        <v>4028</v>
      </c>
      <c r="B127" s="6" t="s">
        <v>4029</v>
      </c>
      <c r="C127" s="6" t="s">
        <v>4030</v>
      </c>
      <c r="D127" s="6">
        <v>2015</v>
      </c>
      <c r="F127" s="20" t="s">
        <v>114</v>
      </c>
      <c r="G127" s="20" t="s">
        <v>13</v>
      </c>
      <c r="H127" s="6" t="s">
        <v>6310</v>
      </c>
      <c r="I127" s="6" t="s">
        <v>4031</v>
      </c>
      <c r="J127" s="6" t="s">
        <v>116</v>
      </c>
    </row>
    <row r="128" spans="1:10" x14ac:dyDescent="0.25">
      <c r="A128" s="6" t="s">
        <v>5064</v>
      </c>
      <c r="B128" s="6" t="s">
        <v>5065</v>
      </c>
      <c r="C128" s="6" t="s">
        <v>3877</v>
      </c>
      <c r="D128" s="6">
        <v>2014</v>
      </c>
      <c r="F128" s="20" t="s">
        <v>114</v>
      </c>
      <c r="G128" s="20" t="s">
        <v>13</v>
      </c>
      <c r="H128" s="6" t="s">
        <v>6310</v>
      </c>
      <c r="I128" s="6" t="s">
        <v>5066</v>
      </c>
      <c r="J128" s="6" t="s">
        <v>6298</v>
      </c>
    </row>
    <row r="129" spans="1:10" x14ac:dyDescent="0.25">
      <c r="A129" s="8" t="s">
        <v>4257</v>
      </c>
      <c r="B129" s="8" t="s">
        <v>4258</v>
      </c>
      <c r="C129" s="6" t="s">
        <v>1185</v>
      </c>
      <c r="D129" s="8">
        <v>2011</v>
      </c>
      <c r="F129" s="20" t="s">
        <v>114</v>
      </c>
      <c r="G129" s="20" t="s">
        <v>13</v>
      </c>
      <c r="H129" s="6" t="s">
        <v>6310</v>
      </c>
      <c r="I129" s="8" t="s">
        <v>4259</v>
      </c>
      <c r="J129" s="8" t="s">
        <v>6308</v>
      </c>
    </row>
    <row r="130" spans="1:10" x14ac:dyDescent="0.25">
      <c r="A130" s="6" t="s">
        <v>452</v>
      </c>
      <c r="B130" s="6" t="s">
        <v>453</v>
      </c>
      <c r="C130" s="6" t="s">
        <v>204</v>
      </c>
      <c r="D130" s="6">
        <v>2014</v>
      </c>
      <c r="F130" s="20" t="s">
        <v>114</v>
      </c>
      <c r="G130" s="20" t="s">
        <v>114</v>
      </c>
      <c r="I130" s="6" t="s">
        <v>454</v>
      </c>
      <c r="J130" s="6" t="s">
        <v>3141</v>
      </c>
    </row>
    <row r="131" spans="1:10" x14ac:dyDescent="0.25">
      <c r="A131" s="6" t="s">
        <v>234</v>
      </c>
      <c r="B131" s="6" t="s">
        <v>235</v>
      </c>
      <c r="C131" s="6" t="s">
        <v>236</v>
      </c>
      <c r="D131" s="6">
        <v>2012</v>
      </c>
      <c r="F131" s="20" t="s">
        <v>114</v>
      </c>
      <c r="G131" s="20" t="s">
        <v>13</v>
      </c>
      <c r="H131" s="6" t="s">
        <v>6310</v>
      </c>
      <c r="I131" s="6" t="s">
        <v>237</v>
      </c>
      <c r="J131" s="6" t="s">
        <v>116</v>
      </c>
    </row>
    <row r="132" spans="1:10" s="8" customFormat="1" x14ac:dyDescent="0.25">
      <c r="A132" s="6" t="s">
        <v>2659</v>
      </c>
      <c r="B132" s="6" t="s">
        <v>2660</v>
      </c>
      <c r="C132" s="6" t="s">
        <v>430</v>
      </c>
      <c r="D132" s="6">
        <v>2013</v>
      </c>
      <c r="E132" s="6"/>
      <c r="F132" s="20" t="s">
        <v>114</v>
      </c>
      <c r="G132" s="20" t="s">
        <v>13</v>
      </c>
      <c r="H132" s="6" t="s">
        <v>6310</v>
      </c>
      <c r="I132" s="6" t="s">
        <v>2661</v>
      </c>
      <c r="J132" s="6" t="s">
        <v>99</v>
      </c>
    </row>
    <row r="133" spans="1:10" x14ac:dyDescent="0.25">
      <c r="A133" s="6" t="s">
        <v>3427</v>
      </c>
      <c r="B133" s="6" t="s">
        <v>3428</v>
      </c>
      <c r="C133" s="6" t="s">
        <v>3429</v>
      </c>
      <c r="D133" s="6">
        <v>2012</v>
      </c>
      <c r="F133" s="20" t="s">
        <v>114</v>
      </c>
      <c r="G133" s="20" t="s">
        <v>13</v>
      </c>
      <c r="H133" s="6" t="s">
        <v>6310</v>
      </c>
      <c r="I133" s="6" t="s">
        <v>2733</v>
      </c>
      <c r="J133" s="6" t="s">
        <v>201</v>
      </c>
    </row>
    <row r="134" spans="1:10" x14ac:dyDescent="0.25">
      <c r="A134" s="6" t="s">
        <v>145</v>
      </c>
      <c r="B134" s="6" t="s">
        <v>146</v>
      </c>
      <c r="C134" s="6" t="s">
        <v>147</v>
      </c>
      <c r="D134" s="6">
        <v>2011</v>
      </c>
      <c r="F134" s="20" t="s">
        <v>13</v>
      </c>
      <c r="G134" s="20" t="s">
        <v>13</v>
      </c>
      <c r="I134" s="6" t="s">
        <v>148</v>
      </c>
      <c r="J134" s="6" t="s">
        <v>104</v>
      </c>
    </row>
    <row r="135" spans="1:10" x14ac:dyDescent="0.25">
      <c r="A135" s="6" t="s">
        <v>2891</v>
      </c>
      <c r="B135" s="6" t="s">
        <v>2892</v>
      </c>
      <c r="C135" s="6" t="s">
        <v>2893</v>
      </c>
      <c r="D135" s="6">
        <v>2012</v>
      </c>
      <c r="F135" s="20" t="s">
        <v>114</v>
      </c>
      <c r="G135" s="20" t="s">
        <v>114</v>
      </c>
      <c r="I135" s="6" t="s">
        <v>2661</v>
      </c>
      <c r="J135" s="6" t="s">
        <v>2894</v>
      </c>
    </row>
    <row r="136" spans="1:10" x14ac:dyDescent="0.25">
      <c r="A136" s="6" t="s">
        <v>1404</v>
      </c>
      <c r="B136" s="6" t="s">
        <v>1405</v>
      </c>
      <c r="C136" s="6" t="s">
        <v>1406</v>
      </c>
      <c r="D136" s="6">
        <v>2013</v>
      </c>
      <c r="F136" s="20" t="s">
        <v>114</v>
      </c>
      <c r="G136" s="20" t="s">
        <v>13</v>
      </c>
      <c r="H136" s="6" t="s">
        <v>6310</v>
      </c>
      <c r="I136" s="6" t="s">
        <v>1407</v>
      </c>
      <c r="J136" s="6" t="s">
        <v>6298</v>
      </c>
    </row>
    <row r="137" spans="1:10" x14ac:dyDescent="0.25">
      <c r="A137" s="6" t="s">
        <v>5115</v>
      </c>
      <c r="B137" s="6" t="s">
        <v>5116</v>
      </c>
      <c r="C137" s="6" t="s">
        <v>5117</v>
      </c>
      <c r="D137" s="6">
        <v>2013</v>
      </c>
      <c r="F137" s="20" t="s">
        <v>114</v>
      </c>
      <c r="G137" s="20" t="s">
        <v>114</v>
      </c>
      <c r="I137" s="6" t="s">
        <v>2661</v>
      </c>
      <c r="J137" s="6" t="s">
        <v>5118</v>
      </c>
    </row>
    <row r="138" spans="1:10" x14ac:dyDescent="0.25">
      <c r="A138" s="6" t="s">
        <v>2825</v>
      </c>
      <c r="B138" s="6" t="s">
        <v>2826</v>
      </c>
      <c r="C138" s="6" t="s">
        <v>2827</v>
      </c>
      <c r="D138" s="6">
        <v>2014</v>
      </c>
      <c r="F138" s="20" t="s">
        <v>114</v>
      </c>
      <c r="G138" s="20" t="s">
        <v>114</v>
      </c>
      <c r="I138" s="6" t="s">
        <v>2828</v>
      </c>
      <c r="J138" s="6" t="s">
        <v>2829</v>
      </c>
    </row>
    <row r="139" spans="1:10" s="8" customFormat="1" x14ac:dyDescent="0.25">
      <c r="A139" s="6" t="s">
        <v>3432</v>
      </c>
      <c r="B139" s="6" t="s">
        <v>3433</v>
      </c>
      <c r="C139" s="6" t="s">
        <v>1131</v>
      </c>
      <c r="D139" s="6">
        <v>2013</v>
      </c>
      <c r="E139" s="6"/>
      <c r="F139" s="20" t="s">
        <v>114</v>
      </c>
      <c r="G139" s="20" t="s">
        <v>114</v>
      </c>
      <c r="H139" s="6"/>
      <c r="I139" s="6" t="s">
        <v>403</v>
      </c>
      <c r="J139" s="6" t="s">
        <v>3434</v>
      </c>
    </row>
    <row r="140" spans="1:10" x14ac:dyDescent="0.25">
      <c r="A140" s="6" t="s">
        <v>400</v>
      </c>
      <c r="B140" s="6" t="s">
        <v>401</v>
      </c>
      <c r="C140" s="6" t="s">
        <v>402</v>
      </c>
      <c r="D140" s="6">
        <v>2014</v>
      </c>
      <c r="F140" s="20" t="s">
        <v>114</v>
      </c>
      <c r="G140" s="20" t="s">
        <v>114</v>
      </c>
      <c r="I140" s="6" t="s">
        <v>403</v>
      </c>
      <c r="J140" s="6" t="s">
        <v>3141</v>
      </c>
    </row>
    <row r="141" spans="1:10" s="8" customFormat="1" x14ac:dyDescent="0.25">
      <c r="A141" s="6" t="s">
        <v>2103</v>
      </c>
      <c r="B141" s="6" t="s">
        <v>2104</v>
      </c>
      <c r="C141" s="6" t="s">
        <v>236</v>
      </c>
      <c r="D141" s="6">
        <v>2012</v>
      </c>
      <c r="E141" s="6"/>
      <c r="F141" s="20" t="s">
        <v>114</v>
      </c>
      <c r="G141" s="20" t="s">
        <v>114</v>
      </c>
      <c r="H141" s="6"/>
      <c r="I141" s="6" t="s">
        <v>403</v>
      </c>
      <c r="J141" s="6" t="s">
        <v>3141</v>
      </c>
    </row>
    <row r="142" spans="1:10" x14ac:dyDescent="0.25">
      <c r="A142" s="6" t="s">
        <v>3552</v>
      </c>
      <c r="B142" s="6" t="s">
        <v>3553</v>
      </c>
      <c r="C142" s="6" t="s">
        <v>3554</v>
      </c>
      <c r="D142" s="6">
        <v>2014</v>
      </c>
      <c r="F142" s="20" t="s">
        <v>114</v>
      </c>
      <c r="G142" s="20" t="s">
        <v>114</v>
      </c>
      <c r="I142" s="6" t="s">
        <v>403</v>
      </c>
      <c r="J142" s="6" t="s">
        <v>3141</v>
      </c>
    </row>
    <row r="143" spans="1:10" x14ac:dyDescent="0.25">
      <c r="A143" s="6" t="s">
        <v>4951</v>
      </c>
      <c r="B143" s="6" t="s">
        <v>4952</v>
      </c>
      <c r="C143" s="6" t="s">
        <v>263</v>
      </c>
      <c r="D143" s="6">
        <v>2014</v>
      </c>
      <c r="F143" s="20" t="s">
        <v>114</v>
      </c>
      <c r="G143" s="20" t="s">
        <v>114</v>
      </c>
      <c r="I143" s="6" t="s">
        <v>403</v>
      </c>
      <c r="J143" s="6" t="s">
        <v>3141</v>
      </c>
    </row>
    <row r="144" spans="1:10" x14ac:dyDescent="0.25">
      <c r="A144" s="6" t="s">
        <v>4260</v>
      </c>
      <c r="B144" s="6" t="s">
        <v>4261</v>
      </c>
      <c r="C144" s="6" t="s">
        <v>4262</v>
      </c>
      <c r="D144" s="25">
        <v>2015</v>
      </c>
      <c r="F144" s="20" t="s">
        <v>114</v>
      </c>
      <c r="G144" s="20" t="s">
        <v>114</v>
      </c>
      <c r="I144" s="6" t="s">
        <v>4263</v>
      </c>
      <c r="J144" s="6" t="s">
        <v>3141</v>
      </c>
    </row>
    <row r="145" spans="1:10" x14ac:dyDescent="0.25">
      <c r="A145" s="6" t="s">
        <v>1964</v>
      </c>
      <c r="B145" s="6" t="s">
        <v>1965</v>
      </c>
      <c r="C145" s="6" t="s">
        <v>1966</v>
      </c>
      <c r="D145" s="6">
        <v>2015</v>
      </c>
      <c r="F145" s="20" t="s">
        <v>13</v>
      </c>
      <c r="G145" s="20" t="s">
        <v>13</v>
      </c>
      <c r="I145" s="6" t="s">
        <v>1967</v>
      </c>
      <c r="J145" s="6" t="s">
        <v>104</v>
      </c>
    </row>
    <row r="146" spans="1:10" x14ac:dyDescent="0.25">
      <c r="A146" s="6" t="s">
        <v>2269</v>
      </c>
      <c r="B146" s="6" t="s">
        <v>2270</v>
      </c>
      <c r="C146" s="6" t="s">
        <v>2271</v>
      </c>
      <c r="D146" s="6">
        <v>2014</v>
      </c>
      <c r="F146" s="20" t="s">
        <v>114</v>
      </c>
      <c r="G146" s="20" t="s">
        <v>114</v>
      </c>
      <c r="I146" s="6" t="s">
        <v>2272</v>
      </c>
      <c r="J146" s="6" t="s">
        <v>3141</v>
      </c>
    </row>
    <row r="147" spans="1:10" x14ac:dyDescent="0.25">
      <c r="A147" s="6" t="s">
        <v>1878</v>
      </c>
      <c r="B147" s="6" t="s">
        <v>1879</v>
      </c>
      <c r="C147" s="6" t="s">
        <v>185</v>
      </c>
      <c r="D147" s="6">
        <v>2014</v>
      </c>
      <c r="F147" s="20" t="s">
        <v>13</v>
      </c>
      <c r="G147" s="20" t="s">
        <v>13</v>
      </c>
      <c r="I147" s="6" t="s">
        <v>1880</v>
      </c>
      <c r="J147" s="6" t="s">
        <v>110</v>
      </c>
    </row>
    <row r="148" spans="1:10" x14ac:dyDescent="0.25">
      <c r="A148" s="6" t="s">
        <v>3778</v>
      </c>
      <c r="B148" s="6" t="s">
        <v>3779</v>
      </c>
      <c r="C148" s="6" t="s">
        <v>2048</v>
      </c>
      <c r="D148" s="6">
        <v>2015</v>
      </c>
      <c r="F148" s="20" t="s">
        <v>114</v>
      </c>
      <c r="G148" s="20" t="s">
        <v>114</v>
      </c>
      <c r="I148" s="6" t="s">
        <v>2733</v>
      </c>
      <c r="J148" s="6" t="s">
        <v>1719</v>
      </c>
    </row>
    <row r="149" spans="1:10" x14ac:dyDescent="0.25">
      <c r="A149" s="6" t="s">
        <v>2730</v>
      </c>
      <c r="B149" s="6" t="s">
        <v>2731</v>
      </c>
      <c r="C149" s="6" t="s">
        <v>2732</v>
      </c>
      <c r="D149" s="6">
        <v>2011</v>
      </c>
      <c r="F149" s="20" t="s">
        <v>114</v>
      </c>
      <c r="G149" s="20" t="s">
        <v>114</v>
      </c>
      <c r="I149" s="6" t="s">
        <v>2733</v>
      </c>
      <c r="J149" s="6" t="s">
        <v>3141</v>
      </c>
    </row>
    <row r="150" spans="1:10" x14ac:dyDescent="0.25">
      <c r="A150" s="6" t="s">
        <v>4826</v>
      </c>
      <c r="B150" s="6" t="s">
        <v>4827</v>
      </c>
      <c r="C150" s="6" t="s">
        <v>988</v>
      </c>
      <c r="D150" s="6">
        <v>2012</v>
      </c>
      <c r="F150" s="20" t="s">
        <v>13</v>
      </c>
      <c r="G150" s="20" t="s">
        <v>13</v>
      </c>
      <c r="I150" s="6" t="s">
        <v>6322</v>
      </c>
      <c r="J150" s="6" t="s">
        <v>110</v>
      </c>
    </row>
    <row r="151" spans="1:10" x14ac:dyDescent="0.25">
      <c r="A151" s="6" t="s">
        <v>4452</v>
      </c>
      <c r="B151" s="6" t="s">
        <v>4453</v>
      </c>
      <c r="C151" s="6" t="s">
        <v>2627</v>
      </c>
      <c r="D151" s="6">
        <v>2012</v>
      </c>
      <c r="F151" s="20" t="s">
        <v>114</v>
      </c>
      <c r="G151" s="20" t="s">
        <v>13</v>
      </c>
      <c r="H151" s="6" t="s">
        <v>6310</v>
      </c>
      <c r="I151" s="6" t="s">
        <v>4454</v>
      </c>
      <c r="J151" s="6" t="s">
        <v>116</v>
      </c>
    </row>
    <row r="152" spans="1:10" x14ac:dyDescent="0.25">
      <c r="A152" s="6" t="s">
        <v>729</v>
      </c>
      <c r="B152" s="6" t="s">
        <v>730</v>
      </c>
      <c r="C152" s="6" t="s">
        <v>731</v>
      </c>
      <c r="D152" s="6">
        <v>2013</v>
      </c>
      <c r="F152" s="20" t="s">
        <v>114</v>
      </c>
      <c r="G152" s="20" t="s">
        <v>13</v>
      </c>
      <c r="H152" s="6" t="s">
        <v>6310</v>
      </c>
      <c r="I152" s="6" t="s">
        <v>732</v>
      </c>
      <c r="J152" s="6" t="s">
        <v>116</v>
      </c>
    </row>
    <row r="153" spans="1:10" x14ac:dyDescent="0.25">
      <c r="A153" s="6" t="s">
        <v>3959</v>
      </c>
      <c r="B153" s="6" t="s">
        <v>3960</v>
      </c>
      <c r="C153" s="6" t="s">
        <v>2310</v>
      </c>
      <c r="D153" s="6">
        <v>2014</v>
      </c>
      <c r="F153" s="20" t="s">
        <v>114</v>
      </c>
      <c r="G153" s="20" t="s">
        <v>13</v>
      </c>
      <c r="H153" s="6" t="s">
        <v>6310</v>
      </c>
      <c r="I153" s="6" t="s">
        <v>3961</v>
      </c>
      <c r="J153" s="6" t="s">
        <v>99</v>
      </c>
    </row>
    <row r="154" spans="1:10" x14ac:dyDescent="0.25">
      <c r="A154" s="6" t="s">
        <v>707</v>
      </c>
      <c r="B154" s="6" t="s">
        <v>708</v>
      </c>
      <c r="C154" s="6" t="s">
        <v>209</v>
      </c>
      <c r="D154" s="6">
        <v>2011</v>
      </c>
      <c r="F154" s="20" t="s">
        <v>13</v>
      </c>
      <c r="G154" s="20" t="s">
        <v>13</v>
      </c>
      <c r="I154" s="6" t="s">
        <v>709</v>
      </c>
      <c r="J154" s="6" t="s">
        <v>116</v>
      </c>
    </row>
    <row r="155" spans="1:10" x14ac:dyDescent="0.25">
      <c r="A155" s="6" t="s">
        <v>4948</v>
      </c>
      <c r="B155" s="6" t="s">
        <v>4949</v>
      </c>
      <c r="C155" s="6" t="s">
        <v>409</v>
      </c>
      <c r="D155" s="6">
        <v>2013</v>
      </c>
      <c r="F155" s="20" t="s">
        <v>114</v>
      </c>
      <c r="G155" s="20" t="s">
        <v>13</v>
      </c>
      <c r="H155" s="6" t="s">
        <v>6310</v>
      </c>
      <c r="I155" s="6" t="s">
        <v>4950</v>
      </c>
      <c r="J155" s="6" t="s">
        <v>116</v>
      </c>
    </row>
    <row r="156" spans="1:10" s="8" customFormat="1" x14ac:dyDescent="0.25">
      <c r="A156" s="6" t="s">
        <v>1930</v>
      </c>
      <c r="B156" s="6" t="s">
        <v>1931</v>
      </c>
      <c r="C156" s="6" t="s">
        <v>1932</v>
      </c>
      <c r="D156" s="6">
        <v>2014</v>
      </c>
      <c r="E156" s="6"/>
      <c r="F156" s="20" t="s">
        <v>13</v>
      </c>
      <c r="G156" s="20" t="s">
        <v>13</v>
      </c>
      <c r="H156" s="6"/>
      <c r="I156" s="6" t="s">
        <v>1933</v>
      </c>
      <c r="J156" s="6" t="s">
        <v>116</v>
      </c>
    </row>
    <row r="157" spans="1:10" s="8" customFormat="1" x14ac:dyDescent="0.25">
      <c r="A157" s="6" t="s">
        <v>4749</v>
      </c>
      <c r="B157" s="6" t="s">
        <v>4750</v>
      </c>
      <c r="C157" s="6" t="s">
        <v>236</v>
      </c>
      <c r="D157" s="6">
        <v>2012</v>
      </c>
      <c r="E157" s="6"/>
      <c r="F157" s="20" t="s">
        <v>114</v>
      </c>
      <c r="G157" s="20" t="s">
        <v>13</v>
      </c>
      <c r="H157" s="6" t="s">
        <v>6310</v>
      </c>
      <c r="I157" s="6" t="s">
        <v>4751</v>
      </c>
      <c r="J157" s="6" t="s">
        <v>116</v>
      </c>
    </row>
    <row r="158" spans="1:10" s="8" customFormat="1" x14ac:dyDescent="0.25">
      <c r="A158" s="6" t="s">
        <v>1988</v>
      </c>
      <c r="B158" s="6" t="s">
        <v>1989</v>
      </c>
      <c r="C158" s="6" t="s">
        <v>1990</v>
      </c>
      <c r="D158" s="25">
        <v>2014</v>
      </c>
      <c r="E158" s="6"/>
      <c r="F158" s="20" t="s">
        <v>114</v>
      </c>
      <c r="G158" s="20" t="s">
        <v>13</v>
      </c>
      <c r="H158" s="6" t="s">
        <v>6310</v>
      </c>
      <c r="I158" s="6" t="s">
        <v>1991</v>
      </c>
      <c r="J158" s="6" t="s">
        <v>116</v>
      </c>
    </row>
    <row r="159" spans="1:10" x14ac:dyDescent="0.25">
      <c r="A159" s="6" t="s">
        <v>5033</v>
      </c>
      <c r="B159" s="6" t="s">
        <v>5034</v>
      </c>
      <c r="C159" s="6" t="s">
        <v>5035</v>
      </c>
      <c r="D159" s="25">
        <v>2014</v>
      </c>
      <c r="F159" s="20" t="s">
        <v>114</v>
      </c>
      <c r="G159" s="20" t="s">
        <v>13</v>
      </c>
      <c r="H159" s="6" t="s">
        <v>6310</v>
      </c>
      <c r="I159" s="6" t="s">
        <v>5036</v>
      </c>
      <c r="J159" s="6" t="s">
        <v>116</v>
      </c>
    </row>
    <row r="160" spans="1:10" x14ac:dyDescent="0.25">
      <c r="A160" s="8" t="s">
        <v>3409</v>
      </c>
      <c r="B160" s="8" t="s">
        <v>3410</v>
      </c>
      <c r="D160" s="8">
        <v>2012</v>
      </c>
      <c r="F160" s="20" t="s">
        <v>114</v>
      </c>
      <c r="G160" s="20" t="s">
        <v>114</v>
      </c>
      <c r="I160" s="8" t="s">
        <v>327</v>
      </c>
      <c r="J160" s="8" t="s">
        <v>1719</v>
      </c>
    </row>
    <row r="161" spans="1:10" x14ac:dyDescent="0.25">
      <c r="A161" s="6" t="s">
        <v>2566</v>
      </c>
      <c r="B161" s="6" t="s">
        <v>2567</v>
      </c>
      <c r="C161" s="6" t="s">
        <v>2219</v>
      </c>
      <c r="D161" s="6">
        <v>2014</v>
      </c>
      <c r="F161" s="20" t="s">
        <v>114</v>
      </c>
      <c r="G161" s="20" t="s">
        <v>114</v>
      </c>
      <c r="I161" s="6" t="s">
        <v>2568</v>
      </c>
      <c r="J161" s="6" t="s">
        <v>2569</v>
      </c>
    </row>
    <row r="162" spans="1:10" x14ac:dyDescent="0.25">
      <c r="A162" s="6" t="s">
        <v>4136</v>
      </c>
      <c r="B162" s="6" t="s">
        <v>4137</v>
      </c>
      <c r="C162" s="6" t="s">
        <v>720</v>
      </c>
      <c r="D162" s="6">
        <v>2012</v>
      </c>
      <c r="F162" s="20" t="s">
        <v>114</v>
      </c>
      <c r="G162" s="20" t="s">
        <v>13</v>
      </c>
      <c r="H162" s="6" t="s">
        <v>6310</v>
      </c>
      <c r="I162" s="6" t="s">
        <v>4138</v>
      </c>
      <c r="J162" s="6" t="s">
        <v>116</v>
      </c>
    </row>
    <row r="163" spans="1:10" x14ac:dyDescent="0.25">
      <c r="A163" s="6" t="s">
        <v>4245</v>
      </c>
      <c r="B163" s="6" t="s">
        <v>4246</v>
      </c>
      <c r="C163" s="6" t="s">
        <v>4247</v>
      </c>
      <c r="D163" s="6">
        <v>2013</v>
      </c>
      <c r="F163" s="20" t="s">
        <v>114</v>
      </c>
      <c r="G163" s="20" t="s">
        <v>13</v>
      </c>
      <c r="H163" s="6" t="s">
        <v>6310</v>
      </c>
      <c r="I163" s="6" t="s">
        <v>4248</v>
      </c>
      <c r="J163" s="6" t="s">
        <v>116</v>
      </c>
    </row>
    <row r="164" spans="1:10" x14ac:dyDescent="0.25">
      <c r="A164" s="6" t="s">
        <v>1397</v>
      </c>
      <c r="B164" s="6" t="s">
        <v>1398</v>
      </c>
      <c r="C164" s="6" t="s">
        <v>326</v>
      </c>
      <c r="D164" s="6">
        <v>2013</v>
      </c>
      <c r="F164" s="20" t="s">
        <v>114</v>
      </c>
      <c r="G164" s="20" t="s">
        <v>13</v>
      </c>
      <c r="H164" s="6" t="s">
        <v>6310</v>
      </c>
      <c r="I164" s="6" t="s">
        <v>1399</v>
      </c>
      <c r="J164" s="6" t="s">
        <v>110</v>
      </c>
    </row>
    <row r="165" spans="1:10" x14ac:dyDescent="0.25">
      <c r="A165" s="6" t="s">
        <v>2339</v>
      </c>
      <c r="B165" s="6" t="s">
        <v>2340</v>
      </c>
      <c r="C165" s="6" t="s">
        <v>917</v>
      </c>
      <c r="D165" s="6">
        <v>2013</v>
      </c>
      <c r="F165" s="20" t="s">
        <v>13</v>
      </c>
      <c r="G165" s="20" t="s">
        <v>13</v>
      </c>
      <c r="I165" s="6" t="s">
        <v>2341</v>
      </c>
      <c r="J165" s="6" t="s">
        <v>164</v>
      </c>
    </row>
    <row r="166" spans="1:10" x14ac:dyDescent="0.25">
      <c r="A166" s="6" t="s">
        <v>1457</v>
      </c>
      <c r="B166" s="6" t="s">
        <v>1458</v>
      </c>
      <c r="C166" s="6" t="s">
        <v>1459</v>
      </c>
      <c r="D166" s="25">
        <v>2014</v>
      </c>
      <c r="F166" s="20" t="s">
        <v>114</v>
      </c>
      <c r="G166" s="20" t="s">
        <v>13</v>
      </c>
      <c r="H166" s="6" t="s">
        <v>6310</v>
      </c>
      <c r="I166" s="6" t="s">
        <v>1460</v>
      </c>
      <c r="J166" s="6" t="s">
        <v>116</v>
      </c>
    </row>
    <row r="167" spans="1:10" x14ac:dyDescent="0.25">
      <c r="A167" s="6" t="s">
        <v>2189</v>
      </c>
      <c r="B167" s="6" t="s">
        <v>2190</v>
      </c>
      <c r="C167" s="6" t="s">
        <v>2171</v>
      </c>
      <c r="D167" s="6">
        <v>2012</v>
      </c>
      <c r="F167" s="20" t="s">
        <v>13</v>
      </c>
      <c r="G167" s="20" t="s">
        <v>13</v>
      </c>
      <c r="I167" s="6" t="s">
        <v>2191</v>
      </c>
      <c r="J167" s="6" t="s">
        <v>116</v>
      </c>
    </row>
    <row r="168" spans="1:10" x14ac:dyDescent="0.25">
      <c r="A168" s="6" t="s">
        <v>1806</v>
      </c>
      <c r="B168" s="6" t="s">
        <v>1807</v>
      </c>
      <c r="C168" s="6" t="s">
        <v>1808</v>
      </c>
      <c r="D168" s="25">
        <v>2014</v>
      </c>
      <c r="F168" s="20" t="s">
        <v>114</v>
      </c>
      <c r="G168" s="20" t="s">
        <v>13</v>
      </c>
      <c r="H168" s="6" t="s">
        <v>6310</v>
      </c>
      <c r="I168" s="6" t="s">
        <v>1460</v>
      </c>
      <c r="J168" s="6" t="s">
        <v>116</v>
      </c>
    </row>
    <row r="169" spans="1:10" x14ac:dyDescent="0.25">
      <c r="A169" s="6" t="s">
        <v>4396</v>
      </c>
      <c r="B169" s="6" t="s">
        <v>4397</v>
      </c>
      <c r="C169" s="6" t="s">
        <v>4203</v>
      </c>
      <c r="D169" s="6">
        <v>2012</v>
      </c>
      <c r="F169" s="20" t="s">
        <v>114</v>
      </c>
      <c r="G169" s="20" t="s">
        <v>13</v>
      </c>
      <c r="H169" s="6" t="s">
        <v>6310</v>
      </c>
      <c r="I169" s="6" t="s">
        <v>4398</v>
      </c>
      <c r="J169" s="6" t="s">
        <v>116</v>
      </c>
    </row>
    <row r="170" spans="1:10" x14ac:dyDescent="0.25">
      <c r="A170" s="8" t="s">
        <v>1372</v>
      </c>
      <c r="B170" s="8" t="s">
        <v>1373</v>
      </c>
      <c r="D170" s="8">
        <v>2012</v>
      </c>
      <c r="F170" s="20" t="s">
        <v>114</v>
      </c>
      <c r="G170" s="20" t="s">
        <v>114</v>
      </c>
      <c r="I170" s="8" t="s">
        <v>1374</v>
      </c>
      <c r="J170" s="8" t="s">
        <v>1374</v>
      </c>
    </row>
    <row r="171" spans="1:10" x14ac:dyDescent="0.25">
      <c r="A171" s="6" t="s">
        <v>3446</v>
      </c>
      <c r="B171" s="6" t="s">
        <v>3447</v>
      </c>
      <c r="C171" s="6" t="s">
        <v>1276</v>
      </c>
      <c r="D171" s="6">
        <v>2013</v>
      </c>
      <c r="F171" s="20" t="s">
        <v>114</v>
      </c>
      <c r="G171" s="20" t="s">
        <v>13</v>
      </c>
      <c r="H171" s="6" t="s">
        <v>6310</v>
      </c>
      <c r="I171" s="6" t="s">
        <v>3448</v>
      </c>
      <c r="J171" s="6" t="s">
        <v>116</v>
      </c>
    </row>
    <row r="172" spans="1:10" x14ac:dyDescent="0.25">
      <c r="A172" s="6" t="s">
        <v>878</v>
      </c>
      <c r="B172" s="6" t="s">
        <v>879</v>
      </c>
      <c r="C172" s="6" t="s">
        <v>880</v>
      </c>
      <c r="D172" s="6">
        <v>2014</v>
      </c>
      <c r="F172" s="20" t="s">
        <v>114</v>
      </c>
      <c r="G172" s="20" t="s">
        <v>114</v>
      </c>
      <c r="I172" s="6" t="s">
        <v>881</v>
      </c>
      <c r="J172" s="6" t="s">
        <v>3141</v>
      </c>
    </row>
    <row r="173" spans="1:10" x14ac:dyDescent="0.25">
      <c r="A173" s="6" t="s">
        <v>1733</v>
      </c>
      <c r="B173" s="6" t="s">
        <v>1734</v>
      </c>
      <c r="C173" s="6" t="s">
        <v>1735</v>
      </c>
      <c r="D173" s="6">
        <v>2013</v>
      </c>
      <c r="F173" s="20" t="s">
        <v>114</v>
      </c>
      <c r="G173" s="20" t="s">
        <v>114</v>
      </c>
      <c r="I173" s="6" t="s">
        <v>3141</v>
      </c>
      <c r="J173" s="6" t="s">
        <v>1736</v>
      </c>
    </row>
    <row r="174" spans="1:10" x14ac:dyDescent="0.25">
      <c r="A174" s="6" t="s">
        <v>655</v>
      </c>
      <c r="B174" s="6" t="s">
        <v>656</v>
      </c>
      <c r="C174" s="6" t="s">
        <v>657</v>
      </c>
      <c r="D174" s="6">
        <v>2014</v>
      </c>
      <c r="F174" s="20" t="s">
        <v>13</v>
      </c>
      <c r="G174" s="20" t="s">
        <v>114</v>
      </c>
      <c r="H174" s="6" t="s">
        <v>6311</v>
      </c>
      <c r="I174" s="6" t="s">
        <v>658</v>
      </c>
      <c r="J174" s="6" t="s">
        <v>654</v>
      </c>
    </row>
    <row r="175" spans="1:10" x14ac:dyDescent="0.25">
      <c r="A175" s="6" t="s">
        <v>241</v>
      </c>
      <c r="B175" s="6" t="s">
        <v>242</v>
      </c>
      <c r="C175" s="6" t="s">
        <v>243</v>
      </c>
      <c r="D175" s="6">
        <v>2014</v>
      </c>
      <c r="F175" s="20" t="s">
        <v>13</v>
      </c>
      <c r="G175" s="20" t="s">
        <v>114</v>
      </c>
      <c r="H175" s="6" t="s">
        <v>6311</v>
      </c>
      <c r="I175" s="6" t="s">
        <v>244</v>
      </c>
      <c r="J175" s="6" t="s">
        <v>245</v>
      </c>
    </row>
    <row r="176" spans="1:10" x14ac:dyDescent="0.25">
      <c r="A176" s="8" t="s">
        <v>3364</v>
      </c>
      <c r="B176" s="8" t="s">
        <v>3365</v>
      </c>
      <c r="D176" s="8">
        <v>2013</v>
      </c>
      <c r="F176" s="21" t="s">
        <v>114</v>
      </c>
      <c r="G176" s="21" t="s">
        <v>13</v>
      </c>
      <c r="H176" s="8"/>
      <c r="I176" s="8" t="s">
        <v>3141</v>
      </c>
      <c r="J176" s="8" t="s">
        <v>6270</v>
      </c>
    </row>
    <row r="177" spans="1:10" x14ac:dyDescent="0.25">
      <c r="A177" s="6" t="s">
        <v>3139</v>
      </c>
      <c r="B177" s="6" t="s">
        <v>3140</v>
      </c>
      <c r="C177" s="6" t="s">
        <v>2310</v>
      </c>
      <c r="D177" s="6">
        <v>2014</v>
      </c>
      <c r="F177" s="20" t="s">
        <v>114</v>
      </c>
      <c r="G177" s="20" t="s">
        <v>114</v>
      </c>
      <c r="I177" s="6" t="s">
        <v>3141</v>
      </c>
      <c r="J177" s="6" t="s">
        <v>2700</v>
      </c>
    </row>
    <row r="178" spans="1:10" s="30" customFormat="1" x14ac:dyDescent="0.2">
      <c r="A178" s="6" t="s">
        <v>2206</v>
      </c>
      <c r="B178" s="6" t="s">
        <v>2207</v>
      </c>
      <c r="C178" s="6" t="s">
        <v>684</v>
      </c>
      <c r="D178" s="6">
        <v>2013</v>
      </c>
      <c r="E178" s="6"/>
      <c r="F178" s="20" t="s">
        <v>13</v>
      </c>
      <c r="G178" s="20" t="s">
        <v>114</v>
      </c>
      <c r="H178" s="6" t="s">
        <v>6311</v>
      </c>
      <c r="I178" s="6" t="s">
        <v>2208</v>
      </c>
      <c r="J178" s="6" t="s">
        <v>1460</v>
      </c>
    </row>
    <row r="179" spans="1:10" s="30" customFormat="1" x14ac:dyDescent="0.2">
      <c r="A179" s="6" t="s">
        <v>328</v>
      </c>
      <c r="B179" s="6" t="s">
        <v>329</v>
      </c>
      <c r="C179" s="6" t="s">
        <v>172</v>
      </c>
      <c r="D179" s="6">
        <v>2014</v>
      </c>
      <c r="E179" s="6"/>
      <c r="F179" s="20" t="s">
        <v>13</v>
      </c>
      <c r="G179" s="20" t="s">
        <v>114</v>
      </c>
      <c r="H179" s="6" t="s">
        <v>6311</v>
      </c>
      <c r="I179" s="6" t="s">
        <v>330</v>
      </c>
      <c r="J179" s="6" t="s">
        <v>331</v>
      </c>
    </row>
    <row r="180" spans="1:10" x14ac:dyDescent="0.25">
      <c r="A180" s="6" t="s">
        <v>149</v>
      </c>
      <c r="B180" s="6" t="s">
        <v>150</v>
      </c>
      <c r="C180" s="6" t="s">
        <v>151</v>
      </c>
      <c r="D180" s="6">
        <v>2013</v>
      </c>
      <c r="F180" s="20" t="s">
        <v>13</v>
      </c>
      <c r="G180" s="20" t="s">
        <v>114</v>
      </c>
      <c r="H180" s="6" t="s">
        <v>6311</v>
      </c>
      <c r="I180" s="6" t="s">
        <v>152</v>
      </c>
      <c r="J180" s="6" t="s">
        <v>153</v>
      </c>
    </row>
    <row r="181" spans="1:10" s="8" customFormat="1" x14ac:dyDescent="0.25">
      <c r="A181" s="6" t="s">
        <v>4652</v>
      </c>
      <c r="B181" s="6" t="s">
        <v>4653</v>
      </c>
      <c r="C181" s="6" t="s">
        <v>175</v>
      </c>
      <c r="D181" s="6">
        <v>2012</v>
      </c>
      <c r="E181" s="6"/>
      <c r="F181" s="20" t="s">
        <v>13</v>
      </c>
      <c r="G181" s="20" t="s">
        <v>114</v>
      </c>
      <c r="H181" s="6" t="s">
        <v>6311</v>
      </c>
      <c r="I181" s="6" t="s">
        <v>4654</v>
      </c>
      <c r="J181" s="6" t="s">
        <v>4655</v>
      </c>
    </row>
    <row r="182" spans="1:10" x14ac:dyDescent="0.25">
      <c r="A182" s="6" t="s">
        <v>4505</v>
      </c>
      <c r="B182" s="6" t="s">
        <v>4506</v>
      </c>
      <c r="C182" s="6" t="s">
        <v>827</v>
      </c>
      <c r="D182" s="6">
        <v>2013</v>
      </c>
      <c r="F182" s="20" t="s">
        <v>13</v>
      </c>
      <c r="G182" s="20" t="s">
        <v>13</v>
      </c>
      <c r="I182" s="6" t="s">
        <v>4507</v>
      </c>
      <c r="J182" s="6" t="s">
        <v>110</v>
      </c>
    </row>
    <row r="183" spans="1:10" x14ac:dyDescent="0.25">
      <c r="A183" s="6" t="s">
        <v>4786</v>
      </c>
      <c r="B183" s="6" t="s">
        <v>4787</v>
      </c>
      <c r="C183" s="6" t="s">
        <v>4788</v>
      </c>
      <c r="D183" s="6">
        <v>2014</v>
      </c>
      <c r="F183" s="20" t="s">
        <v>13</v>
      </c>
      <c r="G183" s="20" t="s">
        <v>13</v>
      </c>
      <c r="I183" s="6" t="s">
        <v>4507</v>
      </c>
      <c r="J183" s="6" t="s">
        <v>164</v>
      </c>
    </row>
    <row r="184" spans="1:10" x14ac:dyDescent="0.25">
      <c r="A184" s="6" t="s">
        <v>4688</v>
      </c>
      <c r="B184" s="6" t="s">
        <v>4689</v>
      </c>
      <c r="C184" s="6" t="s">
        <v>4690</v>
      </c>
      <c r="D184" s="6">
        <v>2012</v>
      </c>
      <c r="F184" s="20" t="s">
        <v>114</v>
      </c>
      <c r="G184" s="20" t="s">
        <v>114</v>
      </c>
      <c r="I184" s="6" t="s">
        <v>4691</v>
      </c>
      <c r="J184" s="6" t="s">
        <v>3141</v>
      </c>
    </row>
    <row r="185" spans="1:10" x14ac:dyDescent="0.25">
      <c r="A185" s="6" t="s">
        <v>377</v>
      </c>
      <c r="B185" s="6" t="s">
        <v>378</v>
      </c>
      <c r="C185" s="6" t="s">
        <v>135</v>
      </c>
      <c r="D185" s="6">
        <v>2013</v>
      </c>
      <c r="F185" s="20" t="s">
        <v>13</v>
      </c>
      <c r="G185" s="20" t="s">
        <v>114</v>
      </c>
      <c r="H185" s="6" t="s">
        <v>6311</v>
      </c>
      <c r="I185" s="6" t="s">
        <v>376</v>
      </c>
      <c r="J185" s="6" t="s">
        <v>379</v>
      </c>
    </row>
    <row r="186" spans="1:10" x14ac:dyDescent="0.25">
      <c r="A186" s="6" t="s">
        <v>965</v>
      </c>
      <c r="B186" s="6" t="s">
        <v>966</v>
      </c>
      <c r="C186" s="6" t="s">
        <v>967</v>
      </c>
      <c r="D186" s="25">
        <v>2014</v>
      </c>
      <c r="F186" s="20" t="s">
        <v>114</v>
      </c>
      <c r="G186" s="20" t="s">
        <v>114</v>
      </c>
      <c r="I186" s="6" t="s">
        <v>968</v>
      </c>
      <c r="J186" s="6" t="s">
        <v>3141</v>
      </c>
    </row>
    <row r="187" spans="1:10" x14ac:dyDescent="0.25">
      <c r="A187" s="8" t="s">
        <v>2746</v>
      </c>
      <c r="B187" s="8" t="s">
        <v>2747</v>
      </c>
      <c r="D187" s="8">
        <v>2014</v>
      </c>
      <c r="F187" s="20" t="s">
        <v>114</v>
      </c>
      <c r="G187" s="20" t="s">
        <v>114</v>
      </c>
      <c r="I187" s="8" t="s">
        <v>2748</v>
      </c>
      <c r="J187" s="8" t="s">
        <v>2748</v>
      </c>
    </row>
    <row r="188" spans="1:10" x14ac:dyDescent="0.25">
      <c r="A188" s="8" t="s">
        <v>1868</v>
      </c>
      <c r="B188" s="8" t="s">
        <v>1869</v>
      </c>
      <c r="D188" s="8">
        <v>2014</v>
      </c>
      <c r="F188" s="22" t="s">
        <v>13</v>
      </c>
      <c r="G188" s="22" t="s">
        <v>13</v>
      </c>
      <c r="H188" s="13"/>
      <c r="I188" s="13" t="s">
        <v>1870</v>
      </c>
      <c r="J188" s="13" t="s">
        <v>1870</v>
      </c>
    </row>
    <row r="189" spans="1:10" x14ac:dyDescent="0.25">
      <c r="A189" s="8" t="s">
        <v>2792</v>
      </c>
      <c r="B189" s="8" t="s">
        <v>2793</v>
      </c>
      <c r="C189" s="6" t="s">
        <v>2794</v>
      </c>
      <c r="D189" s="8">
        <v>2012</v>
      </c>
      <c r="F189" s="21" t="s">
        <v>13</v>
      </c>
      <c r="G189" s="21" t="s">
        <v>13</v>
      </c>
      <c r="H189" s="8"/>
      <c r="I189" s="8" t="s">
        <v>2795</v>
      </c>
      <c r="J189" s="8" t="s">
        <v>6301</v>
      </c>
    </row>
    <row r="190" spans="1:10" x14ac:dyDescent="0.25">
      <c r="A190" s="6" t="s">
        <v>2782</v>
      </c>
      <c r="B190" s="6" t="s">
        <v>2783</v>
      </c>
      <c r="C190" s="6" t="s">
        <v>2784</v>
      </c>
      <c r="D190" s="6">
        <v>2013</v>
      </c>
      <c r="F190" s="20" t="s">
        <v>114</v>
      </c>
      <c r="G190" s="20" t="s">
        <v>114</v>
      </c>
      <c r="I190" s="6" t="s">
        <v>2785</v>
      </c>
      <c r="J190" s="6" t="s">
        <v>2786</v>
      </c>
    </row>
    <row r="191" spans="1:10" x14ac:dyDescent="0.25">
      <c r="A191" s="6" t="s">
        <v>4840</v>
      </c>
      <c r="B191" s="6" t="s">
        <v>4841</v>
      </c>
      <c r="C191" s="6" t="s">
        <v>3431</v>
      </c>
      <c r="D191" s="8">
        <v>2013</v>
      </c>
      <c r="F191" s="20" t="s">
        <v>13</v>
      </c>
      <c r="G191" s="20" t="s">
        <v>13</v>
      </c>
      <c r="I191" s="8" t="s">
        <v>6325</v>
      </c>
      <c r="J191" s="8" t="s">
        <v>99</v>
      </c>
    </row>
    <row r="192" spans="1:10" x14ac:dyDescent="0.25">
      <c r="A192" s="6" t="s">
        <v>2940</v>
      </c>
      <c r="B192" s="6" t="s">
        <v>2941</v>
      </c>
      <c r="C192" s="6" t="s">
        <v>1273</v>
      </c>
      <c r="D192" s="6">
        <v>2012</v>
      </c>
      <c r="F192" s="20" t="s">
        <v>114</v>
      </c>
      <c r="G192" s="20" t="s">
        <v>114</v>
      </c>
      <c r="I192" s="6" t="s">
        <v>2942</v>
      </c>
      <c r="J192" s="6" t="s">
        <v>176</v>
      </c>
    </row>
    <row r="193" spans="1:10" x14ac:dyDescent="0.25">
      <c r="A193" s="8" t="s">
        <v>3382</v>
      </c>
      <c r="B193" s="8" t="s">
        <v>3383</v>
      </c>
      <c r="D193" s="8">
        <v>2014</v>
      </c>
      <c r="F193" s="21" t="s">
        <v>13</v>
      </c>
      <c r="G193" s="21" t="s">
        <v>13</v>
      </c>
      <c r="H193" s="8"/>
      <c r="I193" s="8" t="s">
        <v>3384</v>
      </c>
      <c r="J193" s="8" t="s">
        <v>3384</v>
      </c>
    </row>
    <row r="194" spans="1:10" x14ac:dyDescent="0.25">
      <c r="A194" s="6" t="s">
        <v>1066</v>
      </c>
      <c r="B194" s="6" t="s">
        <v>1067</v>
      </c>
      <c r="C194" s="6" t="s">
        <v>1068</v>
      </c>
      <c r="D194" s="6">
        <v>2014</v>
      </c>
      <c r="F194" s="20" t="s">
        <v>114</v>
      </c>
      <c r="G194" s="20" t="s">
        <v>114</v>
      </c>
      <c r="I194" s="6" t="s">
        <v>1069</v>
      </c>
      <c r="J194" s="6" t="s">
        <v>389</v>
      </c>
    </row>
    <row r="195" spans="1:10" x14ac:dyDescent="0.25">
      <c r="A195" s="6" t="s">
        <v>373</v>
      </c>
      <c r="B195" s="6" t="s">
        <v>374</v>
      </c>
      <c r="C195" s="6" t="s">
        <v>375</v>
      </c>
      <c r="D195" s="25">
        <v>2015</v>
      </c>
      <c r="F195" s="20" t="s">
        <v>13</v>
      </c>
      <c r="G195" s="20" t="s">
        <v>114</v>
      </c>
      <c r="H195" s="6" t="s">
        <v>6311</v>
      </c>
      <c r="I195" s="6" t="s">
        <v>376</v>
      </c>
      <c r="J195" s="6" t="s">
        <v>176</v>
      </c>
    </row>
    <row r="196" spans="1:10" x14ac:dyDescent="0.25">
      <c r="A196" s="8" t="s">
        <v>1063</v>
      </c>
      <c r="B196" s="8" t="s">
        <v>1064</v>
      </c>
      <c r="D196" s="8">
        <v>2014</v>
      </c>
      <c r="F196" s="20" t="s">
        <v>114</v>
      </c>
      <c r="G196" s="20" t="s">
        <v>114</v>
      </c>
      <c r="I196" s="13" t="s">
        <v>1065</v>
      </c>
      <c r="J196" s="13" t="s">
        <v>1065</v>
      </c>
    </row>
    <row r="197" spans="1:10" x14ac:dyDescent="0.25">
      <c r="A197" s="6" t="s">
        <v>4797</v>
      </c>
      <c r="B197" s="6" t="s">
        <v>4798</v>
      </c>
      <c r="C197" s="6" t="s">
        <v>4799</v>
      </c>
      <c r="D197" s="6">
        <v>2015</v>
      </c>
      <c r="F197" s="20" t="s">
        <v>13</v>
      </c>
      <c r="G197" s="20" t="s">
        <v>13</v>
      </c>
      <c r="I197" s="6" t="s">
        <v>4800</v>
      </c>
      <c r="J197" s="6" t="s">
        <v>116</v>
      </c>
    </row>
    <row r="198" spans="1:10" x14ac:dyDescent="0.25">
      <c r="A198" s="6" t="s">
        <v>3676</v>
      </c>
      <c r="B198" s="6" t="s">
        <v>3677</v>
      </c>
      <c r="C198" s="6" t="s">
        <v>135</v>
      </c>
      <c r="D198" s="6">
        <v>2014</v>
      </c>
      <c r="F198" s="20" t="s">
        <v>13</v>
      </c>
      <c r="G198" s="20" t="s">
        <v>114</v>
      </c>
      <c r="H198" s="6" t="s">
        <v>6311</v>
      </c>
      <c r="I198" s="6" t="s">
        <v>3678</v>
      </c>
      <c r="J198" s="6" t="s">
        <v>654</v>
      </c>
    </row>
    <row r="199" spans="1:10" x14ac:dyDescent="0.25">
      <c r="A199" s="7" t="s">
        <v>3108</v>
      </c>
      <c r="B199" s="8" t="s">
        <v>3109</v>
      </c>
      <c r="D199" s="8">
        <v>2012</v>
      </c>
      <c r="F199" s="22" t="s">
        <v>13</v>
      </c>
      <c r="G199" s="22" t="s">
        <v>13</v>
      </c>
      <c r="H199" s="13"/>
      <c r="I199" s="13" t="s">
        <v>3110</v>
      </c>
      <c r="J199" s="13" t="s">
        <v>3110</v>
      </c>
    </row>
    <row r="200" spans="1:10" x14ac:dyDescent="0.25">
      <c r="A200" s="8" t="s">
        <v>3113</v>
      </c>
      <c r="B200" s="8" t="s">
        <v>3114</v>
      </c>
      <c r="D200" s="8">
        <v>2012</v>
      </c>
      <c r="F200" s="21" t="s">
        <v>13</v>
      </c>
      <c r="G200" s="21" t="s">
        <v>13</v>
      </c>
      <c r="H200" s="8"/>
      <c r="I200" s="8" t="s">
        <v>3110</v>
      </c>
      <c r="J200" s="8" t="s">
        <v>3110</v>
      </c>
    </row>
    <row r="201" spans="1:10" x14ac:dyDescent="0.25">
      <c r="A201" s="6" t="s">
        <v>1787</v>
      </c>
      <c r="B201" s="6" t="s">
        <v>1788</v>
      </c>
      <c r="C201" s="6" t="s">
        <v>1789</v>
      </c>
      <c r="D201" s="25">
        <v>2013</v>
      </c>
      <c r="F201" s="20" t="s">
        <v>13</v>
      </c>
      <c r="G201" s="20" t="s">
        <v>114</v>
      </c>
      <c r="H201" s="6" t="s">
        <v>6311</v>
      </c>
      <c r="I201" s="6" t="s">
        <v>1790</v>
      </c>
      <c r="J201" s="6" t="s">
        <v>1791</v>
      </c>
    </row>
    <row r="202" spans="1:10" x14ac:dyDescent="0.25">
      <c r="A202" s="6" t="s">
        <v>651</v>
      </c>
      <c r="B202" s="6" t="s">
        <v>652</v>
      </c>
      <c r="C202" s="6" t="s">
        <v>135</v>
      </c>
      <c r="D202" s="6">
        <v>2014</v>
      </c>
      <c r="F202" s="20" t="s">
        <v>13</v>
      </c>
      <c r="G202" s="20" t="s">
        <v>114</v>
      </c>
      <c r="H202" s="6" t="s">
        <v>6311</v>
      </c>
      <c r="I202" s="6" t="s">
        <v>653</v>
      </c>
      <c r="J202" s="6" t="s">
        <v>654</v>
      </c>
    </row>
    <row r="203" spans="1:10" s="8" customFormat="1" x14ac:dyDescent="0.25">
      <c r="A203" s="6" t="s">
        <v>473</v>
      </c>
      <c r="B203" s="6" t="s">
        <v>474</v>
      </c>
      <c r="C203" s="6" t="s">
        <v>475</v>
      </c>
      <c r="D203" s="6">
        <v>2015</v>
      </c>
      <c r="E203" s="6"/>
      <c r="F203" s="20" t="s">
        <v>114</v>
      </c>
      <c r="G203" s="20" t="s">
        <v>114</v>
      </c>
      <c r="H203" s="6"/>
      <c r="I203" s="6" t="s">
        <v>476</v>
      </c>
      <c r="J203" s="6" t="s">
        <v>477</v>
      </c>
    </row>
    <row r="204" spans="1:10" x14ac:dyDescent="0.25">
      <c r="A204" s="8" t="s">
        <v>4221</v>
      </c>
      <c r="B204" s="8" t="s">
        <v>4222</v>
      </c>
      <c r="D204" s="8">
        <v>2012</v>
      </c>
      <c r="F204" s="21" t="s">
        <v>547</v>
      </c>
      <c r="G204" s="21" t="s">
        <v>547</v>
      </c>
      <c r="H204" s="8"/>
      <c r="I204" s="8" t="s">
        <v>2674</v>
      </c>
      <c r="J204" s="8" t="s">
        <v>2674</v>
      </c>
    </row>
    <row r="205" spans="1:10" x14ac:dyDescent="0.25">
      <c r="A205" s="6" t="s">
        <v>2671</v>
      </c>
      <c r="B205" s="6" t="s">
        <v>2672</v>
      </c>
      <c r="C205" s="6" t="s">
        <v>2673</v>
      </c>
      <c r="D205" s="6">
        <v>2012</v>
      </c>
      <c r="F205" s="20" t="s">
        <v>13</v>
      </c>
      <c r="G205" s="20" t="s">
        <v>13</v>
      </c>
      <c r="I205" s="6" t="s">
        <v>2674</v>
      </c>
      <c r="J205" s="6" t="s">
        <v>116</v>
      </c>
    </row>
    <row r="206" spans="1:10" x14ac:dyDescent="0.25">
      <c r="A206" s="6" t="s">
        <v>4471</v>
      </c>
      <c r="B206" s="6" t="s">
        <v>4472</v>
      </c>
      <c r="C206" s="6" t="s">
        <v>4473</v>
      </c>
      <c r="D206" s="6">
        <v>2012</v>
      </c>
      <c r="F206" s="20" t="s">
        <v>114</v>
      </c>
      <c r="G206" s="20" t="s">
        <v>114</v>
      </c>
      <c r="I206" s="6" t="s">
        <v>4474</v>
      </c>
      <c r="J206" s="6" t="s">
        <v>3141</v>
      </c>
    </row>
    <row r="207" spans="1:10" x14ac:dyDescent="0.25">
      <c r="A207" s="8" t="s">
        <v>48</v>
      </c>
      <c r="B207" s="8" t="s">
        <v>49</v>
      </c>
      <c r="C207" s="6" t="s">
        <v>50</v>
      </c>
      <c r="D207" s="8">
        <v>2012</v>
      </c>
      <c r="F207" s="21" t="s">
        <v>13</v>
      </c>
      <c r="G207" s="21" t="s">
        <v>13</v>
      </c>
      <c r="H207" s="8"/>
      <c r="I207" s="6" t="s">
        <v>51</v>
      </c>
      <c r="J207" s="6" t="s">
        <v>51</v>
      </c>
    </row>
    <row r="208" spans="1:10" x14ac:dyDescent="0.25">
      <c r="A208" s="8" t="s">
        <v>52</v>
      </c>
      <c r="B208" s="8" t="s">
        <v>53</v>
      </c>
      <c r="C208" s="6" t="s">
        <v>50</v>
      </c>
      <c r="D208" s="8">
        <v>2014</v>
      </c>
      <c r="F208" s="21" t="s">
        <v>13</v>
      </c>
      <c r="G208" s="21" t="s">
        <v>13</v>
      </c>
      <c r="H208" s="8"/>
      <c r="I208" s="6" t="s">
        <v>51</v>
      </c>
      <c r="J208" s="6" t="s">
        <v>51</v>
      </c>
    </row>
    <row r="209" spans="1:10" s="8" customFormat="1" x14ac:dyDescent="0.25">
      <c r="A209" s="8" t="s">
        <v>55</v>
      </c>
      <c r="B209" s="8" t="s">
        <v>56</v>
      </c>
      <c r="C209" s="6" t="s">
        <v>57</v>
      </c>
      <c r="D209" s="8">
        <v>2014</v>
      </c>
      <c r="E209" s="6"/>
      <c r="F209" s="21" t="s">
        <v>13</v>
      </c>
      <c r="G209" s="21" t="s">
        <v>13</v>
      </c>
      <c r="I209" s="6" t="s">
        <v>51</v>
      </c>
      <c r="J209" s="6" t="s">
        <v>51</v>
      </c>
    </row>
    <row r="210" spans="1:10" x14ac:dyDescent="0.25">
      <c r="A210" s="6" t="s">
        <v>60</v>
      </c>
      <c r="B210" s="6" t="s">
        <v>61</v>
      </c>
      <c r="C210" s="6" t="s">
        <v>62</v>
      </c>
      <c r="D210" s="6">
        <v>2010</v>
      </c>
      <c r="F210" s="21" t="s">
        <v>13</v>
      </c>
      <c r="G210" s="21" t="s">
        <v>13</v>
      </c>
      <c r="I210" s="6" t="s">
        <v>51</v>
      </c>
      <c r="J210" s="6" t="s">
        <v>51</v>
      </c>
    </row>
    <row r="211" spans="1:10" x14ac:dyDescent="0.25">
      <c r="A211" s="6" t="s">
        <v>63</v>
      </c>
      <c r="B211" s="6" t="s">
        <v>64</v>
      </c>
      <c r="C211" s="6" t="s">
        <v>65</v>
      </c>
      <c r="D211" s="6">
        <v>2015</v>
      </c>
      <c r="F211" s="21" t="s">
        <v>13</v>
      </c>
      <c r="G211" s="21" t="s">
        <v>13</v>
      </c>
      <c r="I211" s="6" t="s">
        <v>51</v>
      </c>
      <c r="J211" s="6" t="s">
        <v>51</v>
      </c>
    </row>
    <row r="212" spans="1:10" x14ac:dyDescent="0.25">
      <c r="A212" s="8" t="s">
        <v>67</v>
      </c>
      <c r="B212" s="8" t="s">
        <v>68</v>
      </c>
      <c r="C212" s="6" t="s">
        <v>69</v>
      </c>
      <c r="D212" s="8">
        <v>2011</v>
      </c>
      <c r="F212" s="21" t="s">
        <v>13</v>
      </c>
      <c r="G212" s="21" t="s">
        <v>13</v>
      </c>
      <c r="H212" s="8"/>
      <c r="I212" s="6" t="s">
        <v>51</v>
      </c>
      <c r="J212" s="6" t="s">
        <v>51</v>
      </c>
    </row>
    <row r="213" spans="1:10" x14ac:dyDescent="0.25">
      <c r="A213" s="8" t="s">
        <v>73</v>
      </c>
      <c r="B213" s="8" t="s">
        <v>74</v>
      </c>
      <c r="C213" s="6" t="s">
        <v>50</v>
      </c>
      <c r="D213" s="8">
        <v>2013</v>
      </c>
      <c r="F213" s="21" t="s">
        <v>13</v>
      </c>
      <c r="G213" s="21" t="s">
        <v>13</v>
      </c>
      <c r="H213" s="8"/>
      <c r="I213" s="6" t="s">
        <v>51</v>
      </c>
      <c r="J213" s="6" t="s">
        <v>51</v>
      </c>
    </row>
    <row r="214" spans="1:10" x14ac:dyDescent="0.25">
      <c r="A214" s="6" t="s">
        <v>76</v>
      </c>
      <c r="B214" s="6" t="s">
        <v>77</v>
      </c>
      <c r="C214" s="6" t="s">
        <v>78</v>
      </c>
      <c r="D214" s="6">
        <v>2014</v>
      </c>
      <c r="F214" s="21" t="s">
        <v>13</v>
      </c>
      <c r="G214" s="20" t="s">
        <v>13</v>
      </c>
      <c r="I214" s="6" t="s">
        <v>51</v>
      </c>
      <c r="J214" s="6" t="s">
        <v>51</v>
      </c>
    </row>
    <row r="215" spans="1:10" x14ac:dyDescent="0.25">
      <c r="A215" s="6" t="s">
        <v>79</v>
      </c>
      <c r="B215" s="6" t="s">
        <v>80</v>
      </c>
      <c r="C215" s="6" t="s">
        <v>81</v>
      </c>
      <c r="D215" s="6">
        <v>2015</v>
      </c>
      <c r="F215" s="21" t="s">
        <v>13</v>
      </c>
      <c r="G215" s="21" t="s">
        <v>13</v>
      </c>
      <c r="I215" s="6" t="s">
        <v>51</v>
      </c>
      <c r="J215" s="6" t="s">
        <v>51</v>
      </c>
    </row>
    <row r="216" spans="1:10" x14ac:dyDescent="0.25">
      <c r="A216" s="8" t="s">
        <v>83</v>
      </c>
      <c r="B216" s="8" t="s">
        <v>84</v>
      </c>
      <c r="C216" s="6" t="s">
        <v>50</v>
      </c>
      <c r="D216" s="8">
        <v>2013</v>
      </c>
      <c r="F216" s="21" t="s">
        <v>13</v>
      </c>
      <c r="G216" s="21" t="s">
        <v>13</v>
      </c>
      <c r="H216" s="8"/>
      <c r="I216" s="6" t="s">
        <v>51</v>
      </c>
      <c r="J216" s="6" t="s">
        <v>51</v>
      </c>
    </row>
    <row r="217" spans="1:10" x14ac:dyDescent="0.25">
      <c r="A217" s="6" t="s">
        <v>85</v>
      </c>
      <c r="B217" s="6" t="s">
        <v>86</v>
      </c>
      <c r="C217" s="6" t="s">
        <v>87</v>
      </c>
      <c r="D217" s="6">
        <v>2014</v>
      </c>
      <c r="F217" s="21" t="s">
        <v>13</v>
      </c>
      <c r="G217" s="21" t="s">
        <v>13</v>
      </c>
      <c r="I217" s="6" t="s">
        <v>51</v>
      </c>
      <c r="J217" s="6" t="s">
        <v>51</v>
      </c>
    </row>
    <row r="218" spans="1:10" x14ac:dyDescent="0.25">
      <c r="A218" s="8" t="s">
        <v>88</v>
      </c>
      <c r="B218" s="8" t="s">
        <v>89</v>
      </c>
      <c r="C218" s="6" t="s">
        <v>90</v>
      </c>
      <c r="D218" s="8">
        <v>2014</v>
      </c>
      <c r="F218" s="21" t="s">
        <v>13</v>
      </c>
      <c r="G218" s="21" t="s">
        <v>13</v>
      </c>
      <c r="H218" s="8"/>
      <c r="I218" s="6" t="s">
        <v>51</v>
      </c>
      <c r="J218" s="6" t="s">
        <v>51</v>
      </c>
    </row>
    <row r="219" spans="1:10" x14ac:dyDescent="0.25">
      <c r="A219" s="6" t="s">
        <v>1429</v>
      </c>
      <c r="B219" s="6" t="s">
        <v>1430</v>
      </c>
      <c r="C219" s="6" t="s">
        <v>1431</v>
      </c>
      <c r="D219" s="6">
        <v>2014</v>
      </c>
      <c r="F219" s="20" t="s">
        <v>13</v>
      </c>
      <c r="G219" s="20" t="s">
        <v>13</v>
      </c>
      <c r="I219" s="6" t="s">
        <v>51</v>
      </c>
      <c r="J219" s="6" t="s">
        <v>51</v>
      </c>
    </row>
    <row r="220" spans="1:10" hidden="1" x14ac:dyDescent="0.25">
      <c r="A220" s="6" t="s">
        <v>3079</v>
      </c>
      <c r="B220" s="6" t="s">
        <v>3080</v>
      </c>
      <c r="C220" s="6" t="s">
        <v>223</v>
      </c>
      <c r="D220" s="6">
        <v>2013</v>
      </c>
      <c r="E220" s="6" t="s">
        <v>12</v>
      </c>
      <c r="F220" s="8" t="s">
        <v>13</v>
      </c>
      <c r="G220" s="8" t="s">
        <v>13</v>
      </c>
      <c r="I220" s="6" t="s">
        <v>51</v>
      </c>
      <c r="J220" s="6" t="s">
        <v>116</v>
      </c>
    </row>
    <row r="221" spans="1:10" s="8" customFormat="1" x14ac:dyDescent="0.25">
      <c r="A221" s="6" t="s">
        <v>2571</v>
      </c>
      <c r="B221" s="6" t="s">
        <v>2572</v>
      </c>
      <c r="C221" s="6" t="s">
        <v>2573</v>
      </c>
      <c r="D221" s="25">
        <v>2013</v>
      </c>
      <c r="E221" s="6"/>
      <c r="F221" s="20" t="s">
        <v>13</v>
      </c>
      <c r="G221" s="20" t="s">
        <v>13</v>
      </c>
      <c r="H221" s="6"/>
      <c r="I221" s="6" t="s">
        <v>2574</v>
      </c>
      <c r="J221" s="6" t="s">
        <v>116</v>
      </c>
    </row>
    <row r="222" spans="1:10" s="8" customFormat="1" x14ac:dyDescent="0.25">
      <c r="A222" s="6" t="s">
        <v>1472</v>
      </c>
      <c r="B222" s="6" t="s">
        <v>1473</v>
      </c>
      <c r="C222" s="6" t="s">
        <v>1474</v>
      </c>
      <c r="D222" s="6">
        <v>2014</v>
      </c>
      <c r="E222" s="6"/>
      <c r="F222" s="20" t="s">
        <v>13</v>
      </c>
      <c r="G222" s="20" t="s">
        <v>13</v>
      </c>
      <c r="H222" s="6"/>
      <c r="I222" s="6" t="s">
        <v>1475</v>
      </c>
      <c r="J222" s="6" t="s">
        <v>99</v>
      </c>
    </row>
    <row r="223" spans="1:10" x14ac:dyDescent="0.25">
      <c r="A223" s="6" t="s">
        <v>841</v>
      </c>
      <c r="B223" s="6" t="s">
        <v>842</v>
      </c>
      <c r="C223" s="6" t="s">
        <v>843</v>
      </c>
      <c r="D223" s="25">
        <v>2014</v>
      </c>
      <c r="F223" s="20" t="s">
        <v>13</v>
      </c>
      <c r="G223" s="20" t="s">
        <v>13</v>
      </c>
      <c r="I223" s="6" t="s">
        <v>104</v>
      </c>
      <c r="J223" s="6" t="s">
        <v>116</v>
      </c>
    </row>
    <row r="224" spans="1:10" x14ac:dyDescent="0.25">
      <c r="A224" s="8" t="s">
        <v>5190</v>
      </c>
      <c r="B224" s="8" t="s">
        <v>5191</v>
      </c>
      <c r="D224" s="8">
        <v>2014</v>
      </c>
      <c r="F224" s="22" t="s">
        <v>547</v>
      </c>
      <c r="G224" s="22" t="s">
        <v>547</v>
      </c>
      <c r="H224" s="13"/>
      <c r="I224" s="13" t="s">
        <v>5192</v>
      </c>
      <c r="J224" s="13" t="s">
        <v>5192</v>
      </c>
    </row>
    <row r="225" spans="1:10" x14ac:dyDescent="0.25">
      <c r="A225" s="6" t="s">
        <v>2977</v>
      </c>
      <c r="B225" s="6" t="s">
        <v>2978</v>
      </c>
      <c r="C225" s="6" t="s">
        <v>2979</v>
      </c>
      <c r="D225" s="6">
        <v>2011</v>
      </c>
      <c r="F225" s="20" t="s">
        <v>13</v>
      </c>
      <c r="G225" s="20" t="s">
        <v>13</v>
      </c>
      <c r="I225" s="6" t="s">
        <v>2980</v>
      </c>
      <c r="J225" s="6" t="s">
        <v>110</v>
      </c>
    </row>
    <row r="226" spans="1:10" x14ac:dyDescent="0.25">
      <c r="A226" s="6" t="s">
        <v>1829</v>
      </c>
      <c r="B226" s="6" t="s">
        <v>1830</v>
      </c>
      <c r="C226" s="6" t="s">
        <v>1831</v>
      </c>
      <c r="D226" s="6">
        <v>2013</v>
      </c>
      <c r="F226" s="20" t="s">
        <v>13</v>
      </c>
      <c r="G226" s="20" t="s">
        <v>13</v>
      </c>
      <c r="I226" s="6" t="s">
        <v>1832</v>
      </c>
      <c r="J226" s="6" t="s">
        <v>6298</v>
      </c>
    </row>
    <row r="227" spans="1:10" x14ac:dyDescent="0.25">
      <c r="A227" s="8" t="s">
        <v>1743</v>
      </c>
      <c r="B227" s="8" t="s">
        <v>1744</v>
      </c>
      <c r="D227" s="8">
        <v>2014</v>
      </c>
      <c r="F227" s="22" t="s">
        <v>13</v>
      </c>
      <c r="G227" s="22" t="s">
        <v>13</v>
      </c>
      <c r="H227" s="13"/>
      <c r="I227" s="13" t="s">
        <v>1745</v>
      </c>
      <c r="J227" s="13" t="s">
        <v>548</v>
      </c>
    </row>
    <row r="228" spans="1:10" x14ac:dyDescent="0.25">
      <c r="A228" s="6" t="s">
        <v>2231</v>
      </c>
      <c r="B228" s="6" t="s">
        <v>2232</v>
      </c>
      <c r="C228" s="6" t="s">
        <v>2233</v>
      </c>
      <c r="D228" s="25">
        <v>2014</v>
      </c>
      <c r="F228" s="20" t="s">
        <v>13</v>
      </c>
      <c r="G228" s="20" t="s">
        <v>13</v>
      </c>
      <c r="I228" s="6" t="s">
        <v>2177</v>
      </c>
      <c r="J228" s="6" t="s">
        <v>6298</v>
      </c>
    </row>
    <row r="229" spans="1:10" x14ac:dyDescent="0.25">
      <c r="A229" s="6" t="s">
        <v>2150</v>
      </c>
      <c r="B229" s="6" t="s">
        <v>2151</v>
      </c>
      <c r="C229" s="6" t="s">
        <v>1182</v>
      </c>
      <c r="D229" s="6">
        <v>2012</v>
      </c>
      <c r="F229" s="20" t="s">
        <v>13</v>
      </c>
      <c r="G229" s="20" t="s">
        <v>13</v>
      </c>
      <c r="I229" s="6" t="s">
        <v>2177</v>
      </c>
      <c r="J229" s="6" t="s">
        <v>104</v>
      </c>
    </row>
    <row r="230" spans="1:10" x14ac:dyDescent="0.25">
      <c r="A230" s="6" t="s">
        <v>2174</v>
      </c>
      <c r="B230" s="6" t="s">
        <v>2175</v>
      </c>
      <c r="C230" s="6" t="s">
        <v>2176</v>
      </c>
      <c r="D230" s="25">
        <v>2012</v>
      </c>
      <c r="F230" s="20" t="s">
        <v>13</v>
      </c>
      <c r="G230" s="20" t="s">
        <v>13</v>
      </c>
      <c r="I230" s="6" t="s">
        <v>2177</v>
      </c>
      <c r="J230" s="6" t="s">
        <v>116</v>
      </c>
    </row>
    <row r="231" spans="1:10" x14ac:dyDescent="0.25">
      <c r="A231" s="6" t="s">
        <v>1106</v>
      </c>
      <c r="B231" s="6" t="s">
        <v>1107</v>
      </c>
      <c r="C231" s="6" t="s">
        <v>223</v>
      </c>
      <c r="D231" s="6">
        <v>2014</v>
      </c>
      <c r="F231" s="20" t="s">
        <v>13</v>
      </c>
      <c r="G231" s="20" t="s">
        <v>13</v>
      </c>
      <c r="I231" s="6" t="s">
        <v>1108</v>
      </c>
      <c r="J231" s="6" t="s">
        <v>116</v>
      </c>
    </row>
    <row r="232" spans="1:10" x14ac:dyDescent="0.25">
      <c r="A232" s="6" t="s">
        <v>1109</v>
      </c>
      <c r="B232" s="6" t="s">
        <v>1110</v>
      </c>
      <c r="C232" s="6" t="s">
        <v>1111</v>
      </c>
      <c r="D232" s="6">
        <v>2014</v>
      </c>
      <c r="F232" s="20" t="s">
        <v>13</v>
      </c>
      <c r="G232" s="20" t="s">
        <v>13</v>
      </c>
      <c r="I232" s="6" t="s">
        <v>1108</v>
      </c>
      <c r="J232" s="6" t="s">
        <v>116</v>
      </c>
    </row>
    <row r="233" spans="1:10" s="8" customFormat="1" x14ac:dyDescent="0.25">
      <c r="A233" s="6" t="s">
        <v>1118</v>
      </c>
      <c r="B233" s="6" t="s">
        <v>1119</v>
      </c>
      <c r="C233" s="6" t="s">
        <v>352</v>
      </c>
      <c r="D233" s="6">
        <v>2014</v>
      </c>
      <c r="E233" s="6"/>
      <c r="F233" s="20" t="s">
        <v>13</v>
      </c>
      <c r="G233" s="20" t="s">
        <v>13</v>
      </c>
      <c r="H233" s="6"/>
      <c r="I233" s="6" t="s">
        <v>1108</v>
      </c>
      <c r="J233" s="6" t="s">
        <v>116</v>
      </c>
    </row>
    <row r="234" spans="1:10" s="8" customFormat="1" x14ac:dyDescent="0.25">
      <c r="A234" s="6" t="s">
        <v>1120</v>
      </c>
      <c r="B234" s="6" t="s">
        <v>1121</v>
      </c>
      <c r="C234" s="6" t="s">
        <v>326</v>
      </c>
      <c r="D234" s="6">
        <v>2013</v>
      </c>
      <c r="E234" s="6"/>
      <c r="F234" s="20" t="s">
        <v>13</v>
      </c>
      <c r="G234" s="20" t="s">
        <v>13</v>
      </c>
      <c r="H234" s="6"/>
      <c r="I234" s="6" t="s">
        <v>1108</v>
      </c>
      <c r="J234" s="6" t="s">
        <v>116</v>
      </c>
    </row>
    <row r="235" spans="1:10" x14ac:dyDescent="0.25">
      <c r="A235" s="8" t="s">
        <v>1726</v>
      </c>
      <c r="B235" s="8" t="s">
        <v>1727</v>
      </c>
      <c r="D235" s="8">
        <v>2011</v>
      </c>
      <c r="F235" s="21" t="s">
        <v>13</v>
      </c>
      <c r="G235" s="21" t="s">
        <v>13</v>
      </c>
      <c r="H235" s="8"/>
      <c r="I235" s="8" t="s">
        <v>214</v>
      </c>
      <c r="J235" s="8" t="s">
        <v>6266</v>
      </c>
    </row>
    <row r="236" spans="1:10" s="8" customFormat="1" x14ac:dyDescent="0.25">
      <c r="A236" s="8" t="s">
        <v>3380</v>
      </c>
      <c r="B236" s="8" t="s">
        <v>3381</v>
      </c>
      <c r="C236" s="6"/>
      <c r="D236" s="8">
        <v>2011</v>
      </c>
      <c r="E236" s="6"/>
      <c r="F236" s="21" t="s">
        <v>13</v>
      </c>
      <c r="G236" s="21" t="s">
        <v>13</v>
      </c>
      <c r="I236" s="8" t="s">
        <v>214</v>
      </c>
      <c r="J236" s="8" t="s">
        <v>6266</v>
      </c>
    </row>
    <row r="237" spans="1:10" s="8" customFormat="1" x14ac:dyDescent="0.25">
      <c r="A237" s="8" t="s">
        <v>3005</v>
      </c>
      <c r="B237" s="8" t="s">
        <v>3006</v>
      </c>
      <c r="C237" s="6"/>
      <c r="D237" s="8">
        <v>2013</v>
      </c>
      <c r="E237" s="6"/>
      <c r="F237" s="21" t="s">
        <v>13</v>
      </c>
      <c r="G237" s="21" t="s">
        <v>13</v>
      </c>
      <c r="I237" s="8" t="s">
        <v>214</v>
      </c>
      <c r="J237" s="8" t="s">
        <v>6267</v>
      </c>
    </row>
    <row r="238" spans="1:10" x14ac:dyDescent="0.25">
      <c r="A238" s="8"/>
      <c r="B238" s="8" t="s">
        <v>1648</v>
      </c>
      <c r="D238" s="8">
        <v>2011</v>
      </c>
      <c r="F238" s="21" t="s">
        <v>13</v>
      </c>
      <c r="G238" s="21" t="s">
        <v>13</v>
      </c>
      <c r="H238" s="8"/>
      <c r="I238" s="8" t="s">
        <v>214</v>
      </c>
      <c r="J238" s="8" t="s">
        <v>6265</v>
      </c>
    </row>
    <row r="239" spans="1:10" x14ac:dyDescent="0.25">
      <c r="A239" s="6" t="s">
        <v>3246</v>
      </c>
      <c r="B239" s="6" t="s">
        <v>3247</v>
      </c>
      <c r="C239" s="6" t="s">
        <v>131</v>
      </c>
      <c r="D239" s="6">
        <v>2011</v>
      </c>
      <c r="F239" s="20" t="s">
        <v>13</v>
      </c>
      <c r="G239" s="20" t="s">
        <v>114</v>
      </c>
      <c r="H239" s="6" t="s">
        <v>6311</v>
      </c>
      <c r="I239" s="6" t="s">
        <v>3248</v>
      </c>
      <c r="J239" s="6" t="s">
        <v>1547</v>
      </c>
    </row>
    <row r="240" spans="1:10" x14ac:dyDescent="0.25">
      <c r="A240" s="6" t="s">
        <v>2111</v>
      </c>
      <c r="B240" s="6" t="s">
        <v>2112</v>
      </c>
      <c r="C240" s="6" t="s">
        <v>2113</v>
      </c>
      <c r="D240" s="6">
        <v>2015</v>
      </c>
      <c r="F240" s="20" t="s">
        <v>13</v>
      </c>
      <c r="G240" s="20" t="s">
        <v>114</v>
      </c>
      <c r="H240" s="6" t="s">
        <v>6311</v>
      </c>
      <c r="I240" s="6" t="s">
        <v>2114</v>
      </c>
      <c r="J240" s="6" t="s">
        <v>2115</v>
      </c>
    </row>
    <row r="241" spans="1:10" s="8" customFormat="1" x14ac:dyDescent="0.25">
      <c r="A241" s="6" t="s">
        <v>2246</v>
      </c>
      <c r="B241" s="6" t="s">
        <v>2247</v>
      </c>
      <c r="C241" s="6" t="s">
        <v>2248</v>
      </c>
      <c r="D241" s="6">
        <v>2013</v>
      </c>
      <c r="E241" s="6"/>
      <c r="F241" s="20" t="s">
        <v>13</v>
      </c>
      <c r="G241" s="20" t="s">
        <v>114</v>
      </c>
      <c r="H241" s="6" t="s">
        <v>6311</v>
      </c>
      <c r="I241" s="6" t="s">
        <v>2249</v>
      </c>
      <c r="J241" s="6" t="s">
        <v>1719</v>
      </c>
    </row>
    <row r="242" spans="1:10" x14ac:dyDescent="0.25">
      <c r="A242" s="6" t="s">
        <v>2217</v>
      </c>
      <c r="B242" s="6" t="s">
        <v>2218</v>
      </c>
      <c r="C242" s="6" t="s">
        <v>2219</v>
      </c>
      <c r="D242" s="6">
        <v>2012</v>
      </c>
      <c r="F242" s="20" t="s">
        <v>13</v>
      </c>
      <c r="G242" s="20" t="s">
        <v>114</v>
      </c>
      <c r="H242" s="6" t="s">
        <v>6311</v>
      </c>
      <c r="I242" s="6" t="s">
        <v>6299</v>
      </c>
      <c r="J242" s="6" t="s">
        <v>1460</v>
      </c>
    </row>
    <row r="243" spans="1:10" s="8" customFormat="1" x14ac:dyDescent="0.25">
      <c r="A243" s="6" t="s">
        <v>2143</v>
      </c>
      <c r="B243" s="6" t="s">
        <v>2144</v>
      </c>
      <c r="C243" s="6" t="s">
        <v>426</v>
      </c>
      <c r="D243" s="6">
        <v>2011</v>
      </c>
      <c r="E243" s="6"/>
      <c r="F243" s="20" t="s">
        <v>13</v>
      </c>
      <c r="G243" s="20" t="s">
        <v>114</v>
      </c>
      <c r="H243" s="6" t="s">
        <v>6311</v>
      </c>
      <c r="I243" s="6" t="s">
        <v>2145</v>
      </c>
      <c r="J243" s="6" t="s">
        <v>1460</v>
      </c>
    </row>
    <row r="244" spans="1:10" s="8" customFormat="1" x14ac:dyDescent="0.25">
      <c r="A244" s="6" t="s">
        <v>2000</v>
      </c>
      <c r="B244" s="6" t="s">
        <v>2001</v>
      </c>
      <c r="C244" s="6" t="s">
        <v>2002</v>
      </c>
      <c r="D244" s="25">
        <v>2014</v>
      </c>
      <c r="E244" s="6"/>
      <c r="F244" s="20" t="s">
        <v>13</v>
      </c>
      <c r="G244" s="20" t="s">
        <v>13</v>
      </c>
      <c r="H244" s="6"/>
      <c r="I244" s="6" t="s">
        <v>214</v>
      </c>
      <c r="J244" s="6" t="s">
        <v>2003</v>
      </c>
    </row>
    <row r="245" spans="1:10" x14ac:dyDescent="0.25">
      <c r="A245" s="6" t="s">
        <v>1750</v>
      </c>
      <c r="B245" s="6" t="s">
        <v>1751</v>
      </c>
      <c r="D245" s="8"/>
      <c r="F245" s="20" t="s">
        <v>13</v>
      </c>
      <c r="G245" s="20" t="s">
        <v>13</v>
      </c>
      <c r="I245" s="8" t="s">
        <v>214</v>
      </c>
      <c r="J245" s="8" t="s">
        <v>6285</v>
      </c>
    </row>
    <row r="246" spans="1:10" x14ac:dyDescent="0.25">
      <c r="A246" s="6" t="s">
        <v>5047</v>
      </c>
      <c r="B246" s="6" t="s">
        <v>5048</v>
      </c>
      <c r="C246" s="6" t="s">
        <v>5049</v>
      </c>
      <c r="D246" s="25">
        <v>2014</v>
      </c>
      <c r="F246" s="20" t="s">
        <v>13</v>
      </c>
      <c r="G246" s="20" t="s">
        <v>114</v>
      </c>
      <c r="H246" s="6" t="s">
        <v>6311</v>
      </c>
      <c r="I246" s="6" t="s">
        <v>5050</v>
      </c>
      <c r="J246" s="6" t="s">
        <v>3141</v>
      </c>
    </row>
    <row r="247" spans="1:10" x14ac:dyDescent="0.25">
      <c r="A247" s="6" t="s">
        <v>2134</v>
      </c>
      <c r="B247" s="6" t="s">
        <v>2135</v>
      </c>
      <c r="C247" s="6" t="s">
        <v>2136</v>
      </c>
      <c r="D247" s="8">
        <v>2013</v>
      </c>
      <c r="F247" s="21" t="s">
        <v>13</v>
      </c>
      <c r="G247" s="21" t="s">
        <v>13</v>
      </c>
      <c r="H247" s="8"/>
      <c r="I247" s="8" t="s">
        <v>214</v>
      </c>
      <c r="J247" s="8" t="s">
        <v>6298</v>
      </c>
    </row>
    <row r="248" spans="1:10" x14ac:dyDescent="0.25">
      <c r="A248" s="6" t="s">
        <v>1607</v>
      </c>
      <c r="B248" s="6" t="s">
        <v>1608</v>
      </c>
      <c r="C248" s="6" t="s">
        <v>1609</v>
      </c>
      <c r="D248" s="6">
        <v>2014</v>
      </c>
      <c r="F248" s="20" t="s">
        <v>13</v>
      </c>
      <c r="G248" s="20" t="s">
        <v>13</v>
      </c>
      <c r="I248" s="6" t="s">
        <v>214</v>
      </c>
      <c r="J248" s="6" t="s">
        <v>6298</v>
      </c>
    </row>
    <row r="249" spans="1:10" x14ac:dyDescent="0.25">
      <c r="A249" s="6" t="s">
        <v>1615</v>
      </c>
      <c r="B249" s="6" t="s">
        <v>1616</v>
      </c>
      <c r="C249" s="6" t="s">
        <v>1617</v>
      </c>
      <c r="D249" s="6">
        <v>2014</v>
      </c>
      <c r="F249" s="20" t="s">
        <v>13</v>
      </c>
      <c r="G249" s="20" t="s">
        <v>13</v>
      </c>
      <c r="I249" s="6" t="s">
        <v>214</v>
      </c>
      <c r="J249" s="6" t="s">
        <v>6298</v>
      </c>
    </row>
    <row r="250" spans="1:10" x14ac:dyDescent="0.25">
      <c r="A250" s="6" t="s">
        <v>1892</v>
      </c>
      <c r="B250" s="6" t="s">
        <v>1893</v>
      </c>
      <c r="C250" s="6" t="s">
        <v>1894</v>
      </c>
      <c r="D250" s="6">
        <v>2014</v>
      </c>
      <c r="F250" s="20" t="s">
        <v>13</v>
      </c>
      <c r="G250" s="20" t="s">
        <v>13</v>
      </c>
      <c r="I250" s="6" t="s">
        <v>214</v>
      </c>
      <c r="J250" s="6" t="s">
        <v>6298</v>
      </c>
    </row>
    <row r="251" spans="1:10" x14ac:dyDescent="0.25">
      <c r="A251" s="6" t="s">
        <v>2055</v>
      </c>
      <c r="B251" s="6" t="s">
        <v>2056</v>
      </c>
      <c r="C251" s="6" t="s">
        <v>2057</v>
      </c>
      <c r="D251" s="6">
        <v>2015</v>
      </c>
      <c r="F251" s="20" t="s">
        <v>13</v>
      </c>
      <c r="G251" s="20" t="s">
        <v>13</v>
      </c>
      <c r="I251" s="6" t="s">
        <v>214</v>
      </c>
      <c r="J251" s="6" t="s">
        <v>6298</v>
      </c>
    </row>
    <row r="252" spans="1:10" x14ac:dyDescent="0.25">
      <c r="A252" s="6" t="s">
        <v>2239</v>
      </c>
      <c r="B252" s="6" t="s">
        <v>2240</v>
      </c>
      <c r="C252" s="6" t="s">
        <v>1909</v>
      </c>
      <c r="D252" s="6">
        <v>2012</v>
      </c>
      <c r="F252" s="20" t="s">
        <v>13</v>
      </c>
      <c r="G252" s="20" t="s">
        <v>13</v>
      </c>
      <c r="I252" s="6" t="s">
        <v>214</v>
      </c>
      <c r="J252" s="6" t="s">
        <v>6298</v>
      </c>
    </row>
    <row r="253" spans="1:10" x14ac:dyDescent="0.25">
      <c r="A253" s="6" t="s">
        <v>2342</v>
      </c>
      <c r="B253" s="6" t="s">
        <v>2343</v>
      </c>
      <c r="C253" s="6" t="s">
        <v>833</v>
      </c>
      <c r="D253" s="6">
        <v>2013</v>
      </c>
      <c r="F253" s="20" t="s">
        <v>13</v>
      </c>
      <c r="G253" s="20" t="s">
        <v>13</v>
      </c>
      <c r="I253" s="6" t="s">
        <v>214</v>
      </c>
      <c r="J253" s="6" t="s">
        <v>6298</v>
      </c>
    </row>
    <row r="254" spans="1:10" x14ac:dyDescent="0.25">
      <c r="A254" s="6" t="s">
        <v>2711</v>
      </c>
      <c r="B254" s="6" t="s">
        <v>2712</v>
      </c>
      <c r="C254" s="6" t="s">
        <v>675</v>
      </c>
      <c r="D254" s="6">
        <v>2014</v>
      </c>
      <c r="F254" s="20" t="s">
        <v>13</v>
      </c>
      <c r="G254" s="20" t="s">
        <v>13</v>
      </c>
      <c r="I254" s="6" t="s">
        <v>214</v>
      </c>
      <c r="J254" s="6" t="s">
        <v>6298</v>
      </c>
    </row>
    <row r="255" spans="1:10" x14ac:dyDescent="0.25">
      <c r="A255" s="6" t="s">
        <v>2720</v>
      </c>
      <c r="B255" s="6" t="s">
        <v>2721</v>
      </c>
      <c r="C255" s="6" t="s">
        <v>175</v>
      </c>
      <c r="D255" s="6">
        <v>2014</v>
      </c>
      <c r="F255" s="20" t="s">
        <v>13</v>
      </c>
      <c r="G255" s="20" t="s">
        <v>13</v>
      </c>
      <c r="I255" s="6" t="s">
        <v>214</v>
      </c>
      <c r="J255" s="6" t="s">
        <v>6298</v>
      </c>
    </row>
    <row r="256" spans="1:10" x14ac:dyDescent="0.25">
      <c r="A256" s="6" t="s">
        <v>3207</v>
      </c>
      <c r="B256" s="6" t="s">
        <v>3208</v>
      </c>
      <c r="C256" s="6" t="s">
        <v>334</v>
      </c>
      <c r="D256" s="6">
        <v>2013</v>
      </c>
      <c r="F256" s="20" t="s">
        <v>13</v>
      </c>
      <c r="G256" s="20" t="s">
        <v>13</v>
      </c>
      <c r="I256" s="6" t="s">
        <v>214</v>
      </c>
      <c r="J256" s="6" t="s">
        <v>6298</v>
      </c>
    </row>
    <row r="257" spans="1:10" x14ac:dyDescent="0.25">
      <c r="A257" s="6" t="s">
        <v>3902</v>
      </c>
      <c r="B257" s="6" t="s">
        <v>3903</v>
      </c>
      <c r="C257" s="6" t="s">
        <v>204</v>
      </c>
      <c r="D257" s="6">
        <v>2014</v>
      </c>
      <c r="F257" s="20" t="s">
        <v>13</v>
      </c>
      <c r="G257" s="20" t="s">
        <v>13</v>
      </c>
      <c r="I257" s="6" t="s">
        <v>214</v>
      </c>
      <c r="J257" s="6" t="s">
        <v>6298</v>
      </c>
    </row>
    <row r="258" spans="1:10" x14ac:dyDescent="0.25">
      <c r="A258" s="6" t="s">
        <v>4004</v>
      </c>
      <c r="B258" s="6" t="s">
        <v>4005</v>
      </c>
      <c r="C258" s="6" t="s">
        <v>817</v>
      </c>
      <c r="D258" s="6">
        <v>2013</v>
      </c>
      <c r="F258" s="20" t="s">
        <v>13</v>
      </c>
      <c r="G258" s="20" t="s">
        <v>13</v>
      </c>
      <c r="I258" s="6" t="s">
        <v>214</v>
      </c>
      <c r="J258" s="6" t="s">
        <v>6298</v>
      </c>
    </row>
    <row r="259" spans="1:10" x14ac:dyDescent="0.25">
      <c r="A259" s="6" t="s">
        <v>4893</v>
      </c>
      <c r="B259" s="6" t="s">
        <v>4894</v>
      </c>
      <c r="C259" s="6" t="s">
        <v>641</v>
      </c>
      <c r="D259" s="6">
        <v>2014</v>
      </c>
      <c r="F259" s="20" t="s">
        <v>13</v>
      </c>
      <c r="G259" s="20" t="s">
        <v>13</v>
      </c>
      <c r="I259" s="6" t="s">
        <v>214</v>
      </c>
      <c r="J259" s="6" t="s">
        <v>6298</v>
      </c>
    </row>
    <row r="260" spans="1:10" x14ac:dyDescent="0.25">
      <c r="A260" s="6" t="s">
        <v>5160</v>
      </c>
      <c r="B260" s="6" t="s">
        <v>5161</v>
      </c>
      <c r="C260" s="6" t="s">
        <v>5162</v>
      </c>
      <c r="D260" s="6">
        <v>2015</v>
      </c>
      <c r="F260" s="20" t="s">
        <v>13</v>
      </c>
      <c r="G260" s="20" t="s">
        <v>13</v>
      </c>
      <c r="I260" s="6" t="s">
        <v>214</v>
      </c>
      <c r="J260" s="6" t="s">
        <v>6298</v>
      </c>
    </row>
    <row r="261" spans="1:10" x14ac:dyDescent="0.25">
      <c r="A261" s="6" t="s">
        <v>989</v>
      </c>
      <c r="B261" s="6" t="s">
        <v>990</v>
      </c>
      <c r="C261" s="6" t="s">
        <v>991</v>
      </c>
      <c r="D261" s="6">
        <v>2013</v>
      </c>
      <c r="F261" s="20" t="s">
        <v>13</v>
      </c>
      <c r="G261" s="20" t="s">
        <v>114</v>
      </c>
      <c r="H261" s="6" t="s">
        <v>6311</v>
      </c>
      <c r="I261" s="6" t="s">
        <v>214</v>
      </c>
      <c r="J261" s="6" t="s">
        <v>992</v>
      </c>
    </row>
    <row r="262" spans="1:10" x14ac:dyDescent="0.25">
      <c r="A262" s="7" t="s">
        <v>5185</v>
      </c>
      <c r="B262" s="8" t="s">
        <v>5186</v>
      </c>
      <c r="D262" s="8">
        <v>2014</v>
      </c>
      <c r="F262" s="21" t="s">
        <v>13</v>
      </c>
      <c r="G262" s="21" t="s">
        <v>13</v>
      </c>
      <c r="H262" s="8"/>
      <c r="I262" s="8" t="s">
        <v>214</v>
      </c>
      <c r="J262" s="8" t="s">
        <v>6282</v>
      </c>
    </row>
    <row r="263" spans="1:10" x14ac:dyDescent="0.25">
      <c r="A263" s="8" t="s">
        <v>3470</v>
      </c>
      <c r="B263" s="8" t="s">
        <v>3471</v>
      </c>
      <c r="D263" s="8">
        <v>2013</v>
      </c>
      <c r="F263" s="20" t="s">
        <v>13</v>
      </c>
      <c r="G263" s="20" t="s">
        <v>13</v>
      </c>
      <c r="I263" s="8" t="s">
        <v>214</v>
      </c>
      <c r="J263" s="6" t="s">
        <v>214</v>
      </c>
    </row>
    <row r="264" spans="1:10" s="8" customFormat="1" x14ac:dyDescent="0.25">
      <c r="A264" s="6" t="s">
        <v>100</v>
      </c>
      <c r="B264" s="6" t="s">
        <v>101</v>
      </c>
      <c r="C264" s="6" t="s">
        <v>102</v>
      </c>
      <c r="D264" s="6">
        <v>2013</v>
      </c>
      <c r="E264" s="6"/>
      <c r="F264" s="20" t="s">
        <v>13</v>
      </c>
      <c r="G264" s="20" t="s">
        <v>13</v>
      </c>
      <c r="H264" s="6"/>
      <c r="I264" s="6" t="s">
        <v>214</v>
      </c>
      <c r="J264" s="6" t="s">
        <v>214</v>
      </c>
    </row>
    <row r="265" spans="1:10" x14ac:dyDescent="0.25">
      <c r="A265" s="6" t="s">
        <v>105</v>
      </c>
      <c r="B265" s="6" t="s">
        <v>106</v>
      </c>
      <c r="C265" s="6" t="s">
        <v>107</v>
      </c>
      <c r="D265" s="6">
        <v>2015</v>
      </c>
      <c r="F265" s="20" t="s">
        <v>13</v>
      </c>
      <c r="G265" s="20" t="s">
        <v>13</v>
      </c>
      <c r="I265" s="6" t="s">
        <v>214</v>
      </c>
      <c r="J265" s="6" t="s">
        <v>214</v>
      </c>
    </row>
    <row r="266" spans="1:10" x14ac:dyDescent="0.25">
      <c r="A266" s="6" t="s">
        <v>180</v>
      </c>
      <c r="B266" s="6" t="s">
        <v>181</v>
      </c>
      <c r="C266" s="6" t="s">
        <v>182</v>
      </c>
      <c r="D266" s="6">
        <v>2013</v>
      </c>
      <c r="F266" s="20" t="s">
        <v>13</v>
      </c>
      <c r="G266" s="20" t="s">
        <v>13</v>
      </c>
      <c r="I266" s="6" t="s">
        <v>214</v>
      </c>
      <c r="J266" s="6" t="s">
        <v>214</v>
      </c>
    </row>
    <row r="267" spans="1:10" x14ac:dyDescent="0.25">
      <c r="A267" s="6" t="s">
        <v>183</v>
      </c>
      <c r="B267" s="6" t="s">
        <v>184</v>
      </c>
      <c r="C267" s="6" t="s">
        <v>185</v>
      </c>
      <c r="D267" s="6">
        <v>2012</v>
      </c>
      <c r="F267" s="20" t="s">
        <v>13</v>
      </c>
      <c r="G267" s="20" t="s">
        <v>13</v>
      </c>
      <c r="I267" s="6" t="s">
        <v>214</v>
      </c>
      <c r="J267" s="6" t="s">
        <v>214</v>
      </c>
    </row>
    <row r="268" spans="1:10" x14ac:dyDescent="0.25">
      <c r="A268" s="6" t="s">
        <v>186</v>
      </c>
      <c r="B268" s="6" t="s">
        <v>187</v>
      </c>
      <c r="C268" s="6" t="s">
        <v>188</v>
      </c>
      <c r="D268" s="6">
        <v>2014</v>
      </c>
      <c r="F268" s="20" t="s">
        <v>13</v>
      </c>
      <c r="G268" s="20" t="s">
        <v>13</v>
      </c>
      <c r="I268" s="6" t="s">
        <v>214</v>
      </c>
      <c r="J268" s="6" t="s">
        <v>214</v>
      </c>
    </row>
    <row r="269" spans="1:10" x14ac:dyDescent="0.25">
      <c r="A269" s="6" t="s">
        <v>189</v>
      </c>
      <c r="B269" s="6" t="s">
        <v>190</v>
      </c>
      <c r="C269" s="6" t="s">
        <v>191</v>
      </c>
      <c r="D269" s="6">
        <v>2014</v>
      </c>
      <c r="F269" s="20" t="s">
        <v>13</v>
      </c>
      <c r="G269" s="20" t="s">
        <v>13</v>
      </c>
      <c r="I269" s="6" t="s">
        <v>214</v>
      </c>
      <c r="J269" s="6" t="s">
        <v>214</v>
      </c>
    </row>
    <row r="270" spans="1:10" x14ac:dyDescent="0.25">
      <c r="A270" s="6" t="s">
        <v>195</v>
      </c>
      <c r="B270" s="6" t="s">
        <v>196</v>
      </c>
      <c r="C270" s="6" t="s">
        <v>197</v>
      </c>
      <c r="D270" s="6">
        <v>2013</v>
      </c>
      <c r="F270" s="20" t="s">
        <v>13</v>
      </c>
      <c r="G270" s="20" t="s">
        <v>13</v>
      </c>
      <c r="I270" s="6" t="s">
        <v>214</v>
      </c>
      <c r="J270" s="6" t="s">
        <v>214</v>
      </c>
    </row>
    <row r="271" spans="1:10" x14ac:dyDescent="0.25">
      <c r="A271" s="6" t="s">
        <v>210</v>
      </c>
      <c r="B271" s="6" t="s">
        <v>211</v>
      </c>
      <c r="C271" s="6" t="s">
        <v>172</v>
      </c>
      <c r="D271" s="6">
        <v>2014</v>
      </c>
      <c r="F271" s="20" t="s">
        <v>13</v>
      </c>
      <c r="G271" s="20" t="s">
        <v>13</v>
      </c>
      <c r="I271" s="6" t="s">
        <v>214</v>
      </c>
      <c r="J271" s="6" t="s">
        <v>214</v>
      </c>
    </row>
    <row r="272" spans="1:10" x14ac:dyDescent="0.25">
      <c r="A272" s="6" t="s">
        <v>215</v>
      </c>
      <c r="B272" s="6" t="s">
        <v>216</v>
      </c>
      <c r="C272" s="6" t="s">
        <v>217</v>
      </c>
      <c r="D272" s="6">
        <v>2014</v>
      </c>
      <c r="F272" s="20" t="s">
        <v>13</v>
      </c>
      <c r="G272" s="20" t="s">
        <v>13</v>
      </c>
      <c r="I272" s="6" t="s">
        <v>214</v>
      </c>
      <c r="J272" s="6" t="s">
        <v>214</v>
      </c>
    </row>
    <row r="273" spans="1:10" x14ac:dyDescent="0.25">
      <c r="A273" s="6" t="s">
        <v>227</v>
      </c>
      <c r="B273" s="6" t="s">
        <v>228</v>
      </c>
      <c r="C273" s="6" t="s">
        <v>229</v>
      </c>
      <c r="D273" s="6">
        <v>2013</v>
      </c>
      <c r="F273" s="20" t="s">
        <v>13</v>
      </c>
      <c r="G273" s="20" t="s">
        <v>13</v>
      </c>
      <c r="I273" s="6" t="s">
        <v>214</v>
      </c>
      <c r="J273" s="6" t="s">
        <v>214</v>
      </c>
    </row>
    <row r="274" spans="1:10" x14ac:dyDescent="0.25">
      <c r="A274" s="6" t="s">
        <v>232</v>
      </c>
      <c r="B274" s="6" t="s">
        <v>233</v>
      </c>
      <c r="C274" s="6" t="s">
        <v>135</v>
      </c>
      <c r="D274" s="6">
        <v>2014</v>
      </c>
      <c r="F274" s="20" t="s">
        <v>13</v>
      </c>
      <c r="G274" s="20" t="s">
        <v>13</v>
      </c>
      <c r="I274" s="6" t="s">
        <v>214</v>
      </c>
      <c r="J274" s="6" t="s">
        <v>214</v>
      </c>
    </row>
    <row r="275" spans="1:10" x14ac:dyDescent="0.25">
      <c r="A275" s="6" t="s">
        <v>246</v>
      </c>
      <c r="B275" s="6" t="s">
        <v>247</v>
      </c>
      <c r="C275" s="6" t="s">
        <v>131</v>
      </c>
      <c r="D275" s="6">
        <v>2013</v>
      </c>
      <c r="F275" s="20" t="s">
        <v>13</v>
      </c>
      <c r="G275" s="20" t="s">
        <v>13</v>
      </c>
      <c r="I275" s="6" t="s">
        <v>214</v>
      </c>
      <c r="J275" s="6" t="s">
        <v>214</v>
      </c>
    </row>
    <row r="276" spans="1:10" x14ac:dyDescent="0.25">
      <c r="A276" s="6" t="s">
        <v>264</v>
      </c>
      <c r="B276" s="6" t="s">
        <v>265</v>
      </c>
      <c r="C276" s="6" t="s">
        <v>135</v>
      </c>
      <c r="D276" s="6">
        <v>2015</v>
      </c>
      <c r="F276" s="20" t="s">
        <v>13</v>
      </c>
      <c r="G276" s="20" t="s">
        <v>13</v>
      </c>
      <c r="I276" s="6" t="s">
        <v>214</v>
      </c>
      <c r="J276" s="6" t="s">
        <v>214</v>
      </c>
    </row>
    <row r="277" spans="1:10" x14ac:dyDescent="0.25">
      <c r="A277" s="6" t="s">
        <v>335</v>
      </c>
      <c r="B277" s="6" t="s">
        <v>336</v>
      </c>
      <c r="C277" s="6" t="s">
        <v>337</v>
      </c>
      <c r="D277" s="6">
        <v>2014</v>
      </c>
      <c r="F277" s="20" t="s">
        <v>13</v>
      </c>
      <c r="G277" s="20" t="s">
        <v>13</v>
      </c>
      <c r="I277" s="6" t="s">
        <v>214</v>
      </c>
      <c r="J277" s="6" t="s">
        <v>214</v>
      </c>
    </row>
    <row r="278" spans="1:10" x14ac:dyDescent="0.25">
      <c r="A278" s="6" t="s">
        <v>350</v>
      </c>
      <c r="B278" s="6" t="s">
        <v>351</v>
      </c>
      <c r="C278" s="6" t="s">
        <v>352</v>
      </c>
      <c r="D278" s="6">
        <v>2013</v>
      </c>
      <c r="F278" s="20" t="s">
        <v>13</v>
      </c>
      <c r="G278" s="20" t="s">
        <v>13</v>
      </c>
      <c r="I278" s="6" t="s">
        <v>214</v>
      </c>
      <c r="J278" s="6" t="s">
        <v>214</v>
      </c>
    </row>
    <row r="279" spans="1:10" x14ac:dyDescent="0.25">
      <c r="A279" s="6" t="s">
        <v>362</v>
      </c>
      <c r="B279" s="6" t="s">
        <v>363</v>
      </c>
      <c r="C279" s="6" t="s">
        <v>364</v>
      </c>
      <c r="D279" s="25">
        <v>2015</v>
      </c>
      <c r="F279" s="20" t="s">
        <v>13</v>
      </c>
      <c r="G279" s="20" t="s">
        <v>13</v>
      </c>
      <c r="I279" s="6" t="s">
        <v>214</v>
      </c>
      <c r="J279" s="6" t="s">
        <v>214</v>
      </c>
    </row>
    <row r="280" spans="1:10" x14ac:dyDescent="0.25">
      <c r="A280" s="6" t="s">
        <v>380</v>
      </c>
      <c r="B280" s="6" t="s">
        <v>381</v>
      </c>
      <c r="C280" s="6" t="s">
        <v>382</v>
      </c>
      <c r="D280" s="6">
        <v>2015</v>
      </c>
      <c r="F280" s="20" t="s">
        <v>13</v>
      </c>
      <c r="G280" s="20" t="s">
        <v>13</v>
      </c>
      <c r="I280" s="6" t="s">
        <v>214</v>
      </c>
      <c r="J280" s="6" t="s">
        <v>214</v>
      </c>
    </row>
    <row r="281" spans="1:10" x14ac:dyDescent="0.25">
      <c r="A281" s="6" t="s">
        <v>383</v>
      </c>
      <c r="B281" s="6" t="s">
        <v>384</v>
      </c>
      <c r="C281" s="6" t="s">
        <v>385</v>
      </c>
      <c r="D281" s="25">
        <v>2015</v>
      </c>
      <c r="F281" s="20" t="s">
        <v>13</v>
      </c>
      <c r="G281" s="20" t="s">
        <v>13</v>
      </c>
      <c r="I281" s="6" t="s">
        <v>214</v>
      </c>
      <c r="J281" s="6" t="s">
        <v>214</v>
      </c>
    </row>
    <row r="282" spans="1:10" x14ac:dyDescent="0.25">
      <c r="A282" s="6" t="s">
        <v>390</v>
      </c>
      <c r="B282" s="6" t="s">
        <v>391</v>
      </c>
      <c r="C282" s="6" t="s">
        <v>131</v>
      </c>
      <c r="D282" s="6">
        <v>2013</v>
      </c>
      <c r="F282" s="20" t="s">
        <v>13</v>
      </c>
      <c r="G282" s="20" t="s">
        <v>13</v>
      </c>
      <c r="I282" s="6" t="s">
        <v>214</v>
      </c>
      <c r="J282" s="6" t="s">
        <v>214</v>
      </c>
    </row>
    <row r="283" spans="1:10" x14ac:dyDescent="0.25">
      <c r="A283" s="6" t="s">
        <v>424</v>
      </c>
      <c r="B283" s="6" t="s">
        <v>425</v>
      </c>
      <c r="C283" s="6" t="s">
        <v>426</v>
      </c>
      <c r="D283" s="6">
        <v>2012</v>
      </c>
      <c r="F283" s="20" t="s">
        <v>13</v>
      </c>
      <c r="G283" s="20" t="s">
        <v>13</v>
      </c>
      <c r="I283" s="6" t="s">
        <v>214</v>
      </c>
      <c r="J283" s="6" t="s">
        <v>214</v>
      </c>
    </row>
    <row r="284" spans="1:10" x14ac:dyDescent="0.25">
      <c r="A284" s="6" t="s">
        <v>437</v>
      </c>
      <c r="B284" s="6" t="s">
        <v>438</v>
      </c>
      <c r="C284" s="6" t="s">
        <v>147</v>
      </c>
      <c r="D284" s="6">
        <v>2014</v>
      </c>
      <c r="F284" s="20" t="s">
        <v>13</v>
      </c>
      <c r="G284" s="20" t="s">
        <v>13</v>
      </c>
      <c r="I284" s="6" t="s">
        <v>214</v>
      </c>
      <c r="J284" s="6" t="s">
        <v>214</v>
      </c>
    </row>
    <row r="285" spans="1:10" s="8" customFormat="1" x14ac:dyDescent="0.25">
      <c r="A285" s="6" t="s">
        <v>463</v>
      </c>
      <c r="B285" s="6" t="s">
        <v>464</v>
      </c>
      <c r="C285" s="6" t="s">
        <v>465</v>
      </c>
      <c r="D285" s="6">
        <v>2014</v>
      </c>
      <c r="E285" s="6"/>
      <c r="F285" s="20" t="s">
        <v>13</v>
      </c>
      <c r="G285" s="20" t="s">
        <v>13</v>
      </c>
      <c r="H285" s="6"/>
      <c r="I285" s="6" t="s">
        <v>214</v>
      </c>
      <c r="J285" s="6" t="s">
        <v>214</v>
      </c>
    </row>
    <row r="286" spans="1:10" x14ac:dyDescent="0.25">
      <c r="A286" s="6" t="s">
        <v>510</v>
      </c>
      <c r="B286" s="6" t="s">
        <v>511</v>
      </c>
      <c r="C286" s="6" t="s">
        <v>512</v>
      </c>
      <c r="D286" s="6">
        <v>2013</v>
      </c>
      <c r="F286" s="20" t="s">
        <v>82</v>
      </c>
      <c r="G286" s="20" t="s">
        <v>13</v>
      </c>
      <c r="I286" s="6" t="s">
        <v>214</v>
      </c>
      <c r="J286" s="6" t="s">
        <v>214</v>
      </c>
    </row>
    <row r="287" spans="1:10" x14ac:dyDescent="0.25">
      <c r="A287" s="8" t="s">
        <v>522</v>
      </c>
      <c r="B287" s="8" t="s">
        <v>523</v>
      </c>
      <c r="D287" s="8">
        <v>2013</v>
      </c>
      <c r="F287" s="21" t="s">
        <v>13</v>
      </c>
      <c r="G287" s="21" t="s">
        <v>13</v>
      </c>
      <c r="H287" s="8"/>
      <c r="I287" s="8" t="s">
        <v>214</v>
      </c>
      <c r="J287" s="8" t="s">
        <v>214</v>
      </c>
    </row>
    <row r="288" spans="1:10" x14ac:dyDescent="0.25">
      <c r="A288" s="8" t="s">
        <v>545</v>
      </c>
      <c r="B288" s="8" t="s">
        <v>546</v>
      </c>
      <c r="D288" s="8">
        <v>2012</v>
      </c>
      <c r="F288" s="21" t="s">
        <v>547</v>
      </c>
      <c r="G288" s="21" t="s">
        <v>547</v>
      </c>
      <c r="H288" s="8"/>
      <c r="I288" s="6" t="s">
        <v>214</v>
      </c>
      <c r="J288" s="8" t="s">
        <v>214</v>
      </c>
    </row>
    <row r="289" spans="1:10" x14ac:dyDescent="0.25">
      <c r="A289" s="8" t="s">
        <v>552</v>
      </c>
      <c r="B289" s="8" t="s">
        <v>553</v>
      </c>
      <c r="D289" s="8">
        <v>2014</v>
      </c>
      <c r="F289" s="21" t="s">
        <v>547</v>
      </c>
      <c r="G289" s="21" t="s">
        <v>547</v>
      </c>
      <c r="H289" s="8"/>
      <c r="I289" s="6" t="s">
        <v>214</v>
      </c>
      <c r="J289" s="8" t="s">
        <v>214</v>
      </c>
    </row>
    <row r="290" spans="1:10" x14ac:dyDescent="0.25">
      <c r="A290" s="8" t="s">
        <v>561</v>
      </c>
      <c r="B290" s="8" t="s">
        <v>562</v>
      </c>
      <c r="D290" s="8">
        <v>2014</v>
      </c>
      <c r="F290" s="21" t="s">
        <v>13</v>
      </c>
      <c r="G290" s="21" t="s">
        <v>13</v>
      </c>
      <c r="H290" s="8"/>
      <c r="I290" s="6" t="s">
        <v>214</v>
      </c>
      <c r="J290" s="8" t="s">
        <v>214</v>
      </c>
    </row>
    <row r="291" spans="1:10" x14ac:dyDescent="0.25">
      <c r="A291" s="8" t="s">
        <v>578</v>
      </c>
      <c r="B291" s="8" t="s">
        <v>579</v>
      </c>
      <c r="D291" s="8">
        <v>2012</v>
      </c>
      <c r="F291" s="21" t="s">
        <v>547</v>
      </c>
      <c r="G291" s="21" t="s">
        <v>547</v>
      </c>
      <c r="H291" s="8"/>
      <c r="I291" s="8" t="s">
        <v>214</v>
      </c>
      <c r="J291" s="8" t="s">
        <v>214</v>
      </c>
    </row>
    <row r="292" spans="1:10" x14ac:dyDescent="0.25">
      <c r="A292" s="6" t="s">
        <v>592</v>
      </c>
      <c r="B292" s="6" t="s">
        <v>593</v>
      </c>
      <c r="C292" s="6" t="s">
        <v>139</v>
      </c>
      <c r="D292" s="6">
        <v>2010</v>
      </c>
      <c r="F292" s="20" t="s">
        <v>13</v>
      </c>
      <c r="G292" s="20" t="s">
        <v>13</v>
      </c>
      <c r="I292" s="6" t="s">
        <v>214</v>
      </c>
      <c r="J292" s="6" t="s">
        <v>214</v>
      </c>
    </row>
    <row r="293" spans="1:10" x14ac:dyDescent="0.25">
      <c r="A293" s="6" t="s">
        <v>639</v>
      </c>
      <c r="B293" s="6" t="s">
        <v>640</v>
      </c>
      <c r="C293" s="6" t="s">
        <v>641</v>
      </c>
      <c r="D293" s="6">
        <v>2013</v>
      </c>
      <c r="F293" s="20" t="s">
        <v>13</v>
      </c>
      <c r="G293" s="20" t="s">
        <v>13</v>
      </c>
      <c r="I293" s="6" t="s">
        <v>214</v>
      </c>
      <c r="J293" s="6" t="s">
        <v>214</v>
      </c>
    </row>
    <row r="294" spans="1:10" x14ac:dyDescent="0.25">
      <c r="A294" s="6" t="s">
        <v>668</v>
      </c>
      <c r="B294" s="6" t="s">
        <v>669</v>
      </c>
      <c r="C294" s="6" t="s">
        <v>326</v>
      </c>
      <c r="D294" s="6">
        <v>2013</v>
      </c>
      <c r="F294" s="20" t="s">
        <v>13</v>
      </c>
      <c r="G294" s="20" t="s">
        <v>13</v>
      </c>
      <c r="I294" s="6" t="s">
        <v>214</v>
      </c>
      <c r="J294" s="6" t="s">
        <v>214</v>
      </c>
    </row>
    <row r="295" spans="1:10" x14ac:dyDescent="0.25">
      <c r="A295" s="6" t="s">
        <v>828</v>
      </c>
      <c r="B295" s="6" t="s">
        <v>829</v>
      </c>
      <c r="C295" s="6" t="s">
        <v>830</v>
      </c>
      <c r="D295" s="6">
        <v>2015</v>
      </c>
      <c r="F295" s="20" t="s">
        <v>13</v>
      </c>
      <c r="G295" s="20" t="s">
        <v>13</v>
      </c>
      <c r="I295" s="6" t="s">
        <v>214</v>
      </c>
      <c r="J295" s="6" t="s">
        <v>214</v>
      </c>
    </row>
    <row r="296" spans="1:10" x14ac:dyDescent="0.25">
      <c r="A296" s="8" t="s">
        <v>972</v>
      </c>
      <c r="B296" s="8" t="s">
        <v>973</v>
      </c>
      <c r="D296" s="8">
        <v>2013</v>
      </c>
      <c r="F296" s="21" t="s">
        <v>13</v>
      </c>
      <c r="G296" s="21" t="s">
        <v>13</v>
      </c>
      <c r="H296" s="8"/>
      <c r="I296" s="8" t="s">
        <v>214</v>
      </c>
      <c r="J296" s="8" t="s">
        <v>214</v>
      </c>
    </row>
    <row r="297" spans="1:10" s="8" customFormat="1" x14ac:dyDescent="0.25">
      <c r="A297" s="6" t="s">
        <v>983</v>
      </c>
      <c r="B297" s="6" t="s">
        <v>984</v>
      </c>
      <c r="C297" s="6" t="s">
        <v>985</v>
      </c>
      <c r="E297" s="6"/>
      <c r="F297" s="22" t="s">
        <v>13</v>
      </c>
      <c r="G297" s="22" t="s">
        <v>13</v>
      </c>
      <c r="H297" s="13"/>
      <c r="I297" s="13" t="s">
        <v>214</v>
      </c>
      <c r="J297" s="13" t="s">
        <v>214</v>
      </c>
    </row>
    <row r="298" spans="1:10" x14ac:dyDescent="0.25">
      <c r="A298" s="6" t="s">
        <v>996</v>
      </c>
      <c r="B298" s="6" t="s">
        <v>997</v>
      </c>
      <c r="C298" s="6" t="s">
        <v>998</v>
      </c>
      <c r="D298" s="6">
        <v>2013</v>
      </c>
      <c r="F298" s="20" t="s">
        <v>13</v>
      </c>
      <c r="G298" s="20" t="s">
        <v>13</v>
      </c>
      <c r="I298" s="6" t="s">
        <v>214</v>
      </c>
      <c r="J298" s="6" t="s">
        <v>214</v>
      </c>
    </row>
    <row r="299" spans="1:10" x14ac:dyDescent="0.25">
      <c r="A299" s="6" t="s">
        <v>1390</v>
      </c>
      <c r="B299" s="6" t="s">
        <v>1391</v>
      </c>
      <c r="C299" s="6" t="s">
        <v>1017</v>
      </c>
      <c r="D299" s="6">
        <v>2013</v>
      </c>
      <c r="F299" s="20" t="s">
        <v>13</v>
      </c>
      <c r="G299" s="20" t="s">
        <v>82</v>
      </c>
      <c r="I299" s="6" t="s">
        <v>214</v>
      </c>
      <c r="J299" s="6" t="s">
        <v>214</v>
      </c>
    </row>
    <row r="300" spans="1:10" x14ac:dyDescent="0.25">
      <c r="A300" s="8" t="s">
        <v>1561</v>
      </c>
      <c r="B300" s="8" t="s">
        <v>1562</v>
      </c>
      <c r="D300" s="8">
        <v>2014</v>
      </c>
      <c r="F300" s="21" t="s">
        <v>13</v>
      </c>
      <c r="G300" s="21" t="s">
        <v>13</v>
      </c>
      <c r="H300" s="8"/>
      <c r="I300" s="8" t="s">
        <v>214</v>
      </c>
      <c r="J300" s="8" t="s">
        <v>214</v>
      </c>
    </row>
    <row r="301" spans="1:10" x14ac:dyDescent="0.25">
      <c r="A301" s="8" t="s">
        <v>1579</v>
      </c>
      <c r="B301" s="8" t="s">
        <v>1580</v>
      </c>
      <c r="D301" s="8">
        <v>2013</v>
      </c>
      <c r="F301" s="22" t="s">
        <v>13</v>
      </c>
      <c r="G301" s="22" t="s">
        <v>13</v>
      </c>
      <c r="H301" s="13"/>
      <c r="I301" s="13" t="s">
        <v>214</v>
      </c>
      <c r="J301" s="13" t="s">
        <v>214</v>
      </c>
    </row>
    <row r="302" spans="1:10" x14ac:dyDescent="0.25">
      <c r="A302" s="8" t="s">
        <v>1707</v>
      </c>
      <c r="B302" s="8" t="s">
        <v>1708</v>
      </c>
      <c r="D302" s="8">
        <v>2012</v>
      </c>
      <c r="F302" s="21" t="s">
        <v>13</v>
      </c>
      <c r="G302" s="21" t="s">
        <v>13</v>
      </c>
      <c r="H302" s="8"/>
      <c r="I302" s="8" t="s">
        <v>214</v>
      </c>
      <c r="J302" s="8" t="s">
        <v>214</v>
      </c>
    </row>
    <row r="303" spans="1:10" x14ac:dyDescent="0.25">
      <c r="A303" s="8" t="s">
        <v>1760</v>
      </c>
      <c r="B303" s="8" t="s">
        <v>1761</v>
      </c>
      <c r="D303" s="8">
        <v>2011</v>
      </c>
      <c r="F303" s="22" t="s">
        <v>13</v>
      </c>
      <c r="G303" s="22" t="s">
        <v>13</v>
      </c>
      <c r="H303" s="13"/>
      <c r="I303" s="13" t="s">
        <v>214</v>
      </c>
      <c r="J303" s="13" t="s">
        <v>214</v>
      </c>
    </row>
    <row r="304" spans="1:10" x14ac:dyDescent="0.25">
      <c r="A304" s="8" t="s">
        <v>1977</v>
      </c>
      <c r="B304" s="8" t="s">
        <v>1978</v>
      </c>
      <c r="D304" s="8">
        <v>2012</v>
      </c>
      <c r="F304" s="21" t="s">
        <v>13</v>
      </c>
      <c r="G304" s="21" t="s">
        <v>13</v>
      </c>
      <c r="H304" s="8"/>
      <c r="I304" s="8" t="s">
        <v>214</v>
      </c>
      <c r="J304" s="8" t="s">
        <v>214</v>
      </c>
    </row>
    <row r="305" spans="1:10" x14ac:dyDescent="0.25">
      <c r="A305" s="8" t="s">
        <v>1979</v>
      </c>
      <c r="B305" s="8" t="s">
        <v>1980</v>
      </c>
      <c r="D305" s="8">
        <v>2012</v>
      </c>
      <c r="F305" s="21" t="s">
        <v>13</v>
      </c>
      <c r="G305" s="21" t="s">
        <v>13</v>
      </c>
      <c r="H305" s="8"/>
      <c r="I305" s="8" t="s">
        <v>214</v>
      </c>
      <c r="J305" s="8" t="s">
        <v>214</v>
      </c>
    </row>
    <row r="306" spans="1:10" x14ac:dyDescent="0.25">
      <c r="A306" s="8" t="s">
        <v>2017</v>
      </c>
      <c r="B306" s="8" t="s">
        <v>2018</v>
      </c>
      <c r="D306" s="8">
        <v>2013</v>
      </c>
      <c r="F306" s="22" t="s">
        <v>13</v>
      </c>
      <c r="G306" s="22" t="s">
        <v>13</v>
      </c>
      <c r="H306" s="13"/>
      <c r="I306" s="8" t="s">
        <v>214</v>
      </c>
      <c r="J306" s="8" t="s">
        <v>214</v>
      </c>
    </row>
    <row r="307" spans="1:10" x14ac:dyDescent="0.25">
      <c r="A307" s="8" t="s">
        <v>2129</v>
      </c>
      <c r="B307" s="8" t="s">
        <v>2130</v>
      </c>
      <c r="D307" s="8">
        <v>2014</v>
      </c>
      <c r="F307" s="22" t="s">
        <v>13</v>
      </c>
      <c r="G307" s="22" t="s">
        <v>13</v>
      </c>
      <c r="H307" s="13"/>
      <c r="I307" s="8" t="s">
        <v>214</v>
      </c>
      <c r="J307" s="8" t="s">
        <v>214</v>
      </c>
    </row>
    <row r="308" spans="1:10" x14ac:dyDescent="0.25">
      <c r="A308" s="8" t="s">
        <v>2273</v>
      </c>
      <c r="B308" s="8" t="s">
        <v>2274</v>
      </c>
      <c r="D308" s="8">
        <v>2013</v>
      </c>
      <c r="F308" s="21" t="s">
        <v>547</v>
      </c>
      <c r="G308" s="21" t="s">
        <v>547</v>
      </c>
      <c r="H308" s="8"/>
      <c r="I308" s="8" t="s">
        <v>214</v>
      </c>
      <c r="J308" s="8" t="s">
        <v>214</v>
      </c>
    </row>
    <row r="309" spans="1:10" x14ac:dyDescent="0.25">
      <c r="A309" s="8" t="s">
        <v>2337</v>
      </c>
      <c r="B309" s="8" t="s">
        <v>2338</v>
      </c>
      <c r="D309" s="8">
        <v>2013</v>
      </c>
      <c r="F309" s="21" t="s">
        <v>13</v>
      </c>
      <c r="G309" s="21" t="s">
        <v>13</v>
      </c>
      <c r="H309" s="8"/>
      <c r="I309" s="8" t="s">
        <v>214</v>
      </c>
      <c r="J309" s="8" t="s">
        <v>214</v>
      </c>
    </row>
    <row r="310" spans="1:10" x14ac:dyDescent="0.25">
      <c r="A310" s="8" t="s">
        <v>2518</v>
      </c>
      <c r="B310" s="8" t="s">
        <v>2519</v>
      </c>
      <c r="D310" s="8">
        <v>2014</v>
      </c>
      <c r="F310" s="22" t="s">
        <v>13</v>
      </c>
      <c r="G310" s="22" t="s">
        <v>13</v>
      </c>
      <c r="H310" s="13"/>
      <c r="I310" s="13" t="s">
        <v>214</v>
      </c>
      <c r="J310" s="13" t="s">
        <v>214</v>
      </c>
    </row>
    <row r="311" spans="1:10" x14ac:dyDescent="0.25">
      <c r="A311" s="6" t="s">
        <v>2588</v>
      </c>
      <c r="B311" s="6" t="s">
        <v>2589</v>
      </c>
      <c r="D311" s="8"/>
      <c r="F311" s="22" t="s">
        <v>13</v>
      </c>
      <c r="G311" s="22" t="s">
        <v>13</v>
      </c>
      <c r="H311" s="13"/>
      <c r="I311" s="13" t="s">
        <v>214</v>
      </c>
      <c r="J311" s="13" t="s">
        <v>214</v>
      </c>
    </row>
    <row r="312" spans="1:10" x14ac:dyDescent="0.25">
      <c r="A312" s="8" t="s">
        <v>2641</v>
      </c>
      <c r="B312" s="8" t="s">
        <v>2642</v>
      </c>
      <c r="D312" s="8">
        <v>2013</v>
      </c>
      <c r="F312" s="21" t="s">
        <v>13</v>
      </c>
      <c r="G312" s="21" t="s">
        <v>13</v>
      </c>
      <c r="H312" s="8"/>
      <c r="I312" s="8" t="s">
        <v>214</v>
      </c>
      <c r="J312" s="8" t="s">
        <v>214</v>
      </c>
    </row>
    <row r="313" spans="1:10" x14ac:dyDescent="0.25">
      <c r="A313" s="8" t="s">
        <v>3119</v>
      </c>
      <c r="B313" s="8" t="s">
        <v>3120</v>
      </c>
      <c r="D313" s="8">
        <v>2012</v>
      </c>
      <c r="F313" s="21" t="s">
        <v>13</v>
      </c>
      <c r="G313" s="21" t="s">
        <v>13</v>
      </c>
      <c r="H313" s="8"/>
      <c r="I313" s="8" t="s">
        <v>214</v>
      </c>
      <c r="J313" s="8" t="s">
        <v>214</v>
      </c>
    </row>
    <row r="314" spans="1:10" x14ac:dyDescent="0.25">
      <c r="A314" s="8" t="s">
        <v>3414</v>
      </c>
      <c r="B314" s="8" t="s">
        <v>3415</v>
      </c>
      <c r="D314" s="8">
        <v>2013</v>
      </c>
      <c r="F314" s="21" t="s">
        <v>13</v>
      </c>
      <c r="G314" s="21" t="s">
        <v>13</v>
      </c>
      <c r="H314" s="8"/>
      <c r="I314" s="8" t="s">
        <v>214</v>
      </c>
      <c r="J314" s="8" t="s">
        <v>214</v>
      </c>
    </row>
    <row r="315" spans="1:10" x14ac:dyDescent="0.25">
      <c r="A315" s="8" t="s">
        <v>3462</v>
      </c>
      <c r="B315" s="8" t="s">
        <v>3463</v>
      </c>
      <c r="D315" s="8">
        <v>2013</v>
      </c>
      <c r="F315" s="21" t="s">
        <v>13</v>
      </c>
      <c r="G315" s="21" t="s">
        <v>13</v>
      </c>
      <c r="H315" s="8"/>
      <c r="I315" s="8" t="s">
        <v>214</v>
      </c>
      <c r="J315" s="8" t="s">
        <v>214</v>
      </c>
    </row>
    <row r="316" spans="1:10" x14ac:dyDescent="0.25">
      <c r="A316" s="8" t="s">
        <v>4463</v>
      </c>
      <c r="B316" s="8" t="s">
        <v>4464</v>
      </c>
      <c r="D316" s="8">
        <v>2013</v>
      </c>
      <c r="F316" s="21" t="s">
        <v>13</v>
      </c>
      <c r="G316" s="21" t="s">
        <v>13</v>
      </c>
      <c r="H316" s="8"/>
      <c r="I316" s="8" t="s">
        <v>214</v>
      </c>
      <c r="J316" s="8" t="s">
        <v>214</v>
      </c>
    </row>
    <row r="317" spans="1:10" x14ac:dyDescent="0.25">
      <c r="A317" s="8" t="s">
        <v>4670</v>
      </c>
      <c r="B317" s="8" t="s">
        <v>4671</v>
      </c>
      <c r="D317" s="8">
        <v>2013</v>
      </c>
      <c r="F317" s="21" t="s">
        <v>547</v>
      </c>
      <c r="G317" s="21" t="s">
        <v>547</v>
      </c>
      <c r="H317" s="8"/>
      <c r="I317" s="8" t="s">
        <v>214</v>
      </c>
      <c r="J317" s="8" t="s">
        <v>214</v>
      </c>
    </row>
    <row r="318" spans="1:10" x14ac:dyDescent="0.25">
      <c r="A318" s="8" t="s">
        <v>4295</v>
      </c>
      <c r="B318" s="8" t="s">
        <v>4296</v>
      </c>
      <c r="D318" s="8">
        <v>2013</v>
      </c>
      <c r="F318" s="22" t="s">
        <v>13</v>
      </c>
      <c r="G318" s="22" t="s">
        <v>13</v>
      </c>
      <c r="H318" s="13"/>
      <c r="I318" s="13" t="s">
        <v>214</v>
      </c>
      <c r="J318" s="13" t="s">
        <v>214</v>
      </c>
    </row>
    <row r="319" spans="1:10" x14ac:dyDescent="0.25">
      <c r="A319" s="8" t="s">
        <v>4528</v>
      </c>
      <c r="B319" s="8" t="s">
        <v>4529</v>
      </c>
      <c r="D319" s="8">
        <v>2013</v>
      </c>
      <c r="F319" s="22" t="s">
        <v>13</v>
      </c>
      <c r="G319" s="22" t="s">
        <v>13</v>
      </c>
      <c r="H319" s="13"/>
      <c r="I319" s="13" t="s">
        <v>214</v>
      </c>
      <c r="J319" s="13" t="s">
        <v>214</v>
      </c>
    </row>
    <row r="320" spans="1:10" x14ac:dyDescent="0.25">
      <c r="A320" s="6" t="s">
        <v>941</v>
      </c>
      <c r="B320" s="6" t="s">
        <v>942</v>
      </c>
      <c r="C320" s="6" t="s">
        <v>943</v>
      </c>
      <c r="D320" s="6">
        <v>2014</v>
      </c>
      <c r="F320" s="20" t="s">
        <v>13</v>
      </c>
      <c r="G320" s="20" t="s">
        <v>13</v>
      </c>
      <c r="I320" s="6" t="s">
        <v>214</v>
      </c>
      <c r="J320" s="6" t="s">
        <v>214</v>
      </c>
    </row>
    <row r="321" spans="1:10" s="8" customFormat="1" x14ac:dyDescent="0.25">
      <c r="A321" s="6" t="s">
        <v>951</v>
      </c>
      <c r="B321" s="6" t="s">
        <v>952</v>
      </c>
      <c r="C321" s="6" t="s">
        <v>430</v>
      </c>
      <c r="D321" s="6">
        <v>2011</v>
      </c>
      <c r="E321" s="6"/>
      <c r="F321" s="20" t="s">
        <v>13</v>
      </c>
      <c r="G321" s="20" t="s">
        <v>13</v>
      </c>
      <c r="H321" s="6"/>
      <c r="I321" s="6" t="s">
        <v>214</v>
      </c>
      <c r="J321" s="6" t="s">
        <v>214</v>
      </c>
    </row>
    <row r="322" spans="1:10" s="8" customFormat="1" x14ac:dyDescent="0.25">
      <c r="A322" s="6" t="s">
        <v>953</v>
      </c>
      <c r="B322" s="6" t="s">
        <v>954</v>
      </c>
      <c r="C322" s="6" t="s">
        <v>606</v>
      </c>
      <c r="D322" s="6">
        <v>2013</v>
      </c>
      <c r="E322" s="6"/>
      <c r="F322" s="20" t="s">
        <v>13</v>
      </c>
      <c r="G322" s="20" t="s">
        <v>13</v>
      </c>
      <c r="H322" s="6"/>
      <c r="I322" s="6" t="s">
        <v>214</v>
      </c>
      <c r="J322" s="6" t="s">
        <v>214</v>
      </c>
    </row>
    <row r="323" spans="1:10" s="8" customFormat="1" x14ac:dyDescent="0.25">
      <c r="A323" s="6" t="s">
        <v>1284</v>
      </c>
      <c r="B323" s="6" t="s">
        <v>1285</v>
      </c>
      <c r="C323" s="6" t="s">
        <v>1286</v>
      </c>
      <c r="D323" s="6">
        <v>2014</v>
      </c>
      <c r="E323" s="6"/>
      <c r="F323" s="20" t="s">
        <v>13</v>
      </c>
      <c r="G323" s="20" t="s">
        <v>13</v>
      </c>
      <c r="H323" s="6"/>
      <c r="I323" s="6" t="s">
        <v>214</v>
      </c>
      <c r="J323" s="6" t="s">
        <v>214</v>
      </c>
    </row>
    <row r="324" spans="1:10" s="8" customFormat="1" x14ac:dyDescent="0.25">
      <c r="A324" s="6" t="s">
        <v>1792</v>
      </c>
      <c r="B324" s="6" t="s">
        <v>1793</v>
      </c>
      <c r="C324" s="6" t="s">
        <v>185</v>
      </c>
      <c r="D324" s="6">
        <v>2013</v>
      </c>
      <c r="E324" s="6"/>
      <c r="F324" s="20" t="s">
        <v>13</v>
      </c>
      <c r="G324" s="20" t="s">
        <v>13</v>
      </c>
      <c r="H324" s="6"/>
      <c r="I324" s="6" t="s">
        <v>214</v>
      </c>
      <c r="J324" s="6" t="s">
        <v>214</v>
      </c>
    </row>
    <row r="325" spans="1:10" x14ac:dyDescent="0.25">
      <c r="A325" s="6" t="s">
        <v>1910</v>
      </c>
      <c r="B325" s="6" t="s">
        <v>1911</v>
      </c>
      <c r="C325" s="6" t="s">
        <v>1912</v>
      </c>
      <c r="D325" s="6">
        <v>2013</v>
      </c>
      <c r="F325" s="20" t="s">
        <v>13</v>
      </c>
      <c r="G325" s="20" t="s">
        <v>13</v>
      </c>
      <c r="I325" s="6" t="s">
        <v>214</v>
      </c>
      <c r="J325" s="6" t="s">
        <v>214</v>
      </c>
    </row>
    <row r="326" spans="1:10" x14ac:dyDescent="0.25">
      <c r="A326" s="6" t="s">
        <v>2030</v>
      </c>
      <c r="B326" s="6" t="s">
        <v>2031</v>
      </c>
      <c r="C326" s="6" t="s">
        <v>204</v>
      </c>
      <c r="D326" s="6">
        <v>2014</v>
      </c>
      <c r="F326" s="20" t="s">
        <v>13</v>
      </c>
      <c r="G326" s="20" t="s">
        <v>13</v>
      </c>
      <c r="I326" s="6" t="s">
        <v>214</v>
      </c>
      <c r="J326" s="6" t="s">
        <v>214</v>
      </c>
    </row>
    <row r="327" spans="1:10" x14ac:dyDescent="0.25">
      <c r="A327" s="6" t="s">
        <v>2078</v>
      </c>
      <c r="B327" s="6" t="s">
        <v>2079</v>
      </c>
      <c r="C327" s="6" t="s">
        <v>2080</v>
      </c>
      <c r="D327" s="6">
        <v>2013</v>
      </c>
      <c r="F327" s="20" t="s">
        <v>13</v>
      </c>
      <c r="G327" s="20" t="s">
        <v>13</v>
      </c>
      <c r="I327" s="6" t="s">
        <v>214</v>
      </c>
      <c r="J327" s="6" t="s">
        <v>214</v>
      </c>
    </row>
    <row r="328" spans="1:10" x14ac:dyDescent="0.25">
      <c r="A328" s="6" t="s">
        <v>2374</v>
      </c>
      <c r="B328" s="6" t="s">
        <v>2375</v>
      </c>
      <c r="C328" s="6" t="s">
        <v>2376</v>
      </c>
      <c r="D328" s="25"/>
      <c r="F328" s="20" t="s">
        <v>13</v>
      </c>
      <c r="G328" s="20" t="s">
        <v>13</v>
      </c>
      <c r="I328" s="6" t="s">
        <v>214</v>
      </c>
      <c r="J328" s="6" t="s">
        <v>214</v>
      </c>
    </row>
    <row r="329" spans="1:10" x14ac:dyDescent="0.25">
      <c r="A329" s="6" t="s">
        <v>2465</v>
      </c>
      <c r="B329" s="6" t="s">
        <v>2466</v>
      </c>
      <c r="C329" s="6" t="s">
        <v>2467</v>
      </c>
      <c r="D329" s="6">
        <v>2014</v>
      </c>
      <c r="F329" s="20" t="s">
        <v>13</v>
      </c>
      <c r="G329" s="20" t="s">
        <v>13</v>
      </c>
      <c r="I329" s="6" t="s">
        <v>214</v>
      </c>
      <c r="J329" s="6" t="s">
        <v>214</v>
      </c>
    </row>
    <row r="330" spans="1:10" x14ac:dyDescent="0.25">
      <c r="A330" s="6" t="s">
        <v>2636</v>
      </c>
      <c r="B330" s="6" t="s">
        <v>2637</v>
      </c>
      <c r="C330" s="6" t="s">
        <v>35</v>
      </c>
      <c r="D330" s="6">
        <v>2013</v>
      </c>
      <c r="F330" s="20" t="s">
        <v>13</v>
      </c>
      <c r="G330" s="20" t="s">
        <v>13</v>
      </c>
      <c r="I330" s="6" t="s">
        <v>214</v>
      </c>
      <c r="J330" s="6" t="s">
        <v>214</v>
      </c>
    </row>
    <row r="331" spans="1:10" x14ac:dyDescent="0.25">
      <c r="A331" s="6" t="s">
        <v>2653</v>
      </c>
      <c r="B331" s="6" t="s">
        <v>2654</v>
      </c>
      <c r="C331" s="6" t="s">
        <v>2655</v>
      </c>
      <c r="D331" s="6">
        <v>2014</v>
      </c>
      <c r="F331" s="20" t="s">
        <v>13</v>
      </c>
      <c r="G331" s="20" t="s">
        <v>13</v>
      </c>
      <c r="I331" s="6" t="s">
        <v>214</v>
      </c>
      <c r="J331" s="6" t="s">
        <v>214</v>
      </c>
    </row>
    <row r="332" spans="1:10" x14ac:dyDescent="0.25">
      <c r="A332" s="6" t="s">
        <v>3308</v>
      </c>
      <c r="B332" s="6" t="s">
        <v>3309</v>
      </c>
      <c r="D332" s="8"/>
      <c r="F332" s="21" t="s">
        <v>13</v>
      </c>
      <c r="G332" s="21" t="s">
        <v>13</v>
      </c>
      <c r="H332" s="8"/>
      <c r="I332" s="8" t="s">
        <v>214</v>
      </c>
      <c r="J332" s="8" t="s">
        <v>6283</v>
      </c>
    </row>
    <row r="333" spans="1:10" x14ac:dyDescent="0.25">
      <c r="A333" s="8" t="s">
        <v>999</v>
      </c>
      <c r="B333" s="8" t="s">
        <v>1000</v>
      </c>
      <c r="D333" s="8">
        <v>2013</v>
      </c>
      <c r="F333" s="21" t="s">
        <v>13</v>
      </c>
      <c r="G333" s="21" t="s">
        <v>13</v>
      </c>
      <c r="H333" s="8"/>
      <c r="I333" s="8" t="s">
        <v>214</v>
      </c>
      <c r="J333" s="8" t="s">
        <v>6263</v>
      </c>
    </row>
    <row r="334" spans="1:10" x14ac:dyDescent="0.25">
      <c r="A334" s="8" t="s">
        <v>559</v>
      </c>
      <c r="B334" s="8" t="s">
        <v>560</v>
      </c>
      <c r="D334" s="8">
        <v>2014</v>
      </c>
      <c r="F334" s="21" t="s">
        <v>13</v>
      </c>
      <c r="G334" s="21" t="s">
        <v>13</v>
      </c>
      <c r="H334" s="8"/>
      <c r="I334" s="8" t="s">
        <v>214</v>
      </c>
      <c r="J334" s="8" t="s">
        <v>6262</v>
      </c>
    </row>
    <row r="335" spans="1:10" x14ac:dyDescent="0.25">
      <c r="A335" s="8" t="s">
        <v>1178</v>
      </c>
      <c r="B335" s="8" t="s">
        <v>1179</v>
      </c>
      <c r="D335" s="8">
        <v>2014</v>
      </c>
      <c r="F335" s="21" t="s">
        <v>13</v>
      </c>
      <c r="G335" s="21" t="s">
        <v>13</v>
      </c>
      <c r="H335" s="8"/>
      <c r="I335" s="8" t="s">
        <v>214</v>
      </c>
      <c r="J335" s="8" t="s">
        <v>6262</v>
      </c>
    </row>
    <row r="336" spans="1:10" x14ac:dyDescent="0.25">
      <c r="A336" s="8" t="s">
        <v>1244</v>
      </c>
      <c r="B336" s="8" t="s">
        <v>1245</v>
      </c>
      <c r="D336" s="8">
        <v>2014</v>
      </c>
      <c r="F336" s="21" t="s">
        <v>13</v>
      </c>
      <c r="G336" s="21" t="s">
        <v>13</v>
      </c>
      <c r="H336" s="8"/>
      <c r="I336" s="8" t="s">
        <v>214</v>
      </c>
      <c r="J336" s="8" t="s">
        <v>6262</v>
      </c>
    </row>
    <row r="337" spans="1:10" x14ac:dyDescent="0.25">
      <c r="A337" s="8" t="s">
        <v>1871</v>
      </c>
      <c r="B337" s="8" t="s">
        <v>1872</v>
      </c>
      <c r="D337" s="8" t="s">
        <v>928</v>
      </c>
      <c r="F337" s="21" t="s">
        <v>13</v>
      </c>
      <c r="G337" s="21" t="s">
        <v>13</v>
      </c>
      <c r="H337" s="8"/>
      <c r="I337" s="8" t="s">
        <v>214</v>
      </c>
      <c r="J337" s="8" t="s">
        <v>6262</v>
      </c>
    </row>
    <row r="338" spans="1:10" x14ac:dyDescent="0.25">
      <c r="A338" s="8" t="s">
        <v>5087</v>
      </c>
      <c r="B338" s="8" t="s">
        <v>5088</v>
      </c>
      <c r="D338" s="8">
        <v>2014</v>
      </c>
      <c r="F338" s="21" t="s">
        <v>13</v>
      </c>
      <c r="G338" s="21" t="s">
        <v>13</v>
      </c>
      <c r="H338" s="8"/>
      <c r="I338" s="8" t="s">
        <v>214</v>
      </c>
      <c r="J338" s="8" t="s">
        <v>6262</v>
      </c>
    </row>
    <row r="339" spans="1:10" x14ac:dyDescent="0.25">
      <c r="A339" s="8" t="s">
        <v>1417</v>
      </c>
      <c r="B339" s="8" t="s">
        <v>1418</v>
      </c>
      <c r="D339" s="8">
        <v>2012</v>
      </c>
      <c r="F339" s="21" t="s">
        <v>13</v>
      </c>
      <c r="G339" s="21" t="s">
        <v>13</v>
      </c>
      <c r="H339" s="8"/>
      <c r="I339" s="8" t="s">
        <v>214</v>
      </c>
      <c r="J339" s="8" t="s">
        <v>371</v>
      </c>
    </row>
    <row r="340" spans="1:10" x14ac:dyDescent="0.25">
      <c r="A340" s="8" t="s">
        <v>2279</v>
      </c>
      <c r="B340" s="8" t="s">
        <v>2280</v>
      </c>
      <c r="D340" s="8">
        <v>2013</v>
      </c>
      <c r="F340" s="21" t="s">
        <v>13</v>
      </c>
      <c r="G340" s="21" t="s">
        <v>13</v>
      </c>
      <c r="H340" s="8"/>
      <c r="I340" s="8" t="s">
        <v>214</v>
      </c>
      <c r="J340" s="8" t="s">
        <v>6261</v>
      </c>
    </row>
    <row r="341" spans="1:10" x14ac:dyDescent="0.25">
      <c r="A341" s="8" t="s">
        <v>2385</v>
      </c>
      <c r="B341" s="8" t="s">
        <v>2386</v>
      </c>
      <c r="D341" s="8">
        <v>2012</v>
      </c>
      <c r="F341" s="21" t="s">
        <v>13</v>
      </c>
      <c r="G341" s="21" t="s">
        <v>13</v>
      </c>
      <c r="H341" s="8"/>
      <c r="I341" s="8" t="s">
        <v>214</v>
      </c>
      <c r="J341" s="8" t="s">
        <v>6261</v>
      </c>
    </row>
    <row r="342" spans="1:10" x14ac:dyDescent="0.25">
      <c r="A342" s="8" t="s">
        <v>3393</v>
      </c>
      <c r="B342" s="8" t="s">
        <v>3394</v>
      </c>
      <c r="D342" s="8">
        <v>2012</v>
      </c>
      <c r="F342" s="21" t="s">
        <v>13</v>
      </c>
      <c r="G342" s="21" t="s">
        <v>13</v>
      </c>
      <c r="H342" s="8"/>
      <c r="I342" s="8" t="s">
        <v>214</v>
      </c>
      <c r="J342" s="8" t="s">
        <v>6261</v>
      </c>
    </row>
    <row r="343" spans="1:10" x14ac:dyDescent="0.25">
      <c r="A343" s="8" t="s">
        <v>2796</v>
      </c>
      <c r="B343" s="8" t="s">
        <v>2797</v>
      </c>
      <c r="D343" s="8">
        <v>2014</v>
      </c>
      <c r="F343" s="21" t="s">
        <v>13</v>
      </c>
      <c r="G343" s="21" t="s">
        <v>13</v>
      </c>
      <c r="H343" s="8"/>
      <c r="I343" s="8" t="s">
        <v>214</v>
      </c>
      <c r="J343" s="8" t="s">
        <v>6269</v>
      </c>
    </row>
    <row r="344" spans="1:10" x14ac:dyDescent="0.25">
      <c r="A344" s="6" t="s">
        <v>202</v>
      </c>
      <c r="B344" s="6" t="s">
        <v>203</v>
      </c>
      <c r="C344" s="6" t="s">
        <v>204</v>
      </c>
      <c r="D344" s="6">
        <v>2011</v>
      </c>
      <c r="F344" s="20" t="s">
        <v>13</v>
      </c>
      <c r="G344" s="20" t="s">
        <v>13</v>
      </c>
      <c r="I344" s="6" t="s">
        <v>214</v>
      </c>
      <c r="J344" s="6" t="s">
        <v>116</v>
      </c>
    </row>
    <row r="345" spans="1:10" x14ac:dyDescent="0.25">
      <c r="A345" s="6" t="s">
        <v>205</v>
      </c>
      <c r="B345" s="6" t="s">
        <v>206</v>
      </c>
      <c r="C345" s="6" t="s">
        <v>175</v>
      </c>
      <c r="D345" s="6">
        <v>2013</v>
      </c>
      <c r="F345" s="20" t="s">
        <v>13</v>
      </c>
      <c r="G345" s="20" t="s">
        <v>13</v>
      </c>
      <c r="I345" s="6" t="s">
        <v>214</v>
      </c>
      <c r="J345" s="6" t="s">
        <v>116</v>
      </c>
    </row>
    <row r="346" spans="1:10" x14ac:dyDescent="0.25">
      <c r="A346" s="6" t="s">
        <v>353</v>
      </c>
      <c r="B346" s="6" t="s">
        <v>354</v>
      </c>
      <c r="C346" s="6" t="s">
        <v>355</v>
      </c>
      <c r="D346" s="6">
        <v>2012</v>
      </c>
      <c r="F346" s="20" t="s">
        <v>13</v>
      </c>
      <c r="G346" s="20" t="s">
        <v>13</v>
      </c>
      <c r="I346" s="6" t="s">
        <v>214</v>
      </c>
      <c r="J346" s="6" t="s">
        <v>116</v>
      </c>
    </row>
    <row r="347" spans="1:10" x14ac:dyDescent="0.25">
      <c r="A347" s="6" t="s">
        <v>359</v>
      </c>
      <c r="B347" s="6" t="s">
        <v>360</v>
      </c>
      <c r="C347" s="6" t="s">
        <v>361</v>
      </c>
      <c r="D347" s="6">
        <v>2012</v>
      </c>
      <c r="F347" s="20" t="s">
        <v>13</v>
      </c>
      <c r="G347" s="20" t="s">
        <v>13</v>
      </c>
      <c r="I347" s="6" t="s">
        <v>214</v>
      </c>
      <c r="J347" s="6" t="s">
        <v>116</v>
      </c>
    </row>
    <row r="348" spans="1:10" x14ac:dyDescent="0.25">
      <c r="A348" s="6" t="s">
        <v>365</v>
      </c>
      <c r="B348" s="6" t="s">
        <v>366</v>
      </c>
      <c r="C348" s="6" t="s">
        <v>334</v>
      </c>
      <c r="D348" s="6">
        <v>2012</v>
      </c>
      <c r="F348" s="20" t="s">
        <v>13</v>
      </c>
      <c r="G348" s="20" t="s">
        <v>13</v>
      </c>
      <c r="I348" s="6" t="s">
        <v>214</v>
      </c>
      <c r="J348" s="6" t="s">
        <v>116</v>
      </c>
    </row>
    <row r="349" spans="1:10" x14ac:dyDescent="0.25">
      <c r="A349" s="6" t="s">
        <v>392</v>
      </c>
      <c r="B349" s="6" t="s">
        <v>393</v>
      </c>
      <c r="C349" s="6" t="s">
        <v>312</v>
      </c>
      <c r="D349" s="6">
        <v>2013</v>
      </c>
      <c r="F349" s="20" t="s">
        <v>13</v>
      </c>
      <c r="G349" s="20" t="s">
        <v>13</v>
      </c>
      <c r="I349" s="6" t="s">
        <v>214</v>
      </c>
      <c r="J349" s="6" t="s">
        <v>116</v>
      </c>
    </row>
    <row r="350" spans="1:10" x14ac:dyDescent="0.25">
      <c r="A350" s="6" t="s">
        <v>394</v>
      </c>
      <c r="B350" s="6" t="s">
        <v>395</v>
      </c>
      <c r="C350" s="6" t="s">
        <v>396</v>
      </c>
      <c r="D350" s="6">
        <v>2014</v>
      </c>
      <c r="F350" s="20" t="s">
        <v>13</v>
      </c>
      <c r="G350" s="20" t="s">
        <v>13</v>
      </c>
      <c r="I350" s="6" t="s">
        <v>214</v>
      </c>
      <c r="J350" s="6" t="s">
        <v>116</v>
      </c>
    </row>
    <row r="351" spans="1:10" x14ac:dyDescent="0.25">
      <c r="A351" s="6" t="s">
        <v>407</v>
      </c>
      <c r="B351" s="6" t="s">
        <v>408</v>
      </c>
      <c r="C351" s="6" t="s">
        <v>409</v>
      </c>
      <c r="D351" s="6">
        <v>2013</v>
      </c>
      <c r="F351" s="20" t="s">
        <v>13</v>
      </c>
      <c r="G351" s="20" t="s">
        <v>13</v>
      </c>
      <c r="I351" s="6" t="s">
        <v>214</v>
      </c>
      <c r="J351" s="6" t="s">
        <v>116</v>
      </c>
    </row>
    <row r="352" spans="1:10" x14ac:dyDescent="0.25">
      <c r="A352" s="6" t="s">
        <v>415</v>
      </c>
      <c r="B352" s="6" t="s">
        <v>416</v>
      </c>
      <c r="C352" s="6" t="s">
        <v>417</v>
      </c>
      <c r="D352" s="6">
        <v>2015</v>
      </c>
      <c r="F352" s="20" t="s">
        <v>13</v>
      </c>
      <c r="G352" s="20" t="s">
        <v>13</v>
      </c>
      <c r="I352" s="6" t="s">
        <v>214</v>
      </c>
      <c r="J352" s="6" t="s">
        <v>116</v>
      </c>
    </row>
    <row r="353" spans="1:10" x14ac:dyDescent="0.25">
      <c r="A353" s="6" t="s">
        <v>431</v>
      </c>
      <c r="B353" s="6" t="s">
        <v>432</v>
      </c>
      <c r="C353" s="6" t="s">
        <v>433</v>
      </c>
      <c r="D353" s="25">
        <v>2014</v>
      </c>
      <c r="F353" s="20" t="s">
        <v>13</v>
      </c>
      <c r="G353" s="20" t="s">
        <v>13</v>
      </c>
      <c r="I353" s="6" t="s">
        <v>214</v>
      </c>
      <c r="J353" s="6" t="s">
        <v>116</v>
      </c>
    </row>
    <row r="354" spans="1:10" x14ac:dyDescent="0.25">
      <c r="A354" s="6" t="s">
        <v>442</v>
      </c>
      <c r="B354" s="6" t="s">
        <v>443</v>
      </c>
      <c r="C354" s="6" t="s">
        <v>444</v>
      </c>
      <c r="D354" s="6">
        <v>2012</v>
      </c>
      <c r="F354" s="20" t="s">
        <v>13</v>
      </c>
      <c r="G354" s="20" t="s">
        <v>13</v>
      </c>
      <c r="I354" s="6" t="s">
        <v>214</v>
      </c>
      <c r="J354" s="6" t="s">
        <v>116</v>
      </c>
    </row>
    <row r="355" spans="1:10" s="8" customFormat="1" x14ac:dyDescent="0.25">
      <c r="A355" s="6" t="s">
        <v>455</v>
      </c>
      <c r="B355" s="6" t="s">
        <v>456</v>
      </c>
      <c r="C355" s="6" t="s">
        <v>175</v>
      </c>
      <c r="D355" s="6">
        <v>2013</v>
      </c>
      <c r="E355" s="6"/>
      <c r="F355" s="20" t="s">
        <v>13</v>
      </c>
      <c r="G355" s="20" t="s">
        <v>13</v>
      </c>
      <c r="H355" s="6"/>
      <c r="I355" s="6" t="s">
        <v>214</v>
      </c>
      <c r="J355" s="6" t="s">
        <v>116</v>
      </c>
    </row>
    <row r="356" spans="1:10" x14ac:dyDescent="0.25">
      <c r="A356" s="6" t="s">
        <v>460</v>
      </c>
      <c r="B356" s="6" t="s">
        <v>461</v>
      </c>
      <c r="C356" s="6" t="s">
        <v>462</v>
      </c>
      <c r="D356" s="25">
        <v>2011</v>
      </c>
      <c r="F356" s="20" t="s">
        <v>13</v>
      </c>
      <c r="G356" s="20" t="s">
        <v>13</v>
      </c>
      <c r="I356" s="6" t="s">
        <v>214</v>
      </c>
      <c r="J356" s="6" t="s">
        <v>116</v>
      </c>
    </row>
    <row r="357" spans="1:10" x14ac:dyDescent="0.25">
      <c r="A357" s="6" t="s">
        <v>478</v>
      </c>
      <c r="B357" s="6" t="s">
        <v>479</v>
      </c>
      <c r="C357" s="6" t="s">
        <v>480</v>
      </c>
      <c r="D357" s="6">
        <v>2014</v>
      </c>
      <c r="F357" s="20" t="s">
        <v>13</v>
      </c>
      <c r="G357" s="20" t="s">
        <v>13</v>
      </c>
      <c r="I357" s="6" t="s">
        <v>214</v>
      </c>
      <c r="J357" s="6" t="s">
        <v>116</v>
      </c>
    </row>
    <row r="358" spans="1:10" x14ac:dyDescent="0.25">
      <c r="A358" s="6" t="s">
        <v>481</v>
      </c>
      <c r="B358" s="6" t="s">
        <v>482</v>
      </c>
      <c r="C358" s="6" t="s">
        <v>483</v>
      </c>
      <c r="D358" s="6">
        <v>2014</v>
      </c>
      <c r="F358" s="20" t="s">
        <v>13</v>
      </c>
      <c r="G358" s="20" t="s">
        <v>13</v>
      </c>
      <c r="I358" s="6" t="s">
        <v>214</v>
      </c>
      <c r="J358" s="6" t="s">
        <v>116</v>
      </c>
    </row>
    <row r="359" spans="1:10" x14ac:dyDescent="0.25">
      <c r="A359" s="6" t="s">
        <v>484</v>
      </c>
      <c r="B359" s="6" t="s">
        <v>485</v>
      </c>
      <c r="C359" s="6" t="s">
        <v>486</v>
      </c>
      <c r="D359" s="6">
        <v>2015</v>
      </c>
      <c r="F359" s="20" t="s">
        <v>13</v>
      </c>
      <c r="G359" s="20" t="s">
        <v>13</v>
      </c>
      <c r="I359" s="6" t="s">
        <v>214</v>
      </c>
      <c r="J359" s="6" t="s">
        <v>116</v>
      </c>
    </row>
    <row r="360" spans="1:10" x14ac:dyDescent="0.25">
      <c r="A360" s="6" t="s">
        <v>539</v>
      </c>
      <c r="B360" s="6" t="s">
        <v>540</v>
      </c>
      <c r="C360" s="6" t="s">
        <v>541</v>
      </c>
      <c r="D360" s="6">
        <v>2014</v>
      </c>
      <c r="F360" s="20" t="s">
        <v>13</v>
      </c>
      <c r="G360" s="20" t="s">
        <v>13</v>
      </c>
      <c r="I360" s="6" t="s">
        <v>214</v>
      </c>
      <c r="J360" s="6" t="s">
        <v>116</v>
      </c>
    </row>
    <row r="361" spans="1:10" x14ac:dyDescent="0.25">
      <c r="A361" s="6" t="s">
        <v>568</v>
      </c>
      <c r="B361" s="6" t="s">
        <v>569</v>
      </c>
      <c r="C361" s="6" t="s">
        <v>507</v>
      </c>
      <c r="D361" s="6">
        <v>2014</v>
      </c>
      <c r="F361" s="20" t="s">
        <v>13</v>
      </c>
      <c r="G361" s="20" t="s">
        <v>13</v>
      </c>
      <c r="I361" s="6" t="s">
        <v>214</v>
      </c>
      <c r="J361" s="6" t="s">
        <v>116</v>
      </c>
    </row>
    <row r="362" spans="1:10" x14ac:dyDescent="0.25">
      <c r="A362" s="6" t="s">
        <v>570</v>
      </c>
      <c r="B362" s="6" t="s">
        <v>571</v>
      </c>
      <c r="C362" s="6" t="s">
        <v>572</v>
      </c>
      <c r="D362" s="6">
        <v>2012</v>
      </c>
      <c r="F362" s="20" t="s">
        <v>13</v>
      </c>
      <c r="G362" s="20" t="s">
        <v>13</v>
      </c>
      <c r="I362" s="6" t="s">
        <v>214</v>
      </c>
      <c r="J362" s="6" t="s">
        <v>116</v>
      </c>
    </row>
    <row r="363" spans="1:10" x14ac:dyDescent="0.25">
      <c r="A363" s="6" t="s">
        <v>628</v>
      </c>
      <c r="B363" s="6" t="s">
        <v>629</v>
      </c>
      <c r="C363" s="6" t="s">
        <v>630</v>
      </c>
      <c r="F363" s="20" t="s">
        <v>13</v>
      </c>
      <c r="G363" s="20" t="s">
        <v>13</v>
      </c>
      <c r="I363" s="6" t="s">
        <v>214</v>
      </c>
      <c r="J363" s="6" t="s">
        <v>116</v>
      </c>
    </row>
    <row r="364" spans="1:10" x14ac:dyDescent="0.25">
      <c r="A364" s="6" t="s">
        <v>631</v>
      </c>
      <c r="B364" s="6" t="s">
        <v>632</v>
      </c>
      <c r="C364" s="6" t="s">
        <v>633</v>
      </c>
      <c r="D364" s="6">
        <v>2014</v>
      </c>
      <c r="F364" s="20" t="s">
        <v>13</v>
      </c>
      <c r="G364" s="20" t="s">
        <v>13</v>
      </c>
      <c r="I364" s="6" t="s">
        <v>214</v>
      </c>
      <c r="J364" s="6" t="s">
        <v>116</v>
      </c>
    </row>
    <row r="365" spans="1:10" s="8" customFormat="1" x14ac:dyDescent="0.25">
      <c r="A365" s="6" t="s">
        <v>642</v>
      </c>
      <c r="B365" s="6" t="s">
        <v>643</v>
      </c>
      <c r="C365" s="6" t="s">
        <v>644</v>
      </c>
      <c r="D365" s="25">
        <v>2014</v>
      </c>
      <c r="E365" s="6"/>
      <c r="F365" s="20" t="s">
        <v>13</v>
      </c>
      <c r="G365" s="20" t="s">
        <v>13</v>
      </c>
      <c r="H365" s="6"/>
      <c r="I365" s="6" t="s">
        <v>214</v>
      </c>
      <c r="J365" s="6" t="s">
        <v>116</v>
      </c>
    </row>
    <row r="366" spans="1:10" x14ac:dyDescent="0.25">
      <c r="A366" s="6" t="s">
        <v>659</v>
      </c>
      <c r="B366" s="6" t="s">
        <v>660</v>
      </c>
      <c r="C366" s="6" t="s">
        <v>661</v>
      </c>
      <c r="D366" s="6">
        <v>2012</v>
      </c>
      <c r="F366" s="20" t="s">
        <v>13</v>
      </c>
      <c r="G366" s="20" t="s">
        <v>13</v>
      </c>
      <c r="I366" s="6" t="s">
        <v>214</v>
      </c>
      <c r="J366" s="6" t="s">
        <v>116</v>
      </c>
    </row>
    <row r="367" spans="1:10" x14ac:dyDescent="0.25">
      <c r="A367" s="6" t="s">
        <v>676</v>
      </c>
      <c r="B367" s="6" t="s">
        <v>677</v>
      </c>
      <c r="C367" s="6" t="s">
        <v>175</v>
      </c>
      <c r="D367" s="6">
        <v>2010</v>
      </c>
      <c r="F367" s="20" t="s">
        <v>13</v>
      </c>
      <c r="G367" s="20" t="s">
        <v>13</v>
      </c>
      <c r="I367" s="6" t="s">
        <v>214</v>
      </c>
      <c r="J367" s="6" t="s">
        <v>116</v>
      </c>
    </row>
    <row r="368" spans="1:10" x14ac:dyDescent="0.25">
      <c r="A368" s="6" t="s">
        <v>692</v>
      </c>
      <c r="B368" s="6" t="s">
        <v>693</v>
      </c>
      <c r="C368" s="6" t="s">
        <v>337</v>
      </c>
      <c r="D368" s="6">
        <v>2013</v>
      </c>
      <c r="F368" s="20" t="s">
        <v>13</v>
      </c>
      <c r="G368" s="20" t="s">
        <v>13</v>
      </c>
      <c r="I368" s="6" t="s">
        <v>214</v>
      </c>
      <c r="J368" s="6" t="s">
        <v>116</v>
      </c>
    </row>
    <row r="369" spans="1:10" x14ac:dyDescent="0.25">
      <c r="A369" s="6" t="s">
        <v>716</v>
      </c>
      <c r="B369" s="6" t="s">
        <v>717</v>
      </c>
      <c r="C369" s="6" t="s">
        <v>135</v>
      </c>
      <c r="D369" s="6">
        <v>2014</v>
      </c>
      <c r="F369" s="20" t="s">
        <v>13</v>
      </c>
      <c r="G369" s="20" t="s">
        <v>13</v>
      </c>
      <c r="I369" s="6" t="s">
        <v>214</v>
      </c>
      <c r="J369" s="6" t="s">
        <v>116</v>
      </c>
    </row>
    <row r="370" spans="1:10" x14ac:dyDescent="0.25">
      <c r="A370" s="6" t="s">
        <v>739</v>
      </c>
      <c r="B370" s="6" t="s">
        <v>740</v>
      </c>
      <c r="C370" s="6" t="s">
        <v>741</v>
      </c>
      <c r="D370" s="6">
        <v>2015</v>
      </c>
      <c r="F370" s="20" t="s">
        <v>13</v>
      </c>
      <c r="G370" s="20" t="s">
        <v>13</v>
      </c>
      <c r="I370" s="6" t="s">
        <v>214</v>
      </c>
      <c r="J370" s="6" t="s">
        <v>116</v>
      </c>
    </row>
    <row r="371" spans="1:10" s="30" customFormat="1" x14ac:dyDescent="0.2">
      <c r="A371" s="6" t="s">
        <v>758</v>
      </c>
      <c r="B371" s="6" t="s">
        <v>759</v>
      </c>
      <c r="C371" s="6" t="s">
        <v>185</v>
      </c>
      <c r="D371" s="6">
        <v>2011</v>
      </c>
      <c r="E371" s="6"/>
      <c r="F371" s="20" t="s">
        <v>13</v>
      </c>
      <c r="G371" s="20" t="s">
        <v>13</v>
      </c>
      <c r="H371" s="6"/>
      <c r="I371" s="6" t="s">
        <v>214</v>
      </c>
      <c r="J371" s="6" t="s">
        <v>116</v>
      </c>
    </row>
    <row r="372" spans="1:10" x14ac:dyDescent="0.25">
      <c r="A372" s="6" t="s">
        <v>807</v>
      </c>
      <c r="B372" s="6" t="s">
        <v>808</v>
      </c>
      <c r="C372" s="6" t="s">
        <v>809</v>
      </c>
      <c r="D372" s="6">
        <v>2013</v>
      </c>
      <c r="F372" s="20" t="s">
        <v>13</v>
      </c>
      <c r="G372" s="20" t="s">
        <v>13</v>
      </c>
      <c r="I372" s="6" t="s">
        <v>214</v>
      </c>
      <c r="J372" s="6" t="s">
        <v>116</v>
      </c>
    </row>
    <row r="373" spans="1:10" x14ac:dyDescent="0.25">
      <c r="A373" s="6" t="s">
        <v>850</v>
      </c>
      <c r="B373" s="6" t="s">
        <v>851</v>
      </c>
      <c r="C373" s="6" t="s">
        <v>633</v>
      </c>
      <c r="D373" s="6">
        <v>2014</v>
      </c>
      <c r="F373" s="20" t="s">
        <v>13</v>
      </c>
      <c r="G373" s="20" t="s">
        <v>13</v>
      </c>
      <c r="I373" s="6" t="s">
        <v>214</v>
      </c>
      <c r="J373" s="6" t="s">
        <v>116</v>
      </c>
    </row>
    <row r="374" spans="1:10" x14ac:dyDescent="0.25">
      <c r="A374" s="6" t="s">
        <v>852</v>
      </c>
      <c r="B374" s="6" t="s">
        <v>853</v>
      </c>
      <c r="C374" s="6" t="s">
        <v>135</v>
      </c>
      <c r="D374" s="6">
        <v>2014</v>
      </c>
      <c r="F374" s="20" t="s">
        <v>13</v>
      </c>
      <c r="G374" s="20" t="s">
        <v>13</v>
      </c>
      <c r="I374" s="6" t="s">
        <v>214</v>
      </c>
      <c r="J374" s="6" t="s">
        <v>116</v>
      </c>
    </row>
    <row r="375" spans="1:10" x14ac:dyDescent="0.25">
      <c r="A375" s="6" t="s">
        <v>856</v>
      </c>
      <c r="B375" s="6" t="s">
        <v>857</v>
      </c>
      <c r="C375" s="6" t="s">
        <v>858</v>
      </c>
      <c r="D375" s="6">
        <v>2015</v>
      </c>
      <c r="F375" s="20" t="s">
        <v>13</v>
      </c>
      <c r="G375" s="20" t="s">
        <v>13</v>
      </c>
      <c r="I375" s="6" t="s">
        <v>214</v>
      </c>
      <c r="J375" s="6" t="s">
        <v>116</v>
      </c>
    </row>
    <row r="376" spans="1:10" x14ac:dyDescent="0.25">
      <c r="A376" s="6" t="s">
        <v>859</v>
      </c>
      <c r="B376" s="6" t="s">
        <v>860</v>
      </c>
      <c r="C376" s="6" t="s">
        <v>861</v>
      </c>
      <c r="D376" s="6">
        <v>2013</v>
      </c>
      <c r="F376" s="20" t="s">
        <v>13</v>
      </c>
      <c r="G376" s="20" t="s">
        <v>13</v>
      </c>
      <c r="I376" s="6" t="s">
        <v>214</v>
      </c>
      <c r="J376" s="6" t="s">
        <v>116</v>
      </c>
    </row>
    <row r="377" spans="1:10" x14ac:dyDescent="0.25">
      <c r="A377" s="6" t="s">
        <v>895</v>
      </c>
      <c r="B377" s="6" t="s">
        <v>896</v>
      </c>
      <c r="C377" s="6" t="s">
        <v>21</v>
      </c>
      <c r="D377" s="6">
        <v>2011</v>
      </c>
      <c r="F377" s="20" t="s">
        <v>13</v>
      </c>
      <c r="G377" s="20" t="s">
        <v>13</v>
      </c>
      <c r="I377" s="6" t="s">
        <v>214</v>
      </c>
      <c r="J377" s="6" t="s">
        <v>116</v>
      </c>
    </row>
    <row r="378" spans="1:10" x14ac:dyDescent="0.25">
      <c r="A378" s="6" t="s">
        <v>963</v>
      </c>
      <c r="B378" s="6" t="s">
        <v>964</v>
      </c>
      <c r="C378" s="6" t="s">
        <v>263</v>
      </c>
      <c r="D378" s="6">
        <v>2013</v>
      </c>
      <c r="F378" s="20" t="s">
        <v>13</v>
      </c>
      <c r="G378" s="20" t="s">
        <v>13</v>
      </c>
      <c r="I378" s="6" t="s">
        <v>214</v>
      </c>
      <c r="J378" s="6" t="s">
        <v>116</v>
      </c>
    </row>
    <row r="379" spans="1:10" x14ac:dyDescent="0.25">
      <c r="A379" s="6" t="s">
        <v>1162</v>
      </c>
      <c r="B379" s="6" t="s">
        <v>1163</v>
      </c>
      <c r="C379" s="6" t="s">
        <v>1164</v>
      </c>
      <c r="D379" s="6">
        <v>2015</v>
      </c>
      <c r="F379" s="20" t="s">
        <v>13</v>
      </c>
      <c r="G379" s="20" t="s">
        <v>13</v>
      </c>
      <c r="I379" s="6" t="s">
        <v>214</v>
      </c>
      <c r="J379" s="6" t="s">
        <v>116</v>
      </c>
    </row>
    <row r="380" spans="1:10" x14ac:dyDescent="0.25">
      <c r="A380" s="6" t="s">
        <v>1259</v>
      </c>
      <c r="B380" s="6" t="s">
        <v>1260</v>
      </c>
      <c r="C380" s="6" t="s">
        <v>1261</v>
      </c>
      <c r="D380" s="6">
        <v>2014</v>
      </c>
      <c r="F380" s="20" t="s">
        <v>13</v>
      </c>
      <c r="G380" s="20" t="s">
        <v>13</v>
      </c>
      <c r="I380" s="6" t="s">
        <v>214</v>
      </c>
      <c r="J380" s="6" t="s">
        <v>116</v>
      </c>
    </row>
    <row r="381" spans="1:10" x14ac:dyDescent="0.25">
      <c r="A381" s="6" t="s">
        <v>1262</v>
      </c>
      <c r="B381" s="6" t="s">
        <v>1263</v>
      </c>
      <c r="C381" s="6" t="s">
        <v>1264</v>
      </c>
      <c r="D381" s="25">
        <v>2015</v>
      </c>
      <c r="F381" s="20" t="s">
        <v>13</v>
      </c>
      <c r="G381" s="20" t="s">
        <v>13</v>
      </c>
      <c r="I381" s="6" t="s">
        <v>214</v>
      </c>
      <c r="J381" s="6" t="s">
        <v>116</v>
      </c>
    </row>
    <row r="382" spans="1:10" x14ac:dyDescent="0.25">
      <c r="A382" s="6" t="s">
        <v>1302</v>
      </c>
      <c r="B382" s="6" t="s">
        <v>1303</v>
      </c>
      <c r="C382" s="6" t="s">
        <v>1304</v>
      </c>
      <c r="D382" s="25">
        <v>2014</v>
      </c>
      <c r="F382" s="20" t="s">
        <v>13</v>
      </c>
      <c r="G382" s="20" t="s">
        <v>13</v>
      </c>
      <c r="I382" s="6" t="s">
        <v>214</v>
      </c>
      <c r="J382" s="6" t="s">
        <v>116</v>
      </c>
    </row>
    <row r="383" spans="1:10" x14ac:dyDescent="0.25">
      <c r="A383" s="6" t="s">
        <v>1384</v>
      </c>
      <c r="B383" s="6" t="s">
        <v>1385</v>
      </c>
      <c r="C383" s="6" t="s">
        <v>1386</v>
      </c>
      <c r="D383" s="6">
        <v>2014</v>
      </c>
      <c r="F383" s="20" t="s">
        <v>13</v>
      </c>
      <c r="G383" s="20" t="s">
        <v>82</v>
      </c>
      <c r="I383" s="6" t="s">
        <v>214</v>
      </c>
      <c r="J383" s="6" t="s">
        <v>116</v>
      </c>
    </row>
    <row r="384" spans="1:10" s="30" customFormat="1" x14ac:dyDescent="0.2">
      <c r="A384" s="6" t="s">
        <v>1387</v>
      </c>
      <c r="B384" s="6" t="s">
        <v>1388</v>
      </c>
      <c r="C384" s="6" t="s">
        <v>1389</v>
      </c>
      <c r="D384" s="6">
        <v>2012</v>
      </c>
      <c r="E384" s="6"/>
      <c r="F384" s="20" t="s">
        <v>13</v>
      </c>
      <c r="G384" s="20" t="s">
        <v>82</v>
      </c>
      <c r="H384" s="6"/>
      <c r="I384" s="6" t="s">
        <v>214</v>
      </c>
      <c r="J384" s="6" t="s">
        <v>116</v>
      </c>
    </row>
    <row r="385" spans="1:10" x14ac:dyDescent="0.25">
      <c r="A385" s="6" t="s">
        <v>1550</v>
      </c>
      <c r="B385" s="6" t="s">
        <v>1551</v>
      </c>
      <c r="C385" s="6" t="s">
        <v>1545</v>
      </c>
      <c r="D385" s="6">
        <v>2011</v>
      </c>
      <c r="F385" s="20" t="s">
        <v>13</v>
      </c>
      <c r="G385" s="20" t="s">
        <v>13</v>
      </c>
      <c r="I385" s="6" t="s">
        <v>214</v>
      </c>
      <c r="J385" s="6" t="s">
        <v>116</v>
      </c>
    </row>
    <row r="386" spans="1:10" x14ac:dyDescent="0.25">
      <c r="A386" s="6" t="s">
        <v>1559</v>
      </c>
      <c r="B386" s="6" t="s">
        <v>1560</v>
      </c>
      <c r="C386" s="6" t="s">
        <v>943</v>
      </c>
      <c r="D386" s="6">
        <v>2013</v>
      </c>
      <c r="F386" s="20" t="s">
        <v>13</v>
      </c>
      <c r="G386" s="20" t="s">
        <v>13</v>
      </c>
      <c r="I386" s="6" t="s">
        <v>214</v>
      </c>
      <c r="J386" s="6" t="s">
        <v>116</v>
      </c>
    </row>
    <row r="387" spans="1:10" s="8" customFormat="1" x14ac:dyDescent="0.25">
      <c r="A387" s="6" t="s">
        <v>1700</v>
      </c>
      <c r="B387" s="6" t="s">
        <v>1701</v>
      </c>
      <c r="C387" s="6" t="s">
        <v>1702</v>
      </c>
      <c r="D387" s="6">
        <v>2013</v>
      </c>
      <c r="E387" s="6"/>
      <c r="F387" s="20" t="s">
        <v>13</v>
      </c>
      <c r="G387" s="20" t="s">
        <v>13</v>
      </c>
      <c r="H387" s="6"/>
      <c r="I387" s="6" t="s">
        <v>214</v>
      </c>
      <c r="J387" s="6" t="s">
        <v>116</v>
      </c>
    </row>
    <row r="388" spans="1:10" x14ac:dyDescent="0.25">
      <c r="A388" s="6" t="s">
        <v>2643</v>
      </c>
      <c r="B388" s="6" t="s">
        <v>2644</v>
      </c>
      <c r="C388" s="6" t="s">
        <v>2645</v>
      </c>
      <c r="D388" s="6">
        <v>2014</v>
      </c>
      <c r="F388" s="20" t="s">
        <v>13</v>
      </c>
      <c r="G388" s="20" t="s">
        <v>13</v>
      </c>
      <c r="I388" s="6" t="s">
        <v>214</v>
      </c>
      <c r="J388" s="6" t="s">
        <v>116</v>
      </c>
    </row>
    <row r="389" spans="1:10" x14ac:dyDescent="0.25">
      <c r="A389" s="6" t="s">
        <v>3013</v>
      </c>
      <c r="B389" s="6" t="s">
        <v>3014</v>
      </c>
      <c r="C389" s="6" t="s">
        <v>3015</v>
      </c>
      <c r="D389" s="6">
        <v>2013</v>
      </c>
      <c r="F389" s="20" t="s">
        <v>547</v>
      </c>
      <c r="G389" s="20" t="s">
        <v>13</v>
      </c>
      <c r="I389" s="6" t="s">
        <v>214</v>
      </c>
      <c r="J389" s="6" t="s">
        <v>116</v>
      </c>
    </row>
    <row r="390" spans="1:10" x14ac:dyDescent="0.25">
      <c r="A390" s="6" t="s">
        <v>4746</v>
      </c>
      <c r="B390" s="6" t="s">
        <v>4747</v>
      </c>
      <c r="C390" s="6" t="s">
        <v>4748</v>
      </c>
      <c r="D390" s="6">
        <v>2012</v>
      </c>
      <c r="F390" s="20" t="s">
        <v>13</v>
      </c>
      <c r="G390" s="20" t="s">
        <v>13</v>
      </c>
      <c r="I390" s="6" t="s">
        <v>214</v>
      </c>
      <c r="J390" s="6" t="s">
        <v>116</v>
      </c>
    </row>
    <row r="391" spans="1:10" x14ac:dyDescent="0.25">
      <c r="A391" s="6" t="s">
        <v>4990</v>
      </c>
      <c r="B391" s="6" t="s">
        <v>4991</v>
      </c>
      <c r="C391" s="6" t="s">
        <v>4536</v>
      </c>
      <c r="D391" s="6">
        <v>2013</v>
      </c>
      <c r="F391" s="20" t="s">
        <v>13</v>
      </c>
      <c r="G391" s="20" t="s">
        <v>13</v>
      </c>
      <c r="I391" s="6" t="s">
        <v>214</v>
      </c>
      <c r="J391" s="6" t="s">
        <v>116</v>
      </c>
    </row>
    <row r="392" spans="1:10" x14ac:dyDescent="0.25">
      <c r="A392" s="6" t="s">
        <v>882</v>
      </c>
      <c r="B392" s="6" t="s">
        <v>883</v>
      </c>
      <c r="C392" s="6" t="s">
        <v>884</v>
      </c>
      <c r="D392" s="6">
        <v>2012</v>
      </c>
      <c r="F392" s="20" t="s">
        <v>13</v>
      </c>
      <c r="G392" s="20" t="s">
        <v>13</v>
      </c>
      <c r="I392" s="6" t="s">
        <v>214</v>
      </c>
      <c r="J392" s="6" t="s">
        <v>116</v>
      </c>
    </row>
    <row r="393" spans="1:10" x14ac:dyDescent="0.25">
      <c r="A393" s="6" t="s">
        <v>885</v>
      </c>
      <c r="B393" s="6" t="s">
        <v>886</v>
      </c>
      <c r="C393" s="6" t="s">
        <v>647</v>
      </c>
      <c r="D393" s="6">
        <v>2013</v>
      </c>
      <c r="F393" s="20" t="s">
        <v>13</v>
      </c>
      <c r="G393" s="20" t="s">
        <v>13</v>
      </c>
      <c r="I393" s="6" t="s">
        <v>214</v>
      </c>
      <c r="J393" s="6" t="s">
        <v>116</v>
      </c>
    </row>
    <row r="394" spans="1:10" s="8" customFormat="1" x14ac:dyDescent="0.25">
      <c r="A394" s="6" t="s">
        <v>887</v>
      </c>
      <c r="B394" s="6" t="s">
        <v>888</v>
      </c>
      <c r="C394" s="6" t="s">
        <v>889</v>
      </c>
      <c r="D394" s="6">
        <v>2014</v>
      </c>
      <c r="E394" s="6"/>
      <c r="F394" s="20" t="s">
        <v>13</v>
      </c>
      <c r="G394" s="20" t="s">
        <v>13</v>
      </c>
      <c r="H394" s="6"/>
      <c r="I394" s="6" t="s">
        <v>214</v>
      </c>
      <c r="J394" s="6" t="s">
        <v>116</v>
      </c>
    </row>
    <row r="395" spans="1:10" x14ac:dyDescent="0.25">
      <c r="A395" s="6" t="s">
        <v>893</v>
      </c>
      <c r="B395" s="6" t="s">
        <v>894</v>
      </c>
      <c r="C395" s="6" t="s">
        <v>107</v>
      </c>
      <c r="D395" s="6">
        <v>2013</v>
      </c>
      <c r="F395" s="20" t="s">
        <v>13</v>
      </c>
      <c r="G395" s="20" t="s">
        <v>13</v>
      </c>
      <c r="I395" s="6" t="s">
        <v>214</v>
      </c>
      <c r="J395" s="6" t="s">
        <v>116</v>
      </c>
    </row>
    <row r="396" spans="1:10" s="8" customFormat="1" x14ac:dyDescent="0.25">
      <c r="A396" s="6" t="s">
        <v>897</v>
      </c>
      <c r="B396" s="6" t="s">
        <v>898</v>
      </c>
      <c r="C396" s="6" t="s">
        <v>899</v>
      </c>
      <c r="D396" s="6">
        <v>2015</v>
      </c>
      <c r="E396" s="6"/>
      <c r="F396" s="20" t="s">
        <v>13</v>
      </c>
      <c r="G396" s="20" t="s">
        <v>13</v>
      </c>
      <c r="H396" s="6"/>
      <c r="I396" s="6" t="s">
        <v>214</v>
      </c>
      <c r="J396" s="6" t="s">
        <v>116</v>
      </c>
    </row>
    <row r="397" spans="1:10" x14ac:dyDescent="0.25">
      <c r="A397" s="6" t="s">
        <v>924</v>
      </c>
      <c r="B397" s="6" t="s">
        <v>925</v>
      </c>
      <c r="C397" s="6" t="s">
        <v>396</v>
      </c>
      <c r="D397" s="6">
        <v>2014</v>
      </c>
      <c r="F397" s="20" t="s">
        <v>13</v>
      </c>
      <c r="G397" s="20" t="s">
        <v>13</v>
      </c>
      <c r="I397" s="6" t="s">
        <v>214</v>
      </c>
      <c r="J397" s="6" t="s">
        <v>116</v>
      </c>
    </row>
    <row r="398" spans="1:10" x14ac:dyDescent="0.25">
      <c r="A398" s="6" t="s">
        <v>929</v>
      </c>
      <c r="B398" s="6" t="s">
        <v>930</v>
      </c>
      <c r="C398" s="6" t="s">
        <v>817</v>
      </c>
      <c r="D398" s="6">
        <v>2014</v>
      </c>
      <c r="F398" s="20" t="s">
        <v>13</v>
      </c>
      <c r="G398" s="20" t="s">
        <v>13</v>
      </c>
      <c r="I398" s="6" t="s">
        <v>214</v>
      </c>
      <c r="J398" s="6" t="s">
        <v>116</v>
      </c>
    </row>
    <row r="399" spans="1:10" x14ac:dyDescent="0.25">
      <c r="A399" s="6" t="s">
        <v>934</v>
      </c>
      <c r="B399" s="6" t="s">
        <v>935</v>
      </c>
      <c r="C399" s="6" t="s">
        <v>936</v>
      </c>
      <c r="D399" s="6">
        <v>2013</v>
      </c>
      <c r="F399" s="20" t="s">
        <v>13</v>
      </c>
      <c r="G399" s="20" t="s">
        <v>13</v>
      </c>
      <c r="I399" s="6" t="s">
        <v>214</v>
      </c>
      <c r="J399" s="6" t="s">
        <v>116</v>
      </c>
    </row>
    <row r="400" spans="1:10" s="8" customFormat="1" x14ac:dyDescent="0.25">
      <c r="A400" s="6" t="s">
        <v>919</v>
      </c>
      <c r="B400" s="6" t="s">
        <v>940</v>
      </c>
      <c r="C400" s="6"/>
      <c r="E400" s="6"/>
      <c r="F400" s="21" t="s">
        <v>13</v>
      </c>
      <c r="G400" s="21" t="s">
        <v>13</v>
      </c>
      <c r="I400" s="8" t="s">
        <v>214</v>
      </c>
      <c r="J400" s="8" t="s">
        <v>116</v>
      </c>
    </row>
    <row r="401" spans="1:10" x14ac:dyDescent="0.25">
      <c r="A401" s="8" t="s">
        <v>955</v>
      </c>
      <c r="B401" s="8" t="s">
        <v>956</v>
      </c>
      <c r="D401" s="8">
        <v>2013</v>
      </c>
      <c r="F401" s="21" t="s">
        <v>13</v>
      </c>
      <c r="G401" s="21" t="s">
        <v>13</v>
      </c>
      <c r="H401" s="8"/>
      <c r="I401" s="8" t="s">
        <v>214</v>
      </c>
      <c r="J401" s="8" t="s">
        <v>116</v>
      </c>
    </row>
    <row r="402" spans="1:10" x14ac:dyDescent="0.25">
      <c r="A402" s="6" t="s">
        <v>960</v>
      </c>
      <c r="B402" s="6" t="s">
        <v>961</v>
      </c>
      <c r="C402" s="6" t="s">
        <v>962</v>
      </c>
      <c r="D402" s="6">
        <v>2013</v>
      </c>
      <c r="F402" s="20" t="s">
        <v>13</v>
      </c>
      <c r="G402" s="20" t="s">
        <v>13</v>
      </c>
      <c r="I402" s="6" t="s">
        <v>214</v>
      </c>
      <c r="J402" s="6" t="s">
        <v>116</v>
      </c>
    </row>
    <row r="403" spans="1:10" s="8" customFormat="1" x14ac:dyDescent="0.25">
      <c r="A403" s="6" t="s">
        <v>1036</v>
      </c>
      <c r="B403" s="6" t="s">
        <v>1037</v>
      </c>
      <c r="C403" s="6" t="s">
        <v>1038</v>
      </c>
      <c r="D403" s="6">
        <v>2013</v>
      </c>
      <c r="E403" s="6"/>
      <c r="F403" s="20" t="s">
        <v>13</v>
      </c>
      <c r="G403" s="20" t="s">
        <v>13</v>
      </c>
      <c r="H403" s="6"/>
      <c r="I403" s="6" t="s">
        <v>214</v>
      </c>
      <c r="J403" s="6" t="s">
        <v>116</v>
      </c>
    </row>
    <row r="404" spans="1:10" x14ac:dyDescent="0.25">
      <c r="A404" s="6" t="s">
        <v>1048</v>
      </c>
      <c r="B404" s="6" t="s">
        <v>1049</v>
      </c>
      <c r="C404" s="6" t="s">
        <v>33</v>
      </c>
      <c r="D404" s="6">
        <v>2013</v>
      </c>
      <c r="F404" s="20" t="s">
        <v>82</v>
      </c>
      <c r="G404" s="20" t="s">
        <v>13</v>
      </c>
      <c r="I404" s="6" t="s">
        <v>214</v>
      </c>
      <c r="J404" s="6" t="s">
        <v>116</v>
      </c>
    </row>
    <row r="405" spans="1:10" s="30" customFormat="1" x14ac:dyDescent="0.2">
      <c r="A405" s="6" t="s">
        <v>1050</v>
      </c>
      <c r="B405" s="6" t="s">
        <v>1051</v>
      </c>
      <c r="C405" s="6" t="s">
        <v>1052</v>
      </c>
      <c r="D405" s="25">
        <v>2013</v>
      </c>
      <c r="E405" s="6"/>
      <c r="F405" s="20" t="s">
        <v>13</v>
      </c>
      <c r="G405" s="20" t="s">
        <v>13</v>
      </c>
      <c r="H405" s="6"/>
      <c r="I405" s="6" t="s">
        <v>214</v>
      </c>
      <c r="J405" s="6" t="s">
        <v>116</v>
      </c>
    </row>
    <row r="406" spans="1:10" x14ac:dyDescent="0.25">
      <c r="A406" s="6" t="s">
        <v>1190</v>
      </c>
      <c r="B406" s="6" t="s">
        <v>1191</v>
      </c>
      <c r="C406" s="6" t="s">
        <v>263</v>
      </c>
      <c r="D406" s="6">
        <v>2014</v>
      </c>
      <c r="F406" s="20" t="s">
        <v>13</v>
      </c>
      <c r="G406" s="20" t="s">
        <v>13</v>
      </c>
      <c r="I406" s="6" t="s">
        <v>214</v>
      </c>
      <c r="J406" s="6" t="s">
        <v>116</v>
      </c>
    </row>
    <row r="407" spans="1:10" x14ac:dyDescent="0.25">
      <c r="A407" s="6" t="s">
        <v>1251</v>
      </c>
      <c r="B407" s="6" t="s">
        <v>1252</v>
      </c>
      <c r="C407" s="6" t="s">
        <v>1253</v>
      </c>
      <c r="D407" s="6">
        <v>2013</v>
      </c>
      <c r="F407" s="20" t="s">
        <v>13</v>
      </c>
      <c r="G407" s="20" t="s">
        <v>13</v>
      </c>
      <c r="I407" s="6" t="s">
        <v>214</v>
      </c>
      <c r="J407" s="6" t="s">
        <v>116</v>
      </c>
    </row>
    <row r="408" spans="1:10" x14ac:dyDescent="0.25">
      <c r="A408" s="6" t="s">
        <v>1267</v>
      </c>
      <c r="B408" s="6" t="s">
        <v>1268</v>
      </c>
      <c r="C408" s="6" t="s">
        <v>596</v>
      </c>
      <c r="D408" s="6">
        <v>2013</v>
      </c>
      <c r="F408" s="20" t="s">
        <v>13</v>
      </c>
      <c r="G408" s="20" t="s">
        <v>13</v>
      </c>
      <c r="I408" s="6" t="s">
        <v>214</v>
      </c>
      <c r="J408" s="6" t="s">
        <v>116</v>
      </c>
    </row>
    <row r="409" spans="1:10" x14ac:dyDescent="0.25">
      <c r="A409" s="6" t="s">
        <v>1269</v>
      </c>
      <c r="B409" s="6" t="s">
        <v>1270</v>
      </c>
      <c r="C409" s="6" t="s">
        <v>135</v>
      </c>
      <c r="D409" s="6">
        <v>2013</v>
      </c>
      <c r="F409" s="20" t="s">
        <v>13</v>
      </c>
      <c r="G409" s="20" t="s">
        <v>13</v>
      </c>
      <c r="I409" s="6" t="s">
        <v>214</v>
      </c>
      <c r="J409" s="6" t="s">
        <v>116</v>
      </c>
    </row>
    <row r="410" spans="1:10" x14ac:dyDescent="0.25">
      <c r="A410" s="6" t="s">
        <v>1289</v>
      </c>
      <c r="B410" s="6" t="s">
        <v>1290</v>
      </c>
      <c r="C410" s="6" t="s">
        <v>337</v>
      </c>
      <c r="D410" s="6">
        <v>2014</v>
      </c>
      <c r="F410" s="20" t="s">
        <v>13</v>
      </c>
      <c r="G410" s="20" t="s">
        <v>13</v>
      </c>
      <c r="I410" s="6" t="s">
        <v>214</v>
      </c>
      <c r="J410" s="6" t="s">
        <v>116</v>
      </c>
    </row>
    <row r="411" spans="1:10" x14ac:dyDescent="0.25">
      <c r="A411" s="6" t="s">
        <v>1316</v>
      </c>
      <c r="B411" s="6" t="s">
        <v>1317</v>
      </c>
      <c r="C411" s="6" t="s">
        <v>1318</v>
      </c>
      <c r="D411" s="25">
        <v>2015</v>
      </c>
      <c r="F411" s="20" t="s">
        <v>13</v>
      </c>
      <c r="G411" s="20" t="s">
        <v>13</v>
      </c>
      <c r="I411" s="6" t="s">
        <v>214</v>
      </c>
      <c r="J411" s="6" t="s">
        <v>116</v>
      </c>
    </row>
    <row r="412" spans="1:10" x14ac:dyDescent="0.25">
      <c r="A412" s="6" t="s">
        <v>1319</v>
      </c>
      <c r="B412" s="6" t="s">
        <v>1320</v>
      </c>
      <c r="C412" s="6" t="s">
        <v>263</v>
      </c>
      <c r="D412" s="6">
        <v>2013</v>
      </c>
      <c r="F412" s="20" t="s">
        <v>13</v>
      </c>
      <c r="G412" s="20" t="s">
        <v>13</v>
      </c>
      <c r="I412" s="6" t="s">
        <v>214</v>
      </c>
      <c r="J412" s="6" t="s">
        <v>116</v>
      </c>
    </row>
    <row r="413" spans="1:10" s="30" customFormat="1" x14ac:dyDescent="0.2">
      <c r="A413" s="6" t="s">
        <v>1375</v>
      </c>
      <c r="B413" s="6" t="s">
        <v>1376</v>
      </c>
      <c r="C413" s="6" t="s">
        <v>1377</v>
      </c>
      <c r="D413" s="6">
        <v>2012</v>
      </c>
      <c r="E413" s="6"/>
      <c r="F413" s="20" t="s">
        <v>13</v>
      </c>
      <c r="G413" s="20" t="s">
        <v>13</v>
      </c>
      <c r="H413" s="6"/>
      <c r="I413" s="6" t="s">
        <v>214</v>
      </c>
      <c r="J413" s="6" t="s">
        <v>116</v>
      </c>
    </row>
    <row r="414" spans="1:10" x14ac:dyDescent="0.25">
      <c r="A414" s="6" t="s">
        <v>1455</v>
      </c>
      <c r="B414" s="6" t="s">
        <v>1456</v>
      </c>
      <c r="C414" s="6" t="s">
        <v>188</v>
      </c>
      <c r="D414" s="6">
        <v>2012</v>
      </c>
      <c r="F414" s="20" t="s">
        <v>13</v>
      </c>
      <c r="G414" s="20" t="s">
        <v>13</v>
      </c>
      <c r="I414" s="6" t="s">
        <v>214</v>
      </c>
      <c r="J414" s="6" t="s">
        <v>116</v>
      </c>
    </row>
    <row r="415" spans="1:10" s="30" customFormat="1" x14ac:dyDescent="0.2">
      <c r="A415" s="6" t="s">
        <v>1464</v>
      </c>
      <c r="B415" s="6" t="s">
        <v>1465</v>
      </c>
      <c r="C415" s="6" t="s">
        <v>1466</v>
      </c>
      <c r="D415" s="6">
        <v>2014</v>
      </c>
      <c r="E415" s="6"/>
      <c r="F415" s="20" t="s">
        <v>13</v>
      </c>
      <c r="G415" s="20" t="s">
        <v>13</v>
      </c>
      <c r="H415" s="6"/>
      <c r="I415" s="6" t="s">
        <v>214</v>
      </c>
      <c r="J415" s="6" t="s">
        <v>116</v>
      </c>
    </row>
    <row r="416" spans="1:10" x14ac:dyDescent="0.25">
      <c r="A416" s="6" t="s">
        <v>1467</v>
      </c>
      <c r="B416" s="6" t="s">
        <v>1468</v>
      </c>
      <c r="C416" s="6" t="s">
        <v>596</v>
      </c>
      <c r="D416" s="6">
        <v>2012</v>
      </c>
      <c r="F416" s="20" t="s">
        <v>13</v>
      </c>
      <c r="G416" s="20" t="s">
        <v>13</v>
      </c>
      <c r="I416" s="6" t="s">
        <v>214</v>
      </c>
      <c r="J416" s="6" t="s">
        <v>116</v>
      </c>
    </row>
    <row r="417" spans="1:10" x14ac:dyDescent="0.25">
      <c r="A417" s="6" t="s">
        <v>1476</v>
      </c>
      <c r="B417" s="6" t="s">
        <v>1477</v>
      </c>
      <c r="C417" s="6" t="s">
        <v>23</v>
      </c>
      <c r="D417" s="6">
        <v>2013</v>
      </c>
      <c r="F417" s="20" t="s">
        <v>13</v>
      </c>
      <c r="G417" s="20" t="s">
        <v>13</v>
      </c>
      <c r="I417" s="6" t="s">
        <v>214</v>
      </c>
      <c r="J417" s="6" t="s">
        <v>116</v>
      </c>
    </row>
    <row r="418" spans="1:10" x14ac:dyDescent="0.25">
      <c r="A418" s="6" t="s">
        <v>1478</v>
      </c>
      <c r="B418" s="6" t="s">
        <v>1479</v>
      </c>
      <c r="C418" s="6" t="s">
        <v>229</v>
      </c>
      <c r="D418" s="6">
        <v>2012</v>
      </c>
      <c r="F418" s="20" t="s">
        <v>13</v>
      </c>
      <c r="G418" s="20" t="s">
        <v>13</v>
      </c>
      <c r="I418" s="6" t="s">
        <v>214</v>
      </c>
      <c r="J418" s="6" t="s">
        <v>116</v>
      </c>
    </row>
    <row r="419" spans="1:10" s="40" customFormat="1" x14ac:dyDescent="0.2">
      <c r="A419" s="6" t="s">
        <v>1480</v>
      </c>
      <c r="B419" s="6" t="s">
        <v>1481</v>
      </c>
      <c r="C419" s="6" t="s">
        <v>606</v>
      </c>
      <c r="D419" s="6">
        <v>2013</v>
      </c>
      <c r="E419" s="6"/>
      <c r="F419" s="20" t="s">
        <v>13</v>
      </c>
      <c r="G419" s="20" t="s">
        <v>13</v>
      </c>
      <c r="H419" s="6"/>
      <c r="I419" s="6" t="s">
        <v>214</v>
      </c>
      <c r="J419" s="6" t="s">
        <v>116</v>
      </c>
    </row>
    <row r="420" spans="1:10" x14ac:dyDescent="0.25">
      <c r="A420" s="6" t="s">
        <v>1485</v>
      </c>
      <c r="B420" s="6" t="s">
        <v>1486</v>
      </c>
      <c r="C420" s="6" t="s">
        <v>131</v>
      </c>
      <c r="D420" s="6">
        <v>2012</v>
      </c>
      <c r="F420" s="20" t="s">
        <v>13</v>
      </c>
      <c r="G420" s="20" t="s">
        <v>13</v>
      </c>
      <c r="I420" s="6" t="s">
        <v>214</v>
      </c>
      <c r="J420" s="6" t="s">
        <v>116</v>
      </c>
    </row>
    <row r="421" spans="1:10" x14ac:dyDescent="0.25">
      <c r="A421" s="6" t="s">
        <v>1500</v>
      </c>
      <c r="B421" s="6" t="s">
        <v>1501</v>
      </c>
      <c r="C421" s="6" t="s">
        <v>135</v>
      </c>
      <c r="D421" s="6">
        <v>2014</v>
      </c>
      <c r="F421" s="20" t="s">
        <v>13</v>
      </c>
      <c r="G421" s="20" t="s">
        <v>13</v>
      </c>
      <c r="I421" s="6" t="s">
        <v>214</v>
      </c>
      <c r="J421" s="6" t="s">
        <v>116</v>
      </c>
    </row>
    <row r="422" spans="1:10" x14ac:dyDescent="0.25">
      <c r="A422" s="6" t="s">
        <v>1502</v>
      </c>
      <c r="B422" s="6" t="s">
        <v>1503</v>
      </c>
      <c r="C422" s="6" t="s">
        <v>188</v>
      </c>
      <c r="D422" s="6">
        <v>2013</v>
      </c>
      <c r="F422" s="20" t="s">
        <v>13</v>
      </c>
      <c r="G422" s="20" t="s">
        <v>13</v>
      </c>
      <c r="I422" s="6" t="s">
        <v>214</v>
      </c>
      <c r="J422" s="6" t="s">
        <v>116</v>
      </c>
    </row>
    <row r="423" spans="1:10" s="30" customFormat="1" x14ac:dyDescent="0.2">
      <c r="A423" s="6" t="s">
        <v>1508</v>
      </c>
      <c r="B423" s="6" t="s">
        <v>1509</v>
      </c>
      <c r="C423" s="6" t="s">
        <v>220</v>
      </c>
      <c r="D423" s="6">
        <v>2015</v>
      </c>
      <c r="E423" s="6"/>
      <c r="F423" s="20" t="s">
        <v>13</v>
      </c>
      <c r="G423" s="20" t="s">
        <v>13</v>
      </c>
      <c r="H423" s="6"/>
      <c r="I423" s="6" t="s">
        <v>214</v>
      </c>
      <c r="J423" s="6" t="s">
        <v>116</v>
      </c>
    </row>
    <row r="424" spans="1:10" x14ac:dyDescent="0.25">
      <c r="A424" s="6" t="s">
        <v>1522</v>
      </c>
      <c r="B424" s="6" t="s">
        <v>1523</v>
      </c>
      <c r="C424" s="6" t="s">
        <v>1524</v>
      </c>
      <c r="D424" s="6">
        <v>2014</v>
      </c>
      <c r="F424" s="20" t="s">
        <v>13</v>
      </c>
      <c r="G424" s="20" t="s">
        <v>13</v>
      </c>
      <c r="I424" s="6" t="s">
        <v>214</v>
      </c>
      <c r="J424" s="6" t="s">
        <v>116</v>
      </c>
    </row>
    <row r="425" spans="1:10" x14ac:dyDescent="0.25">
      <c r="A425" s="6" t="s">
        <v>1529</v>
      </c>
      <c r="B425" s="6" t="s">
        <v>1530</v>
      </c>
      <c r="C425" s="6" t="s">
        <v>1531</v>
      </c>
      <c r="D425" s="6">
        <v>2014</v>
      </c>
      <c r="F425" s="20" t="s">
        <v>13</v>
      </c>
      <c r="G425" s="20" t="s">
        <v>13</v>
      </c>
      <c r="I425" s="6" t="s">
        <v>214</v>
      </c>
      <c r="J425" s="6" t="s">
        <v>116</v>
      </c>
    </row>
    <row r="426" spans="1:10" x14ac:dyDescent="0.25">
      <c r="A426" s="6" t="s">
        <v>1532</v>
      </c>
      <c r="B426" s="6" t="s">
        <v>1533</v>
      </c>
      <c r="C426" s="6" t="s">
        <v>131</v>
      </c>
      <c r="D426" s="6">
        <v>2013</v>
      </c>
      <c r="F426" s="20" t="s">
        <v>13</v>
      </c>
      <c r="G426" s="20" t="s">
        <v>13</v>
      </c>
      <c r="I426" s="6" t="s">
        <v>214</v>
      </c>
      <c r="J426" s="6" t="s">
        <v>116</v>
      </c>
    </row>
    <row r="427" spans="1:10" s="8" customFormat="1" x14ac:dyDescent="0.25">
      <c r="A427" s="6" t="s">
        <v>1534</v>
      </c>
      <c r="B427" s="6" t="s">
        <v>1535</v>
      </c>
      <c r="C427" s="6" t="s">
        <v>780</v>
      </c>
      <c r="D427" s="6">
        <v>2013</v>
      </c>
      <c r="E427" s="6"/>
      <c r="F427" s="20" t="s">
        <v>13</v>
      </c>
      <c r="G427" s="20" t="s">
        <v>13</v>
      </c>
      <c r="H427" s="6"/>
      <c r="I427" s="6" t="s">
        <v>214</v>
      </c>
      <c r="J427" s="6" t="s">
        <v>116</v>
      </c>
    </row>
    <row r="428" spans="1:10" x14ac:dyDescent="0.25">
      <c r="A428" s="6" t="s">
        <v>1536</v>
      </c>
      <c r="B428" s="6" t="s">
        <v>1537</v>
      </c>
      <c r="C428" s="6" t="s">
        <v>1538</v>
      </c>
      <c r="D428" s="6">
        <v>2015</v>
      </c>
      <c r="F428" s="20" t="s">
        <v>13</v>
      </c>
      <c r="G428" s="20" t="s">
        <v>13</v>
      </c>
      <c r="I428" s="6" t="s">
        <v>214</v>
      </c>
      <c r="J428" s="6" t="s">
        <v>116</v>
      </c>
    </row>
    <row r="429" spans="1:10" s="8" customFormat="1" x14ac:dyDescent="0.25">
      <c r="A429" s="6" t="s">
        <v>1552</v>
      </c>
      <c r="B429" s="6" t="s">
        <v>1553</v>
      </c>
      <c r="C429" s="6" t="s">
        <v>684</v>
      </c>
      <c r="D429" s="6">
        <v>2014</v>
      </c>
      <c r="E429" s="6"/>
      <c r="F429" s="20" t="s">
        <v>13</v>
      </c>
      <c r="G429" s="20" t="s">
        <v>13</v>
      </c>
      <c r="H429" s="6"/>
      <c r="I429" s="6" t="s">
        <v>214</v>
      </c>
      <c r="J429" s="6" t="s">
        <v>116</v>
      </c>
    </row>
    <row r="430" spans="1:10" x14ac:dyDescent="0.25">
      <c r="A430" s="6" t="s">
        <v>1565</v>
      </c>
      <c r="B430" s="6" t="s">
        <v>1566</v>
      </c>
      <c r="C430" s="6" t="s">
        <v>596</v>
      </c>
      <c r="D430" s="6">
        <v>2012</v>
      </c>
      <c r="F430" s="20" t="s">
        <v>13</v>
      </c>
      <c r="G430" s="20" t="s">
        <v>13</v>
      </c>
      <c r="I430" s="6" t="s">
        <v>214</v>
      </c>
      <c r="J430" s="6" t="s">
        <v>116</v>
      </c>
    </row>
    <row r="431" spans="1:10" x14ac:dyDescent="0.25">
      <c r="A431" s="6" t="s">
        <v>1591</v>
      </c>
      <c r="B431" s="6" t="s">
        <v>1592</v>
      </c>
      <c r="C431" s="6" t="s">
        <v>1593</v>
      </c>
      <c r="D431" s="6">
        <v>2013</v>
      </c>
      <c r="F431" s="20" t="s">
        <v>13</v>
      </c>
      <c r="G431" s="20" t="s">
        <v>13</v>
      </c>
      <c r="I431" s="6" t="s">
        <v>214</v>
      </c>
      <c r="J431" s="6" t="s">
        <v>116</v>
      </c>
    </row>
    <row r="432" spans="1:10" x14ac:dyDescent="0.25">
      <c r="A432" s="6" t="s">
        <v>1594</v>
      </c>
      <c r="B432" s="6" t="s">
        <v>1595</v>
      </c>
      <c r="C432" s="6" t="s">
        <v>430</v>
      </c>
      <c r="D432" s="6">
        <v>2013</v>
      </c>
      <c r="F432" s="20" t="s">
        <v>13</v>
      </c>
      <c r="G432" s="20" t="s">
        <v>13</v>
      </c>
      <c r="I432" s="6" t="s">
        <v>214</v>
      </c>
      <c r="J432" s="6" t="s">
        <v>116</v>
      </c>
    </row>
    <row r="433" spans="1:10" x14ac:dyDescent="0.25">
      <c r="A433" s="6" t="s">
        <v>1599</v>
      </c>
      <c r="B433" s="6" t="s">
        <v>1600</v>
      </c>
      <c r="C433" s="6" t="s">
        <v>220</v>
      </c>
      <c r="D433" s="6">
        <v>2015</v>
      </c>
      <c r="F433" s="20" t="s">
        <v>13</v>
      </c>
      <c r="G433" s="20" t="s">
        <v>13</v>
      </c>
      <c r="I433" s="6" t="s">
        <v>214</v>
      </c>
      <c r="J433" s="6" t="s">
        <v>116</v>
      </c>
    </row>
    <row r="434" spans="1:10" x14ac:dyDescent="0.25">
      <c r="A434" s="6" t="s">
        <v>1603</v>
      </c>
      <c r="B434" s="6" t="s">
        <v>1604</v>
      </c>
      <c r="C434" s="6" t="s">
        <v>147</v>
      </c>
      <c r="D434" s="6">
        <v>2012</v>
      </c>
      <c r="F434" s="20" t="s">
        <v>13</v>
      </c>
      <c r="G434" s="20" t="s">
        <v>13</v>
      </c>
      <c r="I434" s="6" t="s">
        <v>214</v>
      </c>
      <c r="J434" s="6" t="s">
        <v>116</v>
      </c>
    </row>
    <row r="435" spans="1:10" x14ac:dyDescent="0.25">
      <c r="A435" s="6" t="s">
        <v>1605</v>
      </c>
      <c r="B435" s="6" t="s">
        <v>1606</v>
      </c>
      <c r="C435" s="6" t="s">
        <v>538</v>
      </c>
      <c r="D435" s="6">
        <v>2012</v>
      </c>
      <c r="F435" s="20" t="s">
        <v>13</v>
      </c>
      <c r="G435" s="20" t="s">
        <v>13</v>
      </c>
      <c r="I435" s="6" t="s">
        <v>214</v>
      </c>
      <c r="J435" s="6" t="s">
        <v>116</v>
      </c>
    </row>
    <row r="436" spans="1:10" x14ac:dyDescent="0.25">
      <c r="A436" s="6" t="s">
        <v>1610</v>
      </c>
      <c r="B436" s="6" t="s">
        <v>1611</v>
      </c>
      <c r="C436" s="6" t="s">
        <v>1612</v>
      </c>
      <c r="D436" s="6">
        <v>2014</v>
      </c>
      <c r="F436" s="20" t="s">
        <v>13</v>
      </c>
      <c r="G436" s="20" t="s">
        <v>13</v>
      </c>
      <c r="I436" s="6" t="s">
        <v>214</v>
      </c>
      <c r="J436" s="6" t="s">
        <v>116</v>
      </c>
    </row>
    <row r="437" spans="1:10" x14ac:dyDescent="0.25">
      <c r="A437" s="6" t="s">
        <v>1613</v>
      </c>
      <c r="B437" s="6" t="s">
        <v>1614</v>
      </c>
      <c r="C437" s="6" t="s">
        <v>396</v>
      </c>
      <c r="D437" s="6">
        <v>2015</v>
      </c>
      <c r="F437" s="20" t="s">
        <v>13</v>
      </c>
      <c r="G437" s="20" t="s">
        <v>13</v>
      </c>
      <c r="I437" s="6" t="s">
        <v>214</v>
      </c>
      <c r="J437" s="6" t="s">
        <v>116</v>
      </c>
    </row>
    <row r="438" spans="1:10" x14ac:dyDescent="0.25">
      <c r="A438" s="6" t="s">
        <v>1620</v>
      </c>
      <c r="B438" s="6" t="s">
        <v>1621</v>
      </c>
      <c r="C438" s="6" t="s">
        <v>943</v>
      </c>
      <c r="D438" s="6">
        <v>2013</v>
      </c>
      <c r="F438" s="20" t="s">
        <v>13</v>
      </c>
      <c r="G438" s="20" t="s">
        <v>13</v>
      </c>
      <c r="I438" s="6" t="s">
        <v>214</v>
      </c>
      <c r="J438" s="6" t="s">
        <v>116</v>
      </c>
    </row>
    <row r="439" spans="1:10" x14ac:dyDescent="0.25">
      <c r="A439" s="6" t="s">
        <v>1622</v>
      </c>
      <c r="B439" s="6" t="s">
        <v>1623</v>
      </c>
      <c r="C439" s="6" t="s">
        <v>147</v>
      </c>
      <c r="D439" s="6">
        <v>2013</v>
      </c>
      <c r="F439" s="20" t="s">
        <v>13</v>
      </c>
      <c r="G439" s="20" t="s">
        <v>13</v>
      </c>
      <c r="I439" s="6" t="s">
        <v>214</v>
      </c>
      <c r="J439" s="6" t="s">
        <v>116</v>
      </c>
    </row>
    <row r="440" spans="1:10" s="30" customFormat="1" x14ac:dyDescent="0.2">
      <c r="A440" s="6" t="s">
        <v>1626</v>
      </c>
      <c r="B440" s="6" t="s">
        <v>1627</v>
      </c>
      <c r="C440" s="6" t="s">
        <v>1628</v>
      </c>
      <c r="D440" s="6">
        <v>2013</v>
      </c>
      <c r="E440" s="6"/>
      <c r="F440" s="20" t="s">
        <v>13</v>
      </c>
      <c r="G440" s="20" t="s">
        <v>13</v>
      </c>
      <c r="H440" s="6"/>
      <c r="I440" s="6" t="s">
        <v>214</v>
      </c>
      <c r="J440" s="6" t="s">
        <v>116</v>
      </c>
    </row>
    <row r="441" spans="1:10" x14ac:dyDescent="0.25">
      <c r="A441" s="6" t="s">
        <v>1629</v>
      </c>
      <c r="B441" s="6" t="s">
        <v>1630</v>
      </c>
      <c r="C441" s="6" t="s">
        <v>263</v>
      </c>
      <c r="D441" s="6">
        <v>2013</v>
      </c>
      <c r="F441" s="20" t="s">
        <v>13</v>
      </c>
      <c r="G441" s="20" t="s">
        <v>13</v>
      </c>
      <c r="I441" s="6" t="s">
        <v>214</v>
      </c>
      <c r="J441" s="6" t="s">
        <v>116</v>
      </c>
    </row>
    <row r="442" spans="1:10" x14ac:dyDescent="0.25">
      <c r="A442" s="6" t="s">
        <v>1649</v>
      </c>
      <c r="B442" s="6" t="s">
        <v>1650</v>
      </c>
      <c r="C442" s="6" t="s">
        <v>1651</v>
      </c>
      <c r="D442" s="6">
        <v>2011</v>
      </c>
      <c r="F442" s="20" t="s">
        <v>13</v>
      </c>
      <c r="G442" s="20" t="s">
        <v>13</v>
      </c>
      <c r="I442" s="6" t="s">
        <v>214</v>
      </c>
      <c r="J442" s="6" t="s">
        <v>116</v>
      </c>
    </row>
    <row r="443" spans="1:10" x14ac:dyDescent="0.25">
      <c r="A443" s="6" t="s">
        <v>1652</v>
      </c>
      <c r="B443" s="6" t="s">
        <v>1653</v>
      </c>
      <c r="C443" s="6" t="s">
        <v>1654</v>
      </c>
      <c r="D443" s="25">
        <v>2014</v>
      </c>
      <c r="F443" s="20" t="s">
        <v>13</v>
      </c>
      <c r="G443" s="20" t="s">
        <v>13</v>
      </c>
      <c r="I443" s="6" t="s">
        <v>214</v>
      </c>
      <c r="J443" s="6" t="s">
        <v>116</v>
      </c>
    </row>
    <row r="444" spans="1:10" x14ac:dyDescent="0.25">
      <c r="A444" s="6" t="s">
        <v>1655</v>
      </c>
      <c r="B444" s="6" t="s">
        <v>1656</v>
      </c>
      <c r="C444" s="6" t="s">
        <v>1043</v>
      </c>
      <c r="D444" s="6">
        <v>2012</v>
      </c>
      <c r="F444" s="20" t="s">
        <v>13</v>
      </c>
      <c r="G444" s="20" t="s">
        <v>13</v>
      </c>
      <c r="I444" s="6" t="s">
        <v>214</v>
      </c>
      <c r="J444" s="6" t="s">
        <v>116</v>
      </c>
    </row>
    <row r="445" spans="1:10" x14ac:dyDescent="0.25">
      <c r="A445" s="6" t="s">
        <v>1675</v>
      </c>
      <c r="B445" s="6" t="s">
        <v>1676</v>
      </c>
      <c r="C445" s="6" t="s">
        <v>1677</v>
      </c>
      <c r="D445" s="6">
        <v>2013</v>
      </c>
      <c r="F445" s="20" t="s">
        <v>13</v>
      </c>
      <c r="G445" s="20" t="s">
        <v>13</v>
      </c>
      <c r="I445" s="6" t="s">
        <v>214</v>
      </c>
      <c r="J445" s="6" t="s">
        <v>116</v>
      </c>
    </row>
    <row r="446" spans="1:10" x14ac:dyDescent="0.25">
      <c r="A446" s="6" t="s">
        <v>1678</v>
      </c>
      <c r="B446" s="6" t="s">
        <v>1679</v>
      </c>
      <c r="C446" s="6" t="s">
        <v>175</v>
      </c>
      <c r="D446" s="6">
        <v>2013</v>
      </c>
      <c r="F446" s="20" t="s">
        <v>13</v>
      </c>
      <c r="G446" s="20" t="s">
        <v>13</v>
      </c>
      <c r="I446" s="6" t="s">
        <v>214</v>
      </c>
      <c r="J446" s="6" t="s">
        <v>116</v>
      </c>
    </row>
    <row r="447" spans="1:10" x14ac:dyDescent="0.25">
      <c r="A447" s="6" t="s">
        <v>1680</v>
      </c>
      <c r="B447" s="6" t="s">
        <v>1681</v>
      </c>
      <c r="C447" s="6" t="s">
        <v>1682</v>
      </c>
      <c r="D447" s="6">
        <v>2012</v>
      </c>
      <c r="F447" s="20" t="s">
        <v>13</v>
      </c>
      <c r="G447" s="20" t="s">
        <v>13</v>
      </c>
      <c r="I447" s="6" t="s">
        <v>214</v>
      </c>
      <c r="J447" s="6" t="s">
        <v>116</v>
      </c>
    </row>
    <row r="448" spans="1:10" x14ac:dyDescent="0.25">
      <c r="A448" s="6" t="s">
        <v>1685</v>
      </c>
      <c r="B448" s="6" t="s">
        <v>1686</v>
      </c>
      <c r="C448" s="6" t="s">
        <v>1687</v>
      </c>
      <c r="D448" s="6">
        <v>2014</v>
      </c>
      <c r="F448" s="20" t="s">
        <v>13</v>
      </c>
      <c r="G448" s="20" t="s">
        <v>13</v>
      </c>
      <c r="I448" s="6" t="s">
        <v>214</v>
      </c>
      <c r="J448" s="6" t="s">
        <v>116</v>
      </c>
    </row>
    <row r="449" spans="1:10" s="30" customFormat="1" x14ac:dyDescent="0.2">
      <c r="A449" s="6" t="s">
        <v>1688</v>
      </c>
      <c r="B449" s="6" t="s">
        <v>1689</v>
      </c>
      <c r="C449" s="6" t="s">
        <v>1690</v>
      </c>
      <c r="D449" s="6">
        <v>2014</v>
      </c>
      <c r="E449" s="6"/>
      <c r="F449" s="20" t="s">
        <v>13</v>
      </c>
      <c r="G449" s="20" t="s">
        <v>13</v>
      </c>
      <c r="H449" s="6"/>
      <c r="I449" s="6" t="s">
        <v>214</v>
      </c>
      <c r="J449" s="6" t="s">
        <v>116</v>
      </c>
    </row>
    <row r="450" spans="1:10" x14ac:dyDescent="0.25">
      <c r="A450" s="6" t="s">
        <v>1691</v>
      </c>
      <c r="B450" s="6" t="s">
        <v>1692</v>
      </c>
      <c r="C450" s="6" t="s">
        <v>1131</v>
      </c>
      <c r="D450" s="6">
        <v>2014</v>
      </c>
      <c r="F450" s="20" t="s">
        <v>13</v>
      </c>
      <c r="G450" s="20" t="s">
        <v>13</v>
      </c>
      <c r="I450" s="6" t="s">
        <v>214</v>
      </c>
      <c r="J450" s="6" t="s">
        <v>116</v>
      </c>
    </row>
    <row r="451" spans="1:10" x14ac:dyDescent="0.25">
      <c r="A451" s="6" t="s">
        <v>1723</v>
      </c>
      <c r="B451" s="6" t="s">
        <v>1724</v>
      </c>
      <c r="C451" s="6" t="s">
        <v>1725</v>
      </c>
      <c r="D451" s="6">
        <v>2014</v>
      </c>
      <c r="F451" s="20" t="s">
        <v>13</v>
      </c>
      <c r="G451" s="20" t="s">
        <v>13</v>
      </c>
      <c r="I451" s="6" t="s">
        <v>214</v>
      </c>
      <c r="J451" s="6" t="s">
        <v>116</v>
      </c>
    </row>
    <row r="452" spans="1:10" s="30" customFormat="1" x14ac:dyDescent="0.2">
      <c r="A452" s="6" t="s">
        <v>1728</v>
      </c>
      <c r="B452" s="6" t="s">
        <v>1729</v>
      </c>
      <c r="C452" s="6" t="s">
        <v>1730</v>
      </c>
      <c r="D452" s="25">
        <v>2013</v>
      </c>
      <c r="E452" s="6"/>
      <c r="F452" s="20" t="s">
        <v>13</v>
      </c>
      <c r="G452" s="20" t="s">
        <v>13</v>
      </c>
      <c r="H452" s="6"/>
      <c r="I452" s="6" t="s">
        <v>214</v>
      </c>
      <c r="J452" s="6" t="s">
        <v>116</v>
      </c>
    </row>
    <row r="453" spans="1:10" x14ac:dyDescent="0.25">
      <c r="A453" s="6" t="s">
        <v>1737</v>
      </c>
      <c r="B453" s="6" t="s">
        <v>1738</v>
      </c>
      <c r="C453" s="6" t="s">
        <v>1739</v>
      </c>
      <c r="D453" s="25">
        <v>2013</v>
      </c>
      <c r="F453" s="20" t="s">
        <v>13</v>
      </c>
      <c r="G453" s="20" t="s">
        <v>13</v>
      </c>
      <c r="I453" s="6" t="s">
        <v>214</v>
      </c>
      <c r="J453" s="6" t="s">
        <v>116</v>
      </c>
    </row>
    <row r="454" spans="1:10" x14ac:dyDescent="0.25">
      <c r="A454" s="6" t="s">
        <v>1740</v>
      </c>
      <c r="B454" s="6" t="s">
        <v>1741</v>
      </c>
      <c r="C454" s="6" t="s">
        <v>1742</v>
      </c>
      <c r="D454" s="6">
        <v>2015</v>
      </c>
      <c r="F454" s="20" t="s">
        <v>13</v>
      </c>
      <c r="G454" s="20" t="s">
        <v>13</v>
      </c>
      <c r="I454" s="6" t="s">
        <v>214</v>
      </c>
      <c r="J454" s="6" t="s">
        <v>116</v>
      </c>
    </row>
    <row r="455" spans="1:10" x14ac:dyDescent="0.25">
      <c r="A455" s="6" t="s">
        <v>1746</v>
      </c>
      <c r="B455" s="6" t="s">
        <v>1747</v>
      </c>
      <c r="C455" s="6" t="s">
        <v>131</v>
      </c>
      <c r="D455" s="6">
        <v>2010</v>
      </c>
      <c r="F455" s="20" t="s">
        <v>13</v>
      </c>
      <c r="G455" s="20" t="s">
        <v>13</v>
      </c>
      <c r="I455" s="6" t="s">
        <v>214</v>
      </c>
      <c r="J455" s="6" t="s">
        <v>116</v>
      </c>
    </row>
    <row r="456" spans="1:10" x14ac:dyDescent="0.25">
      <c r="A456" s="6" t="s">
        <v>1748</v>
      </c>
      <c r="B456" s="6" t="s">
        <v>1749</v>
      </c>
      <c r="C456" s="6" t="s">
        <v>131</v>
      </c>
      <c r="D456" s="6">
        <v>2011</v>
      </c>
      <c r="F456" s="20" t="s">
        <v>13</v>
      </c>
      <c r="G456" s="20" t="s">
        <v>13</v>
      </c>
      <c r="I456" s="6" t="s">
        <v>214</v>
      </c>
      <c r="J456" s="6" t="s">
        <v>116</v>
      </c>
    </row>
    <row r="457" spans="1:10" x14ac:dyDescent="0.25">
      <c r="A457" s="6" t="s">
        <v>1752</v>
      </c>
      <c r="B457" s="6" t="s">
        <v>1753</v>
      </c>
      <c r="C457" s="6" t="s">
        <v>131</v>
      </c>
      <c r="D457" s="6">
        <v>2013</v>
      </c>
      <c r="F457" s="20" t="s">
        <v>13</v>
      </c>
      <c r="G457" s="20" t="s">
        <v>13</v>
      </c>
      <c r="I457" s="6" t="s">
        <v>214</v>
      </c>
      <c r="J457" s="6" t="s">
        <v>116</v>
      </c>
    </row>
    <row r="458" spans="1:10" x14ac:dyDescent="0.25">
      <c r="A458" s="6" t="s">
        <v>1754</v>
      </c>
      <c r="B458" s="6" t="s">
        <v>1755</v>
      </c>
      <c r="C458" s="6" t="s">
        <v>135</v>
      </c>
      <c r="D458" s="6">
        <v>2012</v>
      </c>
      <c r="F458" s="20" t="s">
        <v>13</v>
      </c>
      <c r="G458" s="20" t="s">
        <v>13</v>
      </c>
      <c r="I458" s="6" t="s">
        <v>214</v>
      </c>
      <c r="J458" s="6" t="s">
        <v>116</v>
      </c>
    </row>
    <row r="459" spans="1:10" x14ac:dyDescent="0.25">
      <c r="A459" s="6" t="s">
        <v>1756</v>
      </c>
      <c r="B459" s="6" t="s">
        <v>1757</v>
      </c>
      <c r="C459" s="6" t="s">
        <v>337</v>
      </c>
      <c r="D459" s="6">
        <v>2012</v>
      </c>
      <c r="F459" s="20" t="s">
        <v>13</v>
      </c>
      <c r="G459" s="20" t="s">
        <v>13</v>
      </c>
      <c r="I459" s="6" t="s">
        <v>214</v>
      </c>
      <c r="J459" s="6" t="s">
        <v>116</v>
      </c>
    </row>
    <row r="460" spans="1:10" x14ac:dyDescent="0.25">
      <c r="A460" s="6" t="s">
        <v>1758</v>
      </c>
      <c r="B460" s="6" t="s">
        <v>1759</v>
      </c>
      <c r="C460" s="6" t="s">
        <v>131</v>
      </c>
      <c r="D460" s="6">
        <v>2013</v>
      </c>
      <c r="F460" s="20" t="s">
        <v>13</v>
      </c>
      <c r="G460" s="20" t="s">
        <v>13</v>
      </c>
      <c r="I460" s="6" t="s">
        <v>214</v>
      </c>
      <c r="J460" s="6" t="s">
        <v>116</v>
      </c>
    </row>
    <row r="461" spans="1:10" x14ac:dyDescent="0.25">
      <c r="A461" s="6" t="s">
        <v>1762</v>
      </c>
      <c r="B461" s="6" t="s">
        <v>1763</v>
      </c>
      <c r="C461" s="6" t="s">
        <v>1524</v>
      </c>
      <c r="D461" s="6">
        <v>2014</v>
      </c>
      <c r="F461" s="20" t="s">
        <v>13</v>
      </c>
      <c r="G461" s="20" t="s">
        <v>13</v>
      </c>
      <c r="I461" s="6" t="s">
        <v>214</v>
      </c>
      <c r="J461" s="6" t="s">
        <v>116</v>
      </c>
    </row>
    <row r="462" spans="1:10" x14ac:dyDescent="0.25">
      <c r="A462" s="6" t="s">
        <v>1771</v>
      </c>
      <c r="B462" s="6" t="s">
        <v>1772</v>
      </c>
      <c r="C462" s="6" t="s">
        <v>1773</v>
      </c>
      <c r="D462" s="6">
        <v>2013</v>
      </c>
      <c r="F462" s="20" t="s">
        <v>13</v>
      </c>
      <c r="G462" s="20" t="s">
        <v>13</v>
      </c>
      <c r="I462" s="6" t="s">
        <v>214</v>
      </c>
      <c r="J462" s="6" t="s">
        <v>116</v>
      </c>
    </row>
    <row r="463" spans="1:10" x14ac:dyDescent="0.25">
      <c r="A463" s="6" t="s">
        <v>1785</v>
      </c>
      <c r="B463" s="6" t="s">
        <v>1786</v>
      </c>
      <c r="C463" s="6" t="s">
        <v>172</v>
      </c>
      <c r="D463" s="6">
        <v>2013</v>
      </c>
      <c r="F463" s="20" t="s">
        <v>13</v>
      </c>
      <c r="G463" s="20" t="s">
        <v>13</v>
      </c>
      <c r="I463" s="6" t="s">
        <v>214</v>
      </c>
      <c r="J463" s="6" t="s">
        <v>116</v>
      </c>
    </row>
    <row r="464" spans="1:10" x14ac:dyDescent="0.25">
      <c r="A464" s="6" t="s">
        <v>1794</v>
      </c>
      <c r="B464" s="6" t="s">
        <v>1795</v>
      </c>
      <c r="C464" s="6" t="s">
        <v>179</v>
      </c>
      <c r="D464" s="6">
        <v>2013</v>
      </c>
      <c r="F464" s="20" t="s">
        <v>13</v>
      </c>
      <c r="G464" s="20" t="s">
        <v>13</v>
      </c>
      <c r="I464" s="6" t="s">
        <v>214</v>
      </c>
      <c r="J464" s="6" t="s">
        <v>116</v>
      </c>
    </row>
    <row r="465" spans="1:10" x14ac:dyDescent="0.25">
      <c r="A465" s="6" t="s">
        <v>1796</v>
      </c>
      <c r="B465" s="6" t="s">
        <v>1797</v>
      </c>
      <c r="C465" s="6" t="s">
        <v>936</v>
      </c>
      <c r="D465" s="6">
        <v>2014</v>
      </c>
      <c r="F465" s="20" t="s">
        <v>13</v>
      </c>
      <c r="G465" s="20" t="s">
        <v>13</v>
      </c>
      <c r="I465" s="6" t="s">
        <v>214</v>
      </c>
      <c r="J465" s="6" t="s">
        <v>116</v>
      </c>
    </row>
    <row r="466" spans="1:10" x14ac:dyDescent="0.25">
      <c r="A466" s="6" t="s">
        <v>1798</v>
      </c>
      <c r="B466" s="6" t="s">
        <v>1799</v>
      </c>
      <c r="C466" s="6" t="s">
        <v>135</v>
      </c>
      <c r="D466" s="6">
        <v>2012</v>
      </c>
      <c r="F466" s="20" t="s">
        <v>13</v>
      </c>
      <c r="G466" s="20" t="s">
        <v>13</v>
      </c>
      <c r="I466" s="6" t="s">
        <v>214</v>
      </c>
      <c r="J466" s="6" t="s">
        <v>116</v>
      </c>
    </row>
    <row r="467" spans="1:10" x14ac:dyDescent="0.25">
      <c r="A467" s="6" t="s">
        <v>1809</v>
      </c>
      <c r="B467" s="6" t="s">
        <v>1810</v>
      </c>
      <c r="C467" s="6" t="s">
        <v>1811</v>
      </c>
      <c r="D467" s="25">
        <v>2015</v>
      </c>
      <c r="F467" s="20" t="s">
        <v>13</v>
      </c>
      <c r="G467" s="20" t="s">
        <v>13</v>
      </c>
      <c r="I467" s="6" t="s">
        <v>214</v>
      </c>
      <c r="J467" s="6" t="s">
        <v>116</v>
      </c>
    </row>
    <row r="468" spans="1:10" s="8" customFormat="1" x14ac:dyDescent="0.25">
      <c r="A468" s="6" t="s">
        <v>1812</v>
      </c>
      <c r="B468" s="6" t="s">
        <v>1813</v>
      </c>
      <c r="C468" s="6" t="s">
        <v>1814</v>
      </c>
      <c r="D468" s="25">
        <v>2014</v>
      </c>
      <c r="E468" s="6"/>
      <c r="F468" s="20" t="s">
        <v>13</v>
      </c>
      <c r="G468" s="20" t="s">
        <v>13</v>
      </c>
      <c r="H468" s="6"/>
      <c r="I468" s="6" t="s">
        <v>214</v>
      </c>
      <c r="J468" s="6" t="s">
        <v>116</v>
      </c>
    </row>
    <row r="469" spans="1:10" s="8" customFormat="1" x14ac:dyDescent="0.25">
      <c r="A469" s="6" t="s">
        <v>1821</v>
      </c>
      <c r="B469" s="6" t="s">
        <v>1822</v>
      </c>
      <c r="C469" s="6" t="s">
        <v>352</v>
      </c>
      <c r="D469" s="6">
        <v>2014</v>
      </c>
      <c r="E469" s="6"/>
      <c r="F469" s="20" t="s">
        <v>13</v>
      </c>
      <c r="G469" s="20" t="s">
        <v>13</v>
      </c>
      <c r="H469" s="6"/>
      <c r="I469" s="6" t="s">
        <v>214</v>
      </c>
      <c r="J469" s="6" t="s">
        <v>116</v>
      </c>
    </row>
    <row r="470" spans="1:10" s="8" customFormat="1" x14ac:dyDescent="0.25">
      <c r="A470" s="6" t="s">
        <v>1865</v>
      </c>
      <c r="B470" s="6" t="s">
        <v>1866</v>
      </c>
      <c r="C470" s="6" t="s">
        <v>1867</v>
      </c>
      <c r="D470" s="6">
        <v>2014</v>
      </c>
      <c r="E470" s="6"/>
      <c r="F470" s="20" t="s">
        <v>13</v>
      </c>
      <c r="G470" s="20" t="s">
        <v>13</v>
      </c>
      <c r="H470" s="6"/>
      <c r="I470" s="6" t="s">
        <v>214</v>
      </c>
      <c r="J470" s="6" t="s">
        <v>116</v>
      </c>
    </row>
    <row r="471" spans="1:10" x14ac:dyDescent="0.25">
      <c r="A471" s="6" t="s">
        <v>1923</v>
      </c>
      <c r="B471" s="6" t="s">
        <v>1924</v>
      </c>
      <c r="C471" s="6" t="s">
        <v>1925</v>
      </c>
      <c r="D471" s="25">
        <v>2015</v>
      </c>
      <c r="F471" s="20" t="s">
        <v>13</v>
      </c>
      <c r="G471" s="20" t="s">
        <v>13</v>
      </c>
      <c r="I471" s="6" t="s">
        <v>214</v>
      </c>
      <c r="J471" s="6" t="s">
        <v>116</v>
      </c>
    </row>
    <row r="472" spans="1:10" x14ac:dyDescent="0.25">
      <c r="A472" s="6" t="s">
        <v>1958</v>
      </c>
      <c r="B472" s="6" t="s">
        <v>1959</v>
      </c>
      <c r="C472" s="6" t="s">
        <v>1960</v>
      </c>
      <c r="D472" s="6">
        <v>2012</v>
      </c>
      <c r="F472" s="20" t="s">
        <v>13</v>
      </c>
      <c r="G472" s="20" t="s">
        <v>82</v>
      </c>
      <c r="I472" s="6" t="s">
        <v>214</v>
      </c>
      <c r="J472" s="6" t="s">
        <v>116</v>
      </c>
    </row>
    <row r="473" spans="1:10" x14ac:dyDescent="0.25">
      <c r="A473" s="6" t="s">
        <v>1997</v>
      </c>
      <c r="B473" s="6" t="s">
        <v>1998</v>
      </c>
      <c r="C473" s="6" t="s">
        <v>1999</v>
      </c>
      <c r="D473" s="6">
        <v>2013</v>
      </c>
      <c r="F473" s="20" t="s">
        <v>13</v>
      </c>
      <c r="G473" s="20" t="s">
        <v>13</v>
      </c>
      <c r="I473" s="6" t="s">
        <v>214</v>
      </c>
      <c r="J473" s="6" t="s">
        <v>116</v>
      </c>
    </row>
    <row r="474" spans="1:10" x14ac:dyDescent="0.25">
      <c r="A474" s="6" t="s">
        <v>2044</v>
      </c>
      <c r="B474" s="6" t="s">
        <v>2045</v>
      </c>
      <c r="C474" s="6" t="s">
        <v>1170</v>
      </c>
      <c r="D474" s="6">
        <v>2011</v>
      </c>
      <c r="F474" s="20" t="s">
        <v>13</v>
      </c>
      <c r="G474" s="20" t="s">
        <v>13</v>
      </c>
      <c r="I474" s="6" t="s">
        <v>214</v>
      </c>
      <c r="J474" s="6" t="s">
        <v>116</v>
      </c>
    </row>
    <row r="475" spans="1:10" x14ac:dyDescent="0.25">
      <c r="A475" s="6" t="s">
        <v>2052</v>
      </c>
      <c r="B475" s="6" t="s">
        <v>2053</v>
      </c>
      <c r="C475" s="6" t="s">
        <v>2054</v>
      </c>
      <c r="D475" s="6">
        <v>2014</v>
      </c>
      <c r="F475" s="20" t="s">
        <v>13</v>
      </c>
      <c r="G475" s="20" t="s">
        <v>13</v>
      </c>
      <c r="I475" s="6" t="s">
        <v>214</v>
      </c>
      <c r="J475" s="6" t="s">
        <v>116</v>
      </c>
    </row>
    <row r="476" spans="1:10" x14ac:dyDescent="0.25">
      <c r="A476" s="6" t="s">
        <v>2062</v>
      </c>
      <c r="B476" s="6" t="s">
        <v>2063</v>
      </c>
      <c r="C476" s="6" t="s">
        <v>2064</v>
      </c>
      <c r="D476" s="25">
        <v>2013</v>
      </c>
      <c r="F476" s="20" t="s">
        <v>13</v>
      </c>
      <c r="G476" s="20" t="s">
        <v>13</v>
      </c>
      <c r="I476" s="6" t="s">
        <v>214</v>
      </c>
      <c r="J476" s="6" t="s">
        <v>116</v>
      </c>
    </row>
    <row r="477" spans="1:10" x14ac:dyDescent="0.25">
      <c r="A477" s="6" t="s">
        <v>2074</v>
      </c>
      <c r="B477" s="6" t="s">
        <v>2075</v>
      </c>
      <c r="C477" s="6" t="s">
        <v>1185</v>
      </c>
      <c r="D477" s="6">
        <v>2013</v>
      </c>
      <c r="F477" s="20" t="s">
        <v>13</v>
      </c>
      <c r="G477" s="20" t="s">
        <v>13</v>
      </c>
      <c r="I477" s="6" t="s">
        <v>214</v>
      </c>
      <c r="J477" s="6" t="s">
        <v>116</v>
      </c>
    </row>
    <row r="478" spans="1:10" x14ac:dyDescent="0.25">
      <c r="A478" s="6" t="s">
        <v>2076</v>
      </c>
      <c r="B478" s="6" t="s">
        <v>2077</v>
      </c>
      <c r="C478" s="6" t="s">
        <v>1185</v>
      </c>
      <c r="D478" s="6">
        <v>2012</v>
      </c>
      <c r="F478" s="20" t="s">
        <v>13</v>
      </c>
      <c r="G478" s="20" t="s">
        <v>13</v>
      </c>
      <c r="I478" s="6" t="s">
        <v>214</v>
      </c>
      <c r="J478" s="6" t="s">
        <v>116</v>
      </c>
    </row>
    <row r="479" spans="1:10" x14ac:dyDescent="0.25">
      <c r="A479" s="6" t="s">
        <v>2086</v>
      </c>
      <c r="B479" s="6" t="s">
        <v>2087</v>
      </c>
      <c r="C479" s="6" t="s">
        <v>2088</v>
      </c>
      <c r="D479" s="6">
        <v>2012</v>
      </c>
      <c r="F479" s="20" t="s">
        <v>13</v>
      </c>
      <c r="G479" s="20" t="s">
        <v>13</v>
      </c>
      <c r="I479" s="6" t="s">
        <v>214</v>
      </c>
      <c r="J479" s="6" t="s">
        <v>116</v>
      </c>
    </row>
    <row r="480" spans="1:10" x14ac:dyDescent="0.25">
      <c r="A480" s="6" t="s">
        <v>2098</v>
      </c>
      <c r="B480" s="6" t="s">
        <v>2099</v>
      </c>
      <c r="C480" s="6" t="s">
        <v>1126</v>
      </c>
      <c r="D480" s="6">
        <v>2010</v>
      </c>
      <c r="F480" s="20" t="s">
        <v>13</v>
      </c>
      <c r="G480" s="20" t="s">
        <v>13</v>
      </c>
      <c r="I480" s="6" t="s">
        <v>214</v>
      </c>
      <c r="J480" s="6" t="s">
        <v>116</v>
      </c>
    </row>
    <row r="481" spans="1:10" x14ac:dyDescent="0.25">
      <c r="A481" s="6" t="s">
        <v>2107</v>
      </c>
      <c r="B481" s="6" t="s">
        <v>2108</v>
      </c>
      <c r="C481" s="6" t="s">
        <v>1672</v>
      </c>
      <c r="D481" s="6">
        <v>2013</v>
      </c>
      <c r="F481" s="20" t="s">
        <v>13</v>
      </c>
      <c r="G481" s="20" t="s">
        <v>13</v>
      </c>
      <c r="I481" s="6" t="s">
        <v>214</v>
      </c>
      <c r="J481" s="6" t="s">
        <v>116</v>
      </c>
    </row>
    <row r="482" spans="1:10" x14ac:dyDescent="0.25">
      <c r="A482" s="6" t="s">
        <v>2162</v>
      </c>
      <c r="B482" s="6" t="s">
        <v>2163</v>
      </c>
      <c r="C482" s="6" t="s">
        <v>2164</v>
      </c>
      <c r="D482" s="6">
        <v>2013</v>
      </c>
      <c r="F482" s="20" t="s">
        <v>13</v>
      </c>
      <c r="G482" s="20" t="s">
        <v>13</v>
      </c>
      <c r="I482" s="6" t="s">
        <v>214</v>
      </c>
      <c r="J482" s="6" t="s">
        <v>116</v>
      </c>
    </row>
    <row r="483" spans="1:10" x14ac:dyDescent="0.25">
      <c r="A483" s="6" t="s">
        <v>2183</v>
      </c>
      <c r="B483" s="6" t="s">
        <v>2184</v>
      </c>
      <c r="C483" s="6" t="s">
        <v>2185</v>
      </c>
      <c r="D483" s="25">
        <v>2012</v>
      </c>
      <c r="F483" s="20" t="s">
        <v>13</v>
      </c>
      <c r="G483" s="20" t="s">
        <v>13</v>
      </c>
      <c r="I483" s="6" t="s">
        <v>214</v>
      </c>
      <c r="J483" s="6" t="s">
        <v>116</v>
      </c>
    </row>
    <row r="484" spans="1:10" x14ac:dyDescent="0.25">
      <c r="A484" s="8" t="s">
        <v>2195</v>
      </c>
      <c r="B484" s="8" t="s">
        <v>2196</v>
      </c>
      <c r="D484" s="8">
        <v>2014</v>
      </c>
      <c r="F484" s="21" t="s">
        <v>13</v>
      </c>
      <c r="G484" s="21" t="s">
        <v>13</v>
      </c>
      <c r="H484" s="8"/>
      <c r="I484" s="8" t="s">
        <v>214</v>
      </c>
      <c r="J484" s="8" t="s">
        <v>116</v>
      </c>
    </row>
    <row r="485" spans="1:10" x14ac:dyDescent="0.25">
      <c r="A485" s="6" t="s">
        <v>2223</v>
      </c>
      <c r="B485" s="6" t="s">
        <v>2224</v>
      </c>
      <c r="C485" s="6" t="s">
        <v>1234</v>
      </c>
      <c r="D485" s="25">
        <v>2012</v>
      </c>
      <c r="F485" s="20" t="s">
        <v>13</v>
      </c>
      <c r="G485" s="20" t="s">
        <v>13</v>
      </c>
      <c r="I485" s="6" t="s">
        <v>214</v>
      </c>
      <c r="J485" s="6" t="s">
        <v>116</v>
      </c>
    </row>
    <row r="486" spans="1:10" x14ac:dyDescent="0.25">
      <c r="A486" s="6" t="s">
        <v>2228</v>
      </c>
      <c r="B486" s="6" t="s">
        <v>2229</v>
      </c>
      <c r="C486" s="6" t="s">
        <v>2230</v>
      </c>
      <c r="D486" s="6">
        <v>2011</v>
      </c>
      <c r="F486" s="20" t="s">
        <v>13</v>
      </c>
      <c r="G486" s="20" t="s">
        <v>13</v>
      </c>
      <c r="I486" s="6" t="s">
        <v>214</v>
      </c>
      <c r="J486" s="6" t="s">
        <v>116</v>
      </c>
    </row>
    <row r="487" spans="1:10" x14ac:dyDescent="0.25">
      <c r="A487" s="6" t="s">
        <v>2236</v>
      </c>
      <c r="B487" s="6" t="s">
        <v>2237</v>
      </c>
      <c r="C487" s="6" t="s">
        <v>2238</v>
      </c>
      <c r="D487" s="6">
        <v>2011</v>
      </c>
      <c r="F487" s="20" t="s">
        <v>13</v>
      </c>
      <c r="G487" s="20" t="s">
        <v>13</v>
      </c>
      <c r="I487" s="6" t="s">
        <v>214</v>
      </c>
      <c r="J487" s="6" t="s">
        <v>116</v>
      </c>
    </row>
    <row r="488" spans="1:10" x14ac:dyDescent="0.25">
      <c r="A488" s="6" t="s">
        <v>2250</v>
      </c>
      <c r="B488" s="6" t="s">
        <v>2251</v>
      </c>
      <c r="C488" s="6" t="s">
        <v>2252</v>
      </c>
      <c r="D488" s="6">
        <v>2014</v>
      </c>
      <c r="F488" s="20" t="s">
        <v>13</v>
      </c>
      <c r="G488" s="20" t="s">
        <v>13</v>
      </c>
      <c r="I488" s="6" t="s">
        <v>214</v>
      </c>
      <c r="J488" s="6" t="s">
        <v>116</v>
      </c>
    </row>
    <row r="489" spans="1:10" x14ac:dyDescent="0.25">
      <c r="A489" s="6" t="s">
        <v>2266</v>
      </c>
      <c r="B489" s="6" t="s">
        <v>2267</v>
      </c>
      <c r="C489" s="6" t="s">
        <v>2268</v>
      </c>
      <c r="D489" s="6">
        <v>2013</v>
      </c>
      <c r="F489" s="20" t="s">
        <v>13</v>
      </c>
      <c r="G489" s="20" t="s">
        <v>13</v>
      </c>
      <c r="I489" s="6" t="s">
        <v>214</v>
      </c>
      <c r="J489" s="6" t="s">
        <v>116</v>
      </c>
    </row>
    <row r="490" spans="1:10" x14ac:dyDescent="0.25">
      <c r="A490" s="8" t="s">
        <v>2281</v>
      </c>
      <c r="B490" s="8" t="s">
        <v>2282</v>
      </c>
      <c r="D490" s="8">
        <v>2011</v>
      </c>
      <c r="F490" s="21" t="s">
        <v>13</v>
      </c>
      <c r="G490" s="21" t="s">
        <v>13</v>
      </c>
      <c r="H490" s="8"/>
      <c r="I490" s="8" t="s">
        <v>214</v>
      </c>
      <c r="J490" s="8" t="s">
        <v>116</v>
      </c>
    </row>
    <row r="491" spans="1:10" x14ac:dyDescent="0.25">
      <c r="A491" s="6" t="s">
        <v>2311</v>
      </c>
      <c r="B491" s="6" t="s">
        <v>2312</v>
      </c>
      <c r="C491" s="6" t="s">
        <v>1029</v>
      </c>
      <c r="D491" s="6">
        <v>2013</v>
      </c>
      <c r="F491" s="20" t="s">
        <v>13</v>
      </c>
      <c r="G491" s="20" t="s">
        <v>13</v>
      </c>
      <c r="I491" s="6" t="s">
        <v>214</v>
      </c>
      <c r="J491" s="6" t="s">
        <v>116</v>
      </c>
    </row>
    <row r="492" spans="1:10" x14ac:dyDescent="0.25">
      <c r="A492" s="6" t="s">
        <v>2316</v>
      </c>
      <c r="B492" s="6" t="s">
        <v>2317</v>
      </c>
      <c r="C492" s="6" t="s">
        <v>2318</v>
      </c>
      <c r="D492" s="6">
        <v>2014</v>
      </c>
      <c r="F492" s="20" t="s">
        <v>13</v>
      </c>
      <c r="G492" s="20" t="s">
        <v>13</v>
      </c>
      <c r="I492" s="6" t="s">
        <v>214</v>
      </c>
      <c r="J492" s="6" t="s">
        <v>116</v>
      </c>
    </row>
    <row r="493" spans="1:10" x14ac:dyDescent="0.25">
      <c r="A493" s="6" t="s">
        <v>2335</v>
      </c>
      <c r="B493" s="6" t="s">
        <v>2336</v>
      </c>
      <c r="C493" s="6" t="s">
        <v>501</v>
      </c>
      <c r="D493" s="6">
        <v>2014</v>
      </c>
      <c r="F493" s="20" t="s">
        <v>13</v>
      </c>
      <c r="G493" s="20" t="s">
        <v>13</v>
      </c>
      <c r="I493" s="6" t="s">
        <v>214</v>
      </c>
      <c r="J493" s="6" t="s">
        <v>116</v>
      </c>
    </row>
    <row r="494" spans="1:10" x14ac:dyDescent="0.25">
      <c r="A494" s="6" t="s">
        <v>2357</v>
      </c>
      <c r="B494" s="6" t="s">
        <v>2358</v>
      </c>
      <c r="C494" s="6" t="s">
        <v>1428</v>
      </c>
      <c r="D494" s="6">
        <v>2012</v>
      </c>
      <c r="F494" s="20" t="s">
        <v>13</v>
      </c>
      <c r="G494" s="20" t="s">
        <v>13</v>
      </c>
      <c r="I494" s="6" t="s">
        <v>214</v>
      </c>
      <c r="J494" s="6" t="s">
        <v>116</v>
      </c>
    </row>
    <row r="495" spans="1:10" s="30" customFormat="1" x14ac:dyDescent="0.2">
      <c r="A495" s="6" t="s">
        <v>1341</v>
      </c>
      <c r="B495" s="6" t="s">
        <v>2370</v>
      </c>
      <c r="C495" s="6" t="s">
        <v>2371</v>
      </c>
      <c r="D495" s="6">
        <v>2013</v>
      </c>
      <c r="E495" s="6"/>
      <c r="F495" s="20" t="s">
        <v>13</v>
      </c>
      <c r="G495" s="20" t="s">
        <v>13</v>
      </c>
      <c r="H495" s="6"/>
      <c r="I495" s="6" t="s">
        <v>214</v>
      </c>
      <c r="J495" s="6" t="s">
        <v>116</v>
      </c>
    </row>
    <row r="496" spans="1:10" s="30" customFormat="1" x14ac:dyDescent="0.2">
      <c r="A496" s="6" t="s">
        <v>2372</v>
      </c>
      <c r="B496" s="6" t="s">
        <v>2373</v>
      </c>
      <c r="C496" s="6" t="s">
        <v>486</v>
      </c>
      <c r="D496" s="6">
        <v>2015</v>
      </c>
      <c r="E496" s="6"/>
      <c r="F496" s="20" t="s">
        <v>13</v>
      </c>
      <c r="G496" s="20" t="s">
        <v>13</v>
      </c>
      <c r="H496" s="6"/>
      <c r="I496" s="6" t="s">
        <v>214</v>
      </c>
      <c r="J496" s="6" t="s">
        <v>116</v>
      </c>
    </row>
    <row r="497" spans="1:10" x14ac:dyDescent="0.25">
      <c r="A497" s="6" t="s">
        <v>2392</v>
      </c>
      <c r="B497" s="6" t="s">
        <v>2393</v>
      </c>
      <c r="C497" s="6" t="s">
        <v>902</v>
      </c>
      <c r="D497" s="6">
        <v>2014</v>
      </c>
      <c r="F497" s="20" t="s">
        <v>13</v>
      </c>
      <c r="G497" s="20" t="s">
        <v>13</v>
      </c>
      <c r="I497" s="6" t="s">
        <v>214</v>
      </c>
      <c r="J497" s="6" t="s">
        <v>116</v>
      </c>
    </row>
    <row r="498" spans="1:10" s="8" customFormat="1" x14ac:dyDescent="0.25">
      <c r="A498" s="6" t="s">
        <v>2428</v>
      </c>
      <c r="B498" s="6" t="s">
        <v>2429</v>
      </c>
      <c r="C498" s="6" t="s">
        <v>251</v>
      </c>
      <c r="D498" s="6">
        <v>2014</v>
      </c>
      <c r="E498" s="6"/>
      <c r="F498" s="20" t="s">
        <v>13</v>
      </c>
      <c r="G498" s="20" t="s">
        <v>13</v>
      </c>
      <c r="H498" s="6"/>
      <c r="I498" s="6" t="s">
        <v>214</v>
      </c>
      <c r="J498" s="6" t="s">
        <v>116</v>
      </c>
    </row>
    <row r="499" spans="1:10" x14ac:dyDescent="0.25">
      <c r="A499" s="6" t="s">
        <v>2433</v>
      </c>
      <c r="B499" s="6" t="s">
        <v>2434</v>
      </c>
      <c r="C499" s="6" t="s">
        <v>2435</v>
      </c>
      <c r="D499" s="6">
        <v>2013</v>
      </c>
      <c r="F499" s="20" t="s">
        <v>13</v>
      </c>
      <c r="G499" s="20" t="s">
        <v>13</v>
      </c>
      <c r="I499" s="6" t="s">
        <v>214</v>
      </c>
      <c r="J499" s="6" t="s">
        <v>116</v>
      </c>
    </row>
    <row r="500" spans="1:10" x14ac:dyDescent="0.25">
      <c r="A500" s="6" t="s">
        <v>2444</v>
      </c>
      <c r="B500" s="6" t="s">
        <v>2445</v>
      </c>
      <c r="C500" s="6" t="s">
        <v>2446</v>
      </c>
      <c r="D500" s="25">
        <v>2014</v>
      </c>
      <c r="F500" s="20" t="s">
        <v>13</v>
      </c>
      <c r="G500" s="20" t="s">
        <v>13</v>
      </c>
      <c r="I500" s="6" t="s">
        <v>214</v>
      </c>
      <c r="J500" s="6" t="s">
        <v>116</v>
      </c>
    </row>
    <row r="501" spans="1:10" x14ac:dyDescent="0.25">
      <c r="A501" s="6" t="s">
        <v>2447</v>
      </c>
      <c r="B501" s="6" t="s">
        <v>2448</v>
      </c>
      <c r="C501" s="6" t="s">
        <v>337</v>
      </c>
      <c r="D501" s="6">
        <v>2014</v>
      </c>
      <c r="F501" s="20" t="s">
        <v>13</v>
      </c>
      <c r="G501" s="20" t="s">
        <v>13</v>
      </c>
      <c r="I501" s="6" t="s">
        <v>214</v>
      </c>
      <c r="J501" s="6" t="s">
        <v>116</v>
      </c>
    </row>
    <row r="502" spans="1:10" x14ac:dyDescent="0.25">
      <c r="A502" s="6" t="s">
        <v>2452</v>
      </c>
      <c r="B502" s="6" t="s">
        <v>2453</v>
      </c>
      <c r="C502" s="6" t="s">
        <v>337</v>
      </c>
      <c r="D502" s="6">
        <v>2012</v>
      </c>
      <c r="F502" s="20" t="s">
        <v>13</v>
      </c>
      <c r="G502" s="20" t="s">
        <v>13</v>
      </c>
      <c r="I502" s="6" t="s">
        <v>214</v>
      </c>
      <c r="J502" s="6" t="s">
        <v>116</v>
      </c>
    </row>
    <row r="503" spans="1:10" x14ac:dyDescent="0.25">
      <c r="A503" s="6" t="s">
        <v>2454</v>
      </c>
      <c r="B503" s="6" t="s">
        <v>2455</v>
      </c>
      <c r="C503" s="6" t="s">
        <v>1253</v>
      </c>
      <c r="D503" s="6">
        <v>2015</v>
      </c>
      <c r="F503" s="20" t="s">
        <v>13</v>
      </c>
      <c r="G503" s="20" t="s">
        <v>13</v>
      </c>
      <c r="I503" s="6" t="s">
        <v>214</v>
      </c>
      <c r="J503" s="6" t="s">
        <v>116</v>
      </c>
    </row>
    <row r="504" spans="1:10" x14ac:dyDescent="0.25">
      <c r="A504" s="6" t="s">
        <v>2456</v>
      </c>
      <c r="B504" s="6" t="s">
        <v>2457</v>
      </c>
      <c r="C504" s="6" t="s">
        <v>326</v>
      </c>
      <c r="D504" s="6">
        <v>2013</v>
      </c>
      <c r="F504" s="20" t="s">
        <v>13</v>
      </c>
      <c r="G504" s="20" t="s">
        <v>13</v>
      </c>
      <c r="I504" s="6" t="s">
        <v>214</v>
      </c>
      <c r="J504" s="6" t="s">
        <v>116</v>
      </c>
    </row>
    <row r="505" spans="1:10" x14ac:dyDescent="0.25">
      <c r="A505" s="6" t="s">
        <v>2473</v>
      </c>
      <c r="B505" s="6" t="s">
        <v>2474</v>
      </c>
      <c r="C505" s="6" t="s">
        <v>33</v>
      </c>
      <c r="D505" s="6">
        <v>2014</v>
      </c>
      <c r="F505" s="20" t="s">
        <v>13</v>
      </c>
      <c r="G505" s="20" t="s">
        <v>13</v>
      </c>
      <c r="I505" s="6" t="s">
        <v>214</v>
      </c>
      <c r="J505" s="6" t="s">
        <v>116</v>
      </c>
    </row>
    <row r="506" spans="1:10" x14ac:dyDescent="0.25">
      <c r="A506" s="8" t="s">
        <v>2477</v>
      </c>
      <c r="B506" s="8" t="s">
        <v>2478</v>
      </c>
      <c r="D506" s="8">
        <v>2013</v>
      </c>
      <c r="F506" s="21" t="s">
        <v>13</v>
      </c>
      <c r="G506" s="21" t="s">
        <v>13</v>
      </c>
      <c r="H506" s="8"/>
      <c r="I506" s="8" t="s">
        <v>214</v>
      </c>
      <c r="J506" s="8" t="s">
        <v>116</v>
      </c>
    </row>
    <row r="507" spans="1:10" x14ac:dyDescent="0.25">
      <c r="A507" s="6" t="s">
        <v>2483</v>
      </c>
      <c r="B507" s="6" t="s">
        <v>2484</v>
      </c>
      <c r="C507" s="6" t="s">
        <v>2485</v>
      </c>
      <c r="D507" s="25">
        <v>2011</v>
      </c>
      <c r="F507" s="20" t="s">
        <v>13</v>
      </c>
      <c r="G507" s="20" t="s">
        <v>13</v>
      </c>
      <c r="I507" s="6" t="s">
        <v>214</v>
      </c>
      <c r="J507" s="6" t="s">
        <v>116</v>
      </c>
    </row>
    <row r="508" spans="1:10" x14ac:dyDescent="0.25">
      <c r="A508" s="6" t="s">
        <v>2488</v>
      </c>
      <c r="B508" s="6" t="s">
        <v>2489</v>
      </c>
      <c r="C508" s="6" t="s">
        <v>135</v>
      </c>
      <c r="D508" s="6">
        <v>2014</v>
      </c>
      <c r="F508" s="20" t="s">
        <v>13</v>
      </c>
      <c r="G508" s="20" t="s">
        <v>13</v>
      </c>
      <c r="I508" s="6" t="s">
        <v>214</v>
      </c>
      <c r="J508" s="6" t="s">
        <v>116</v>
      </c>
    </row>
    <row r="509" spans="1:10" x14ac:dyDescent="0.25">
      <c r="A509" s="6" t="s">
        <v>2493</v>
      </c>
      <c r="B509" s="6" t="s">
        <v>2494</v>
      </c>
      <c r="C509" s="6" t="s">
        <v>220</v>
      </c>
      <c r="D509" s="6">
        <v>2015</v>
      </c>
      <c r="F509" s="20" t="s">
        <v>13</v>
      </c>
      <c r="G509" s="20" t="s">
        <v>13</v>
      </c>
      <c r="I509" s="6" t="s">
        <v>214</v>
      </c>
      <c r="J509" s="6" t="s">
        <v>116</v>
      </c>
    </row>
    <row r="510" spans="1:10" x14ac:dyDescent="0.25">
      <c r="A510" s="6" t="s">
        <v>2515</v>
      </c>
      <c r="B510" s="6" t="s">
        <v>2516</v>
      </c>
      <c r="C510" s="6" t="s">
        <v>2517</v>
      </c>
      <c r="D510" s="6">
        <v>2013</v>
      </c>
      <c r="F510" s="20" t="s">
        <v>13</v>
      </c>
      <c r="G510" s="20" t="s">
        <v>13</v>
      </c>
      <c r="I510" s="6" t="s">
        <v>214</v>
      </c>
      <c r="J510" s="6" t="s">
        <v>116</v>
      </c>
    </row>
    <row r="511" spans="1:10" x14ac:dyDescent="0.25">
      <c r="A511" s="6" t="s">
        <v>2526</v>
      </c>
      <c r="B511" s="6" t="s">
        <v>2527</v>
      </c>
      <c r="C511" s="6" t="s">
        <v>326</v>
      </c>
      <c r="D511" s="6">
        <v>2013</v>
      </c>
      <c r="F511" s="20" t="s">
        <v>13</v>
      </c>
      <c r="G511" s="20" t="s">
        <v>13</v>
      </c>
      <c r="I511" s="6" t="s">
        <v>214</v>
      </c>
      <c r="J511" s="6" t="s">
        <v>116</v>
      </c>
    </row>
    <row r="512" spans="1:10" x14ac:dyDescent="0.25">
      <c r="A512" s="6" t="s">
        <v>2550</v>
      </c>
      <c r="B512" s="6" t="s">
        <v>2551</v>
      </c>
      <c r="C512" s="6" t="s">
        <v>2552</v>
      </c>
      <c r="D512" s="6">
        <v>2013</v>
      </c>
      <c r="F512" s="20" t="s">
        <v>13</v>
      </c>
      <c r="G512" s="20" t="s">
        <v>13</v>
      </c>
      <c r="I512" s="6" t="s">
        <v>214</v>
      </c>
      <c r="J512" s="6" t="s">
        <v>116</v>
      </c>
    </row>
    <row r="513" spans="1:10" x14ac:dyDescent="0.25">
      <c r="A513" s="6" t="s">
        <v>2583</v>
      </c>
      <c r="B513" s="6" t="s">
        <v>2584</v>
      </c>
      <c r="C513" s="6" t="s">
        <v>2423</v>
      </c>
      <c r="D513" s="6">
        <v>2015</v>
      </c>
      <c r="F513" s="20" t="s">
        <v>13</v>
      </c>
      <c r="G513" s="20" t="s">
        <v>13</v>
      </c>
      <c r="I513" s="6" t="s">
        <v>214</v>
      </c>
      <c r="J513" s="6" t="s">
        <v>116</v>
      </c>
    </row>
    <row r="514" spans="1:10" x14ac:dyDescent="0.25">
      <c r="A514" s="6" t="s">
        <v>2591</v>
      </c>
      <c r="B514" s="6" t="s">
        <v>2592</v>
      </c>
      <c r="C514" s="6" t="s">
        <v>172</v>
      </c>
      <c r="D514" s="6">
        <v>2014</v>
      </c>
      <c r="F514" s="20" t="s">
        <v>13</v>
      </c>
      <c r="G514" s="20" t="s">
        <v>13</v>
      </c>
      <c r="I514" s="6" t="s">
        <v>214</v>
      </c>
      <c r="J514" s="6" t="s">
        <v>116</v>
      </c>
    </row>
    <row r="515" spans="1:10" x14ac:dyDescent="0.25">
      <c r="A515" s="8" t="s">
        <v>2601</v>
      </c>
      <c r="B515" s="8" t="s">
        <v>2602</v>
      </c>
      <c r="D515" s="8">
        <v>2013</v>
      </c>
      <c r="F515" s="22" t="s">
        <v>547</v>
      </c>
      <c r="G515" s="22" t="s">
        <v>547</v>
      </c>
      <c r="H515" s="13"/>
      <c r="I515" s="8" t="s">
        <v>214</v>
      </c>
      <c r="J515" s="8" t="s">
        <v>116</v>
      </c>
    </row>
    <row r="516" spans="1:10" x14ac:dyDescent="0.25">
      <c r="A516" s="6" t="s">
        <v>2607</v>
      </c>
      <c r="B516" s="6" t="s">
        <v>2608</v>
      </c>
      <c r="C516" s="6" t="s">
        <v>2609</v>
      </c>
      <c r="D516" s="6">
        <v>2014</v>
      </c>
      <c r="F516" s="20" t="s">
        <v>13</v>
      </c>
      <c r="G516" s="20" t="s">
        <v>13</v>
      </c>
      <c r="I516" s="6" t="s">
        <v>214</v>
      </c>
      <c r="J516" s="6" t="s">
        <v>116</v>
      </c>
    </row>
    <row r="517" spans="1:10" x14ac:dyDescent="0.25">
      <c r="A517" s="6" t="s">
        <v>2634</v>
      </c>
      <c r="B517" s="6" t="s">
        <v>2635</v>
      </c>
      <c r="C517" s="6" t="s">
        <v>326</v>
      </c>
      <c r="D517" s="6">
        <v>2013</v>
      </c>
      <c r="F517" s="20" t="s">
        <v>13</v>
      </c>
      <c r="G517" s="20" t="s">
        <v>13</v>
      </c>
      <c r="I517" s="6" t="s">
        <v>214</v>
      </c>
      <c r="J517" s="6" t="s">
        <v>116</v>
      </c>
    </row>
    <row r="518" spans="1:10" x14ac:dyDescent="0.25">
      <c r="A518" s="6" t="s">
        <v>2638</v>
      </c>
      <c r="B518" s="6" t="s">
        <v>2639</v>
      </c>
      <c r="C518" s="6" t="s">
        <v>2640</v>
      </c>
      <c r="D518" s="6">
        <v>2014</v>
      </c>
      <c r="F518" s="20" t="s">
        <v>13</v>
      </c>
      <c r="G518" s="20" t="s">
        <v>13</v>
      </c>
      <c r="I518" s="6" t="s">
        <v>214</v>
      </c>
      <c r="J518" s="6" t="s">
        <v>116</v>
      </c>
    </row>
    <row r="519" spans="1:10" x14ac:dyDescent="0.25">
      <c r="A519" s="6" t="s">
        <v>2649</v>
      </c>
      <c r="B519" s="6" t="s">
        <v>2650</v>
      </c>
      <c r="C519" s="6" t="s">
        <v>37</v>
      </c>
      <c r="D519" s="6">
        <v>2013</v>
      </c>
      <c r="F519" s="20" t="s">
        <v>13</v>
      </c>
      <c r="G519" s="20" t="s">
        <v>13</v>
      </c>
      <c r="I519" s="6" t="s">
        <v>214</v>
      </c>
      <c r="J519" s="6" t="s">
        <v>116</v>
      </c>
    </row>
    <row r="520" spans="1:10" x14ac:dyDescent="0.25">
      <c r="A520" s="6" t="s">
        <v>2675</v>
      </c>
      <c r="B520" s="6" t="s">
        <v>2676</v>
      </c>
      <c r="C520" s="6" t="s">
        <v>2677</v>
      </c>
      <c r="D520" s="6">
        <v>2011</v>
      </c>
      <c r="F520" s="20" t="s">
        <v>13</v>
      </c>
      <c r="G520" s="20" t="s">
        <v>13</v>
      </c>
      <c r="I520" s="6" t="s">
        <v>214</v>
      </c>
      <c r="J520" s="6" t="s">
        <v>116</v>
      </c>
    </row>
    <row r="521" spans="1:10" x14ac:dyDescent="0.25">
      <c r="A521" s="6" t="s">
        <v>2705</v>
      </c>
      <c r="B521" s="6" t="s">
        <v>2706</v>
      </c>
      <c r="C521" s="6" t="s">
        <v>2707</v>
      </c>
      <c r="D521" s="25">
        <v>2014</v>
      </c>
      <c r="F521" s="20" t="s">
        <v>13</v>
      </c>
      <c r="G521" s="20" t="s">
        <v>13</v>
      </c>
      <c r="I521" s="6" t="s">
        <v>214</v>
      </c>
      <c r="J521" s="6" t="s">
        <v>116</v>
      </c>
    </row>
    <row r="522" spans="1:10" s="8" customFormat="1" x14ac:dyDescent="0.25">
      <c r="A522" s="6" t="s">
        <v>2708</v>
      </c>
      <c r="B522" s="6" t="s">
        <v>2709</v>
      </c>
      <c r="C522" s="6" t="s">
        <v>2710</v>
      </c>
      <c r="D522" s="25">
        <v>2014</v>
      </c>
      <c r="E522" s="6"/>
      <c r="F522" s="20" t="s">
        <v>13</v>
      </c>
      <c r="G522" s="20" t="s">
        <v>13</v>
      </c>
      <c r="H522" s="6"/>
      <c r="I522" s="6" t="s">
        <v>214</v>
      </c>
      <c r="J522" s="6" t="s">
        <v>116</v>
      </c>
    </row>
    <row r="523" spans="1:10" s="8" customFormat="1" x14ac:dyDescent="0.25">
      <c r="A523" s="6" t="s">
        <v>2754</v>
      </c>
      <c r="B523" s="6" t="s">
        <v>2755</v>
      </c>
      <c r="C523" s="6" t="s">
        <v>2756</v>
      </c>
      <c r="D523" s="6">
        <v>2011</v>
      </c>
      <c r="E523" s="6"/>
      <c r="F523" s="20" t="s">
        <v>13</v>
      </c>
      <c r="G523" s="20" t="s">
        <v>13</v>
      </c>
      <c r="H523" s="6"/>
      <c r="I523" s="6" t="s">
        <v>214</v>
      </c>
      <c r="J523" s="6" t="s">
        <v>116</v>
      </c>
    </row>
    <row r="524" spans="1:10" x14ac:dyDescent="0.25">
      <c r="A524" s="6" t="s">
        <v>2770</v>
      </c>
      <c r="B524" s="6" t="s">
        <v>2771</v>
      </c>
      <c r="C524" s="6" t="s">
        <v>2772</v>
      </c>
      <c r="D524" s="6">
        <v>2015</v>
      </c>
      <c r="F524" s="20" t="s">
        <v>13</v>
      </c>
      <c r="G524" s="20" t="s">
        <v>13</v>
      </c>
      <c r="I524" s="6" t="s">
        <v>214</v>
      </c>
      <c r="J524" s="6" t="s">
        <v>116</v>
      </c>
    </row>
    <row r="525" spans="1:10" x14ac:dyDescent="0.25">
      <c r="A525" s="6" t="s">
        <v>2814</v>
      </c>
      <c r="B525" s="6" t="s">
        <v>2815</v>
      </c>
      <c r="C525" s="6" t="s">
        <v>352</v>
      </c>
      <c r="D525" s="6">
        <v>2013</v>
      </c>
      <c r="F525" s="20" t="s">
        <v>13</v>
      </c>
      <c r="G525" s="20" t="s">
        <v>13</v>
      </c>
      <c r="I525" s="6" t="s">
        <v>214</v>
      </c>
      <c r="J525" s="6" t="s">
        <v>116</v>
      </c>
    </row>
    <row r="526" spans="1:10" x14ac:dyDescent="0.25">
      <c r="A526" s="6" t="s">
        <v>2837</v>
      </c>
      <c r="B526" s="6" t="s">
        <v>2838</v>
      </c>
      <c r="C526" s="6" t="s">
        <v>2839</v>
      </c>
      <c r="D526" s="6">
        <v>2015</v>
      </c>
      <c r="F526" s="20" t="s">
        <v>13</v>
      </c>
      <c r="G526" s="20" t="s">
        <v>13</v>
      </c>
      <c r="I526" s="6" t="s">
        <v>214</v>
      </c>
      <c r="J526" s="6" t="s">
        <v>116</v>
      </c>
    </row>
    <row r="527" spans="1:10" x14ac:dyDescent="0.25">
      <c r="A527" s="6" t="s">
        <v>2867</v>
      </c>
      <c r="B527" s="6" t="s">
        <v>2868</v>
      </c>
      <c r="C527" s="6" t="s">
        <v>2869</v>
      </c>
      <c r="D527" s="25">
        <v>2013</v>
      </c>
      <c r="F527" s="20" t="s">
        <v>13</v>
      </c>
      <c r="G527" s="20" t="s">
        <v>13</v>
      </c>
      <c r="I527" s="6" t="s">
        <v>214</v>
      </c>
      <c r="J527" s="6" t="s">
        <v>116</v>
      </c>
    </row>
    <row r="528" spans="1:10" s="40" customFormat="1" x14ac:dyDescent="0.2">
      <c r="A528" s="6" t="s">
        <v>2873</v>
      </c>
      <c r="B528" s="6" t="s">
        <v>2874</v>
      </c>
      <c r="C528" s="6" t="s">
        <v>1862</v>
      </c>
      <c r="D528" s="6">
        <v>2013</v>
      </c>
      <c r="E528" s="6"/>
      <c r="F528" s="20" t="s">
        <v>13</v>
      </c>
      <c r="G528" s="20" t="s">
        <v>13</v>
      </c>
      <c r="H528" s="6"/>
      <c r="I528" s="6" t="s">
        <v>214</v>
      </c>
      <c r="J528" s="6" t="s">
        <v>116</v>
      </c>
    </row>
    <row r="529" spans="1:10" x14ac:dyDescent="0.25">
      <c r="A529" s="6" t="s">
        <v>2880</v>
      </c>
      <c r="B529" s="6" t="s">
        <v>2881</v>
      </c>
      <c r="C529" s="6" t="s">
        <v>135</v>
      </c>
      <c r="D529" s="6">
        <v>2015</v>
      </c>
      <c r="F529" s="20" t="s">
        <v>13</v>
      </c>
      <c r="G529" s="20" t="s">
        <v>13</v>
      </c>
      <c r="I529" s="6" t="s">
        <v>214</v>
      </c>
      <c r="J529" s="6" t="s">
        <v>116</v>
      </c>
    </row>
    <row r="530" spans="1:10" x14ac:dyDescent="0.25">
      <c r="A530" s="6" t="s">
        <v>2935</v>
      </c>
      <c r="B530" s="6" t="s">
        <v>2936</v>
      </c>
      <c r="C530" s="6" t="s">
        <v>2937</v>
      </c>
      <c r="D530" s="6">
        <v>2013</v>
      </c>
      <c r="F530" s="20" t="s">
        <v>13</v>
      </c>
      <c r="G530" s="20" t="s">
        <v>13</v>
      </c>
      <c r="I530" s="6" t="s">
        <v>214</v>
      </c>
      <c r="J530" s="6" t="s">
        <v>116</v>
      </c>
    </row>
    <row r="531" spans="1:10" x14ac:dyDescent="0.25">
      <c r="A531" s="6" t="s">
        <v>2945</v>
      </c>
      <c r="B531" s="6" t="s">
        <v>2946</v>
      </c>
      <c r="C531" s="6" t="s">
        <v>2947</v>
      </c>
      <c r="D531" s="6">
        <v>2014</v>
      </c>
      <c r="F531" s="20" t="s">
        <v>13</v>
      </c>
      <c r="G531" s="20" t="s">
        <v>13</v>
      </c>
      <c r="I531" s="6" t="s">
        <v>214</v>
      </c>
      <c r="J531" s="6" t="s">
        <v>116</v>
      </c>
    </row>
    <row r="532" spans="1:10" x14ac:dyDescent="0.25">
      <c r="A532" s="6" t="s">
        <v>2956</v>
      </c>
      <c r="B532" s="6" t="s">
        <v>2957</v>
      </c>
      <c r="C532" s="6" t="s">
        <v>352</v>
      </c>
      <c r="D532" s="6">
        <v>2013</v>
      </c>
      <c r="F532" s="20" t="s">
        <v>13</v>
      </c>
      <c r="G532" s="20" t="s">
        <v>13</v>
      </c>
      <c r="I532" s="6" t="s">
        <v>214</v>
      </c>
      <c r="J532" s="6" t="s">
        <v>116</v>
      </c>
    </row>
    <row r="533" spans="1:10" x14ac:dyDescent="0.25">
      <c r="A533" s="6" t="s">
        <v>2964</v>
      </c>
      <c r="B533" s="6" t="s">
        <v>2965</v>
      </c>
      <c r="C533" s="6" t="s">
        <v>2966</v>
      </c>
      <c r="D533" s="6">
        <v>2014</v>
      </c>
      <c r="F533" s="20" t="s">
        <v>13</v>
      </c>
      <c r="G533" s="20" t="s">
        <v>13</v>
      </c>
      <c r="I533" s="6" t="s">
        <v>214</v>
      </c>
      <c r="J533" s="6" t="s">
        <v>116</v>
      </c>
    </row>
    <row r="534" spans="1:10" x14ac:dyDescent="0.25">
      <c r="A534" s="6" t="s">
        <v>2970</v>
      </c>
      <c r="B534" s="6" t="s">
        <v>2971</v>
      </c>
      <c r="C534" s="6" t="s">
        <v>135</v>
      </c>
      <c r="D534" s="6">
        <v>2013</v>
      </c>
      <c r="F534" s="20" t="s">
        <v>13</v>
      </c>
      <c r="G534" s="20" t="s">
        <v>13</v>
      </c>
      <c r="I534" s="6" t="s">
        <v>214</v>
      </c>
      <c r="J534" s="6" t="s">
        <v>116</v>
      </c>
    </row>
    <row r="535" spans="1:10" x14ac:dyDescent="0.25">
      <c r="A535" s="6" t="s">
        <v>2983</v>
      </c>
      <c r="B535" s="6" t="s">
        <v>2984</v>
      </c>
      <c r="C535" s="6" t="s">
        <v>337</v>
      </c>
      <c r="D535" s="6">
        <v>2013</v>
      </c>
      <c r="F535" s="20" t="s">
        <v>13</v>
      </c>
      <c r="G535" s="20" t="s">
        <v>13</v>
      </c>
      <c r="I535" s="6" t="s">
        <v>214</v>
      </c>
      <c r="J535" s="6" t="s">
        <v>116</v>
      </c>
    </row>
    <row r="536" spans="1:10" x14ac:dyDescent="0.25">
      <c r="A536" s="6" t="s">
        <v>3007</v>
      </c>
      <c r="B536" s="6" t="s">
        <v>3008</v>
      </c>
      <c r="C536" s="6" t="s">
        <v>1315</v>
      </c>
      <c r="D536" s="6">
        <v>2012</v>
      </c>
      <c r="F536" s="20" t="s">
        <v>13</v>
      </c>
      <c r="G536" s="20" t="s">
        <v>13</v>
      </c>
      <c r="I536" s="6" t="s">
        <v>214</v>
      </c>
      <c r="J536" s="6" t="s">
        <v>116</v>
      </c>
    </row>
    <row r="537" spans="1:10" x14ac:dyDescent="0.25">
      <c r="A537" s="6" t="s">
        <v>3042</v>
      </c>
      <c r="B537" s="6" t="s">
        <v>3043</v>
      </c>
      <c r="C537" s="6" t="s">
        <v>337</v>
      </c>
      <c r="D537" s="6">
        <v>2014</v>
      </c>
      <c r="F537" s="20" t="s">
        <v>13</v>
      </c>
      <c r="G537" s="20" t="s">
        <v>13</v>
      </c>
      <c r="I537" s="6" t="s">
        <v>214</v>
      </c>
      <c r="J537" s="6" t="s">
        <v>116</v>
      </c>
    </row>
    <row r="538" spans="1:10" x14ac:dyDescent="0.25">
      <c r="A538" s="6" t="s">
        <v>3063</v>
      </c>
      <c r="B538" s="6" t="s">
        <v>3064</v>
      </c>
      <c r="C538" s="6" t="s">
        <v>3065</v>
      </c>
      <c r="D538" s="6">
        <v>2014</v>
      </c>
      <c r="F538" s="20" t="s">
        <v>13</v>
      </c>
      <c r="G538" s="20" t="s">
        <v>13</v>
      </c>
      <c r="I538" s="6" t="s">
        <v>214</v>
      </c>
      <c r="J538" s="6" t="s">
        <v>116</v>
      </c>
    </row>
    <row r="539" spans="1:10" x14ac:dyDescent="0.25">
      <c r="A539" s="6" t="s">
        <v>3072</v>
      </c>
      <c r="B539" s="6" t="s">
        <v>3073</v>
      </c>
      <c r="C539" s="6" t="s">
        <v>3074</v>
      </c>
      <c r="D539" s="25">
        <v>2014</v>
      </c>
      <c r="F539" s="20" t="s">
        <v>13</v>
      </c>
      <c r="G539" s="20" t="s">
        <v>13</v>
      </c>
      <c r="I539" s="6" t="s">
        <v>214</v>
      </c>
      <c r="J539" s="6" t="s">
        <v>116</v>
      </c>
    </row>
    <row r="540" spans="1:10" x14ac:dyDescent="0.25">
      <c r="A540" s="6" t="s">
        <v>3096</v>
      </c>
      <c r="B540" s="6" t="s">
        <v>3097</v>
      </c>
      <c r="C540" s="6" t="s">
        <v>1156</v>
      </c>
      <c r="D540" s="6">
        <v>2013</v>
      </c>
      <c r="F540" s="20" t="s">
        <v>13</v>
      </c>
      <c r="G540" s="20" t="s">
        <v>13</v>
      </c>
      <c r="I540" s="6" t="s">
        <v>214</v>
      </c>
      <c r="J540" s="6" t="s">
        <v>116</v>
      </c>
    </row>
    <row r="541" spans="1:10" x14ac:dyDescent="0.25">
      <c r="A541" s="6" t="s">
        <v>3101</v>
      </c>
      <c r="B541" s="6" t="s">
        <v>3102</v>
      </c>
      <c r="C541" s="6" t="s">
        <v>326</v>
      </c>
      <c r="D541" s="6">
        <v>2013</v>
      </c>
      <c r="F541" s="20" t="s">
        <v>13</v>
      </c>
      <c r="G541" s="20" t="s">
        <v>13</v>
      </c>
      <c r="I541" s="6" t="s">
        <v>214</v>
      </c>
      <c r="J541" s="6" t="s">
        <v>116</v>
      </c>
    </row>
    <row r="542" spans="1:10" x14ac:dyDescent="0.25">
      <c r="A542" s="6" t="s">
        <v>3103</v>
      </c>
      <c r="B542" s="6" t="s">
        <v>3104</v>
      </c>
      <c r="C542" s="6" t="s">
        <v>3105</v>
      </c>
      <c r="D542" s="6">
        <v>2013</v>
      </c>
      <c r="F542" s="20" t="s">
        <v>13</v>
      </c>
      <c r="G542" s="20" t="s">
        <v>13</v>
      </c>
      <c r="I542" s="6" t="s">
        <v>214</v>
      </c>
      <c r="J542" s="6" t="s">
        <v>116</v>
      </c>
    </row>
    <row r="543" spans="1:10" x14ac:dyDescent="0.25">
      <c r="A543" s="6" t="s">
        <v>3117</v>
      </c>
      <c r="B543" s="6" t="s">
        <v>3118</v>
      </c>
      <c r="C543" s="6" t="s">
        <v>3116</v>
      </c>
      <c r="D543" s="6">
        <v>2014</v>
      </c>
      <c r="F543" s="20" t="s">
        <v>13</v>
      </c>
      <c r="G543" s="20" t="s">
        <v>13</v>
      </c>
      <c r="I543" s="6" t="s">
        <v>214</v>
      </c>
      <c r="J543" s="6" t="s">
        <v>116</v>
      </c>
    </row>
    <row r="544" spans="1:10" s="8" customFormat="1" x14ac:dyDescent="0.25">
      <c r="A544" s="6" t="s">
        <v>3121</v>
      </c>
      <c r="B544" s="6" t="s">
        <v>3122</v>
      </c>
      <c r="C544" s="6" t="s">
        <v>501</v>
      </c>
      <c r="D544" s="6">
        <v>2013</v>
      </c>
      <c r="E544" s="6"/>
      <c r="F544" s="20" t="s">
        <v>13</v>
      </c>
      <c r="G544" s="20" t="s">
        <v>13</v>
      </c>
      <c r="H544" s="6"/>
      <c r="I544" s="6" t="s">
        <v>214</v>
      </c>
      <c r="J544" s="6" t="s">
        <v>116</v>
      </c>
    </row>
    <row r="545" spans="1:10" s="8" customFormat="1" x14ac:dyDescent="0.25">
      <c r="A545" s="6" t="s">
        <v>3142</v>
      </c>
      <c r="B545" s="6" t="s">
        <v>3143</v>
      </c>
      <c r="C545" s="6" t="s">
        <v>515</v>
      </c>
      <c r="D545" s="6">
        <v>2012</v>
      </c>
      <c r="E545" s="6"/>
      <c r="F545" s="20" t="s">
        <v>13</v>
      </c>
      <c r="G545" s="20" t="s">
        <v>13</v>
      </c>
      <c r="H545" s="6"/>
      <c r="I545" s="6" t="s">
        <v>214</v>
      </c>
      <c r="J545" s="6" t="s">
        <v>116</v>
      </c>
    </row>
    <row r="546" spans="1:10" x14ac:dyDescent="0.25">
      <c r="A546" s="6" t="s">
        <v>3144</v>
      </c>
      <c r="B546" s="6" t="s">
        <v>3145</v>
      </c>
      <c r="C546" s="6" t="s">
        <v>209</v>
      </c>
      <c r="D546" s="6">
        <v>2013</v>
      </c>
      <c r="F546" s="20" t="s">
        <v>13</v>
      </c>
      <c r="G546" s="20" t="s">
        <v>13</v>
      </c>
      <c r="I546" s="6" t="s">
        <v>214</v>
      </c>
      <c r="J546" s="6" t="s">
        <v>116</v>
      </c>
    </row>
    <row r="547" spans="1:10" x14ac:dyDescent="0.25">
      <c r="A547" s="6" t="s">
        <v>3155</v>
      </c>
      <c r="B547" s="6" t="s">
        <v>3156</v>
      </c>
      <c r="D547" s="8"/>
      <c r="F547" s="21" t="s">
        <v>13</v>
      </c>
      <c r="G547" s="21" t="s">
        <v>13</v>
      </c>
      <c r="H547" s="8"/>
      <c r="I547" s="8" t="s">
        <v>214</v>
      </c>
      <c r="J547" s="8" t="s">
        <v>116</v>
      </c>
    </row>
    <row r="548" spans="1:10" x14ac:dyDescent="0.25">
      <c r="A548" s="6" t="s">
        <v>3171</v>
      </c>
      <c r="B548" s="6" t="s">
        <v>3172</v>
      </c>
      <c r="C548" s="6" t="s">
        <v>72</v>
      </c>
      <c r="D548" s="6">
        <v>2012</v>
      </c>
      <c r="F548" s="20" t="s">
        <v>13</v>
      </c>
      <c r="G548" s="20" t="s">
        <v>13</v>
      </c>
      <c r="I548" s="6" t="s">
        <v>214</v>
      </c>
      <c r="J548" s="6" t="s">
        <v>116</v>
      </c>
    </row>
    <row r="549" spans="1:10" x14ac:dyDescent="0.25">
      <c r="A549" s="6" t="s">
        <v>3176</v>
      </c>
      <c r="B549" s="6" t="s">
        <v>3177</v>
      </c>
      <c r="C549" s="6" t="s">
        <v>2271</v>
      </c>
      <c r="D549" s="6">
        <v>2014</v>
      </c>
      <c r="F549" s="20" t="s">
        <v>13</v>
      </c>
      <c r="G549" s="20" t="s">
        <v>13</v>
      </c>
      <c r="I549" s="6" t="s">
        <v>214</v>
      </c>
      <c r="J549" s="6" t="s">
        <v>116</v>
      </c>
    </row>
    <row r="550" spans="1:10" x14ac:dyDescent="0.25">
      <c r="A550" s="6" t="s">
        <v>3178</v>
      </c>
      <c r="B550" s="6" t="s">
        <v>3179</v>
      </c>
      <c r="C550" s="6" t="s">
        <v>3180</v>
      </c>
      <c r="D550" s="25">
        <v>2015</v>
      </c>
      <c r="F550" s="20" t="s">
        <v>13</v>
      </c>
      <c r="G550" s="20" t="s">
        <v>13</v>
      </c>
      <c r="I550" s="6" t="s">
        <v>214</v>
      </c>
      <c r="J550" s="6" t="s">
        <v>116</v>
      </c>
    </row>
    <row r="551" spans="1:10" x14ac:dyDescent="0.25">
      <c r="A551" s="6" t="s">
        <v>3184</v>
      </c>
      <c r="B551" s="6" t="s">
        <v>3185</v>
      </c>
      <c r="C551" s="6" t="s">
        <v>1428</v>
      </c>
      <c r="D551" s="6">
        <v>2014</v>
      </c>
      <c r="F551" s="20" t="s">
        <v>13</v>
      </c>
      <c r="G551" s="20" t="s">
        <v>13</v>
      </c>
      <c r="I551" s="6" t="s">
        <v>214</v>
      </c>
      <c r="J551" s="6" t="s">
        <v>116</v>
      </c>
    </row>
    <row r="552" spans="1:10" x14ac:dyDescent="0.25">
      <c r="A552" s="6" t="s">
        <v>3186</v>
      </c>
      <c r="B552" s="6" t="s">
        <v>3187</v>
      </c>
      <c r="C552" s="6" t="s">
        <v>135</v>
      </c>
      <c r="D552" s="6">
        <v>2013</v>
      </c>
      <c r="F552" s="20" t="s">
        <v>13</v>
      </c>
      <c r="G552" s="20" t="s">
        <v>13</v>
      </c>
      <c r="I552" s="6" t="s">
        <v>214</v>
      </c>
      <c r="J552" s="6" t="s">
        <v>116</v>
      </c>
    </row>
    <row r="553" spans="1:10" x14ac:dyDescent="0.25">
      <c r="A553" s="6" t="s">
        <v>3189</v>
      </c>
      <c r="B553" s="6" t="s">
        <v>3190</v>
      </c>
      <c r="C553" s="6" t="s">
        <v>3191</v>
      </c>
      <c r="D553" s="6">
        <v>2012</v>
      </c>
      <c r="F553" s="20" t="s">
        <v>13</v>
      </c>
      <c r="G553" s="20" t="s">
        <v>13</v>
      </c>
      <c r="I553" s="6" t="s">
        <v>214</v>
      </c>
      <c r="J553" s="6" t="s">
        <v>116</v>
      </c>
    </row>
    <row r="554" spans="1:10" s="30" customFormat="1" x14ac:dyDescent="0.2">
      <c r="A554" s="6" t="s">
        <v>3199</v>
      </c>
      <c r="B554" s="6" t="s">
        <v>3200</v>
      </c>
      <c r="C554" s="6" t="s">
        <v>3201</v>
      </c>
      <c r="D554" s="6">
        <v>2014</v>
      </c>
      <c r="E554" s="6"/>
      <c r="F554" s="20" t="s">
        <v>13</v>
      </c>
      <c r="G554" s="20" t="s">
        <v>13</v>
      </c>
      <c r="H554" s="6"/>
      <c r="I554" s="6" t="s">
        <v>214</v>
      </c>
      <c r="J554" s="6" t="s">
        <v>116</v>
      </c>
    </row>
    <row r="555" spans="1:10" s="30" customFormat="1" x14ac:dyDescent="0.2">
      <c r="A555" s="6" t="s">
        <v>3216</v>
      </c>
      <c r="B555" s="6" t="s">
        <v>3217</v>
      </c>
      <c r="C555" s="6" t="s">
        <v>263</v>
      </c>
      <c r="D555" s="6">
        <v>2013</v>
      </c>
      <c r="E555" s="6"/>
      <c r="F555" s="20" t="s">
        <v>13</v>
      </c>
      <c r="G555" s="20" t="s">
        <v>13</v>
      </c>
      <c r="H555" s="6"/>
      <c r="I555" s="6" t="s">
        <v>214</v>
      </c>
      <c r="J555" s="6" t="s">
        <v>116</v>
      </c>
    </row>
    <row r="556" spans="1:10" x14ac:dyDescent="0.25">
      <c r="A556" s="6" t="s">
        <v>3224</v>
      </c>
      <c r="B556" s="6" t="s">
        <v>3225</v>
      </c>
      <c r="C556" s="6" t="s">
        <v>417</v>
      </c>
      <c r="D556" s="6">
        <v>2013</v>
      </c>
      <c r="F556" s="20" t="s">
        <v>13</v>
      </c>
      <c r="G556" s="20" t="s">
        <v>13</v>
      </c>
      <c r="I556" s="6" t="s">
        <v>214</v>
      </c>
      <c r="J556" s="6" t="s">
        <v>116</v>
      </c>
    </row>
    <row r="557" spans="1:10" x14ac:dyDescent="0.25">
      <c r="A557" s="6" t="s">
        <v>3226</v>
      </c>
      <c r="B557" s="6" t="s">
        <v>3227</v>
      </c>
      <c r="C557" s="6" t="s">
        <v>846</v>
      </c>
      <c r="D557" s="6">
        <v>2013</v>
      </c>
      <c r="F557" s="20" t="s">
        <v>13</v>
      </c>
      <c r="G557" s="20" t="s">
        <v>13</v>
      </c>
      <c r="I557" s="6" t="s">
        <v>214</v>
      </c>
      <c r="J557" s="6" t="s">
        <v>116</v>
      </c>
    </row>
    <row r="558" spans="1:10" x14ac:dyDescent="0.25">
      <c r="A558" s="6" t="s">
        <v>3228</v>
      </c>
      <c r="B558" s="6" t="s">
        <v>3229</v>
      </c>
      <c r="C558" s="6" t="s">
        <v>147</v>
      </c>
      <c r="D558" s="6">
        <v>2012</v>
      </c>
      <c r="F558" s="20" t="s">
        <v>13</v>
      </c>
      <c r="G558" s="20" t="s">
        <v>13</v>
      </c>
      <c r="I558" s="6" t="s">
        <v>214</v>
      </c>
      <c r="J558" s="6" t="s">
        <v>116</v>
      </c>
    </row>
    <row r="559" spans="1:10" x14ac:dyDescent="0.25">
      <c r="A559" s="6" t="s">
        <v>3242</v>
      </c>
      <c r="B559" s="6" t="s">
        <v>3243</v>
      </c>
      <c r="C559" s="6" t="s">
        <v>135</v>
      </c>
      <c r="D559" s="6">
        <v>2013</v>
      </c>
      <c r="F559" s="20" t="s">
        <v>13</v>
      </c>
      <c r="G559" s="20" t="s">
        <v>13</v>
      </c>
      <c r="I559" s="6" t="s">
        <v>214</v>
      </c>
      <c r="J559" s="6" t="s">
        <v>116</v>
      </c>
    </row>
    <row r="560" spans="1:10" s="30" customFormat="1" x14ac:dyDescent="0.2">
      <c r="A560" s="6" t="s">
        <v>3249</v>
      </c>
      <c r="B560" s="6" t="s">
        <v>3250</v>
      </c>
      <c r="C560" s="6" t="s">
        <v>135</v>
      </c>
      <c r="D560" s="6">
        <v>2014</v>
      </c>
      <c r="E560" s="6"/>
      <c r="F560" s="20" t="s">
        <v>13</v>
      </c>
      <c r="G560" s="20" t="s">
        <v>13</v>
      </c>
      <c r="H560" s="6"/>
      <c r="I560" s="6" t="s">
        <v>214</v>
      </c>
      <c r="J560" s="6" t="s">
        <v>116</v>
      </c>
    </row>
    <row r="561" spans="1:10" x14ac:dyDescent="0.25">
      <c r="A561" s="6" t="s">
        <v>3251</v>
      </c>
      <c r="B561" s="6" t="s">
        <v>3252</v>
      </c>
      <c r="C561" s="6" t="s">
        <v>135</v>
      </c>
      <c r="D561" s="6">
        <v>2015</v>
      </c>
      <c r="F561" s="20" t="s">
        <v>13</v>
      </c>
      <c r="G561" s="20" t="s">
        <v>13</v>
      </c>
      <c r="I561" s="6" t="s">
        <v>214</v>
      </c>
      <c r="J561" s="6" t="s">
        <v>116</v>
      </c>
    </row>
    <row r="562" spans="1:10" x14ac:dyDescent="0.25">
      <c r="A562" s="6" t="s">
        <v>3253</v>
      </c>
      <c r="B562" s="6" t="s">
        <v>3254</v>
      </c>
      <c r="C562" s="6" t="s">
        <v>135</v>
      </c>
      <c r="D562" s="6">
        <v>2013</v>
      </c>
      <c r="F562" s="20" t="s">
        <v>13</v>
      </c>
      <c r="G562" s="20" t="s">
        <v>13</v>
      </c>
      <c r="I562" s="6" t="s">
        <v>214</v>
      </c>
      <c r="J562" s="6" t="s">
        <v>116</v>
      </c>
    </row>
    <row r="563" spans="1:10" x14ac:dyDescent="0.25">
      <c r="A563" s="6" t="s">
        <v>3255</v>
      </c>
      <c r="B563" s="6" t="s">
        <v>3256</v>
      </c>
      <c r="C563" s="6" t="s">
        <v>135</v>
      </c>
      <c r="D563" s="6">
        <v>2012</v>
      </c>
      <c r="F563" s="20" t="s">
        <v>13</v>
      </c>
      <c r="G563" s="20" t="s">
        <v>13</v>
      </c>
      <c r="I563" s="6" t="s">
        <v>214</v>
      </c>
      <c r="J563" s="6" t="s">
        <v>116</v>
      </c>
    </row>
    <row r="564" spans="1:10" x14ac:dyDescent="0.25">
      <c r="A564" s="6" t="s">
        <v>3257</v>
      </c>
      <c r="B564" s="6" t="s">
        <v>3258</v>
      </c>
      <c r="C564" s="6" t="s">
        <v>131</v>
      </c>
      <c r="D564" s="6">
        <v>2013</v>
      </c>
      <c r="F564" s="20" t="s">
        <v>13</v>
      </c>
      <c r="G564" s="20" t="s">
        <v>13</v>
      </c>
      <c r="I564" s="6" t="s">
        <v>214</v>
      </c>
      <c r="J564" s="6" t="s">
        <v>116</v>
      </c>
    </row>
    <row r="565" spans="1:10" x14ac:dyDescent="0.25">
      <c r="A565" s="6" t="s">
        <v>3259</v>
      </c>
      <c r="B565" s="6" t="s">
        <v>3260</v>
      </c>
      <c r="C565" s="6" t="s">
        <v>131</v>
      </c>
      <c r="D565" s="6">
        <v>2013</v>
      </c>
      <c r="F565" s="20" t="s">
        <v>13</v>
      </c>
      <c r="G565" s="20" t="s">
        <v>13</v>
      </c>
      <c r="I565" s="6" t="s">
        <v>214</v>
      </c>
      <c r="J565" s="6" t="s">
        <v>116</v>
      </c>
    </row>
    <row r="566" spans="1:10" x14ac:dyDescent="0.25">
      <c r="A566" s="6" t="s">
        <v>3261</v>
      </c>
      <c r="B566" s="6" t="s">
        <v>3262</v>
      </c>
      <c r="C566" s="6" t="s">
        <v>135</v>
      </c>
      <c r="D566" s="6">
        <v>2015</v>
      </c>
      <c r="F566" s="20" t="s">
        <v>13</v>
      </c>
      <c r="G566" s="20" t="s">
        <v>13</v>
      </c>
      <c r="I566" s="6" t="s">
        <v>214</v>
      </c>
      <c r="J566" s="6" t="s">
        <v>116</v>
      </c>
    </row>
    <row r="567" spans="1:10" x14ac:dyDescent="0.25">
      <c r="A567" s="6" t="s">
        <v>3263</v>
      </c>
      <c r="B567" s="6" t="s">
        <v>3264</v>
      </c>
      <c r="C567" s="6" t="s">
        <v>596</v>
      </c>
      <c r="D567" s="6">
        <v>2012</v>
      </c>
      <c r="F567" s="20" t="s">
        <v>13</v>
      </c>
      <c r="G567" s="20" t="s">
        <v>13</v>
      </c>
      <c r="I567" s="6" t="s">
        <v>214</v>
      </c>
      <c r="J567" s="6" t="s">
        <v>116</v>
      </c>
    </row>
    <row r="568" spans="1:10" x14ac:dyDescent="0.25">
      <c r="A568" s="6" t="s">
        <v>3265</v>
      </c>
      <c r="B568" s="6" t="s">
        <v>3266</v>
      </c>
      <c r="C568" s="6" t="s">
        <v>135</v>
      </c>
      <c r="D568" s="6">
        <v>2013</v>
      </c>
      <c r="F568" s="20" t="s">
        <v>13</v>
      </c>
      <c r="G568" s="20" t="s">
        <v>13</v>
      </c>
      <c r="I568" s="6" t="s">
        <v>214</v>
      </c>
      <c r="J568" s="6" t="s">
        <v>116</v>
      </c>
    </row>
    <row r="569" spans="1:10" x14ac:dyDescent="0.25">
      <c r="A569" s="6" t="s">
        <v>3267</v>
      </c>
      <c r="B569" s="6" t="s">
        <v>3268</v>
      </c>
      <c r="C569" s="6" t="s">
        <v>2966</v>
      </c>
      <c r="D569" s="6">
        <v>2014</v>
      </c>
      <c r="F569" s="20" t="s">
        <v>13</v>
      </c>
      <c r="G569" s="20" t="s">
        <v>13</v>
      </c>
      <c r="I569" s="6" t="s">
        <v>214</v>
      </c>
      <c r="J569" s="6" t="s">
        <v>116</v>
      </c>
    </row>
    <row r="570" spans="1:10" x14ac:dyDescent="0.25">
      <c r="A570" s="6" t="s">
        <v>3269</v>
      </c>
      <c r="B570" s="6" t="s">
        <v>3270</v>
      </c>
      <c r="C570" s="6" t="s">
        <v>3271</v>
      </c>
      <c r="D570" s="25">
        <v>2015</v>
      </c>
      <c r="F570" s="20" t="s">
        <v>13</v>
      </c>
      <c r="G570" s="20" t="s">
        <v>13</v>
      </c>
      <c r="I570" s="6" t="s">
        <v>214</v>
      </c>
      <c r="J570" s="6" t="s">
        <v>116</v>
      </c>
    </row>
    <row r="571" spans="1:10" x14ac:dyDescent="0.25">
      <c r="A571" s="6" t="s">
        <v>3272</v>
      </c>
      <c r="B571" s="6" t="s">
        <v>3273</v>
      </c>
      <c r="C571" s="6" t="s">
        <v>3274</v>
      </c>
      <c r="D571" s="6">
        <v>2015</v>
      </c>
      <c r="F571" s="20" t="s">
        <v>13</v>
      </c>
      <c r="G571" s="20" t="s">
        <v>13</v>
      </c>
      <c r="I571" s="6" t="s">
        <v>214</v>
      </c>
      <c r="J571" s="6" t="s">
        <v>116</v>
      </c>
    </row>
    <row r="572" spans="1:10" x14ac:dyDescent="0.25">
      <c r="A572" s="6" t="s">
        <v>3275</v>
      </c>
      <c r="B572" s="6" t="s">
        <v>3276</v>
      </c>
      <c r="C572" s="6" t="s">
        <v>135</v>
      </c>
      <c r="D572" s="6">
        <v>2014</v>
      </c>
      <c r="F572" s="20" t="s">
        <v>13</v>
      </c>
      <c r="G572" s="20" t="s">
        <v>13</v>
      </c>
      <c r="I572" s="6" t="s">
        <v>214</v>
      </c>
      <c r="J572" s="6" t="s">
        <v>116</v>
      </c>
    </row>
    <row r="573" spans="1:10" x14ac:dyDescent="0.25">
      <c r="A573" s="6" t="s">
        <v>3279</v>
      </c>
      <c r="B573" s="6" t="s">
        <v>3280</v>
      </c>
      <c r="C573" s="6" t="s">
        <v>1315</v>
      </c>
      <c r="D573" s="6">
        <v>2013</v>
      </c>
      <c r="F573" s="20" t="s">
        <v>13</v>
      </c>
      <c r="G573" s="20" t="s">
        <v>13</v>
      </c>
      <c r="I573" s="6" t="s">
        <v>214</v>
      </c>
      <c r="J573" s="6" t="s">
        <v>116</v>
      </c>
    </row>
    <row r="574" spans="1:10" x14ac:dyDescent="0.25">
      <c r="A574" s="6" t="s">
        <v>3281</v>
      </c>
      <c r="B574" s="6" t="s">
        <v>3282</v>
      </c>
      <c r="C574" s="6" t="s">
        <v>135</v>
      </c>
      <c r="D574" s="6">
        <v>2015</v>
      </c>
      <c r="F574" s="20" t="s">
        <v>13</v>
      </c>
      <c r="G574" s="20" t="s">
        <v>13</v>
      </c>
      <c r="I574" s="6" t="s">
        <v>214</v>
      </c>
      <c r="J574" s="6" t="s">
        <v>116</v>
      </c>
    </row>
    <row r="575" spans="1:10" x14ac:dyDescent="0.25">
      <c r="A575" s="6" t="s">
        <v>3283</v>
      </c>
      <c r="B575" s="6" t="s">
        <v>3284</v>
      </c>
      <c r="C575" s="6" t="s">
        <v>596</v>
      </c>
      <c r="D575" s="6">
        <v>2012</v>
      </c>
      <c r="F575" s="20" t="s">
        <v>13</v>
      </c>
      <c r="G575" s="20" t="s">
        <v>13</v>
      </c>
      <c r="I575" s="6" t="s">
        <v>214</v>
      </c>
      <c r="J575" s="6" t="s">
        <v>116</v>
      </c>
    </row>
    <row r="576" spans="1:10" x14ac:dyDescent="0.25">
      <c r="A576" s="6" t="s">
        <v>3289</v>
      </c>
      <c r="B576" s="6" t="s">
        <v>3290</v>
      </c>
      <c r="C576" s="6" t="s">
        <v>3291</v>
      </c>
      <c r="D576" s="6">
        <v>2013</v>
      </c>
      <c r="F576" s="20" t="s">
        <v>13</v>
      </c>
      <c r="G576" s="20" t="s">
        <v>13</v>
      </c>
      <c r="I576" s="6" t="s">
        <v>214</v>
      </c>
      <c r="J576" s="6" t="s">
        <v>116</v>
      </c>
    </row>
    <row r="577" spans="1:10" x14ac:dyDescent="0.25">
      <c r="A577" s="6" t="s">
        <v>3348</v>
      </c>
      <c r="B577" s="6" t="s">
        <v>3349</v>
      </c>
      <c r="D577" s="6">
        <v>2012</v>
      </c>
      <c r="F577" s="20" t="s">
        <v>13</v>
      </c>
      <c r="G577" s="20" t="s">
        <v>13</v>
      </c>
      <c r="I577" s="6" t="s">
        <v>214</v>
      </c>
      <c r="J577" s="6" t="s">
        <v>116</v>
      </c>
    </row>
    <row r="578" spans="1:10" x14ac:dyDescent="0.25">
      <c r="A578" s="6" t="s">
        <v>3352</v>
      </c>
      <c r="B578" s="6" t="s">
        <v>3353</v>
      </c>
      <c r="C578" s="6" t="s">
        <v>182</v>
      </c>
      <c r="D578" s="6">
        <v>2014</v>
      </c>
      <c r="F578" s="20" t="s">
        <v>13</v>
      </c>
      <c r="G578" s="20" t="s">
        <v>13</v>
      </c>
      <c r="I578" s="6" t="s">
        <v>214</v>
      </c>
      <c r="J578" s="6" t="s">
        <v>116</v>
      </c>
    </row>
    <row r="579" spans="1:10" x14ac:dyDescent="0.25">
      <c r="A579" s="8" t="s">
        <v>3354</v>
      </c>
      <c r="B579" s="8" t="s">
        <v>3355</v>
      </c>
      <c r="D579" s="8">
        <v>2012</v>
      </c>
      <c r="F579" s="21" t="s">
        <v>547</v>
      </c>
      <c r="G579" s="21" t="s">
        <v>547</v>
      </c>
      <c r="H579" s="8"/>
      <c r="I579" s="8" t="s">
        <v>214</v>
      </c>
      <c r="J579" s="8" t="s">
        <v>116</v>
      </c>
    </row>
    <row r="580" spans="1:10" s="30" customFormat="1" x14ac:dyDescent="0.2">
      <c r="A580" s="6" t="s">
        <v>3356</v>
      </c>
      <c r="B580" s="6" t="s">
        <v>3357</v>
      </c>
      <c r="C580" s="6" t="s">
        <v>2085</v>
      </c>
      <c r="D580" s="25">
        <v>2014</v>
      </c>
      <c r="E580" s="6"/>
      <c r="F580" s="20" t="s">
        <v>13</v>
      </c>
      <c r="G580" s="20" t="s">
        <v>13</v>
      </c>
      <c r="H580" s="6"/>
      <c r="I580" s="6" t="s">
        <v>214</v>
      </c>
      <c r="J580" s="6" t="s">
        <v>116</v>
      </c>
    </row>
    <row r="581" spans="1:10" s="30" customFormat="1" x14ac:dyDescent="0.2">
      <c r="A581" s="6" t="s">
        <v>3358</v>
      </c>
      <c r="B581" s="6" t="s">
        <v>3359</v>
      </c>
      <c r="C581" s="6" t="s">
        <v>3360</v>
      </c>
      <c r="D581" s="6">
        <v>2013</v>
      </c>
      <c r="E581" s="6"/>
      <c r="F581" s="20" t="s">
        <v>13</v>
      </c>
      <c r="G581" s="20" t="s">
        <v>13</v>
      </c>
      <c r="H581" s="6"/>
      <c r="I581" s="6" t="s">
        <v>214</v>
      </c>
      <c r="J581" s="6" t="s">
        <v>116</v>
      </c>
    </row>
    <row r="582" spans="1:10" x14ac:dyDescent="0.25">
      <c r="A582" s="6" t="s">
        <v>3372</v>
      </c>
      <c r="B582" s="6" t="s">
        <v>3373</v>
      </c>
      <c r="C582" s="6" t="s">
        <v>3374</v>
      </c>
      <c r="D582" s="6">
        <v>2015</v>
      </c>
      <c r="F582" s="20" t="s">
        <v>13</v>
      </c>
      <c r="G582" s="20" t="s">
        <v>13</v>
      </c>
      <c r="I582" s="6" t="s">
        <v>214</v>
      </c>
      <c r="J582" s="6" t="s">
        <v>116</v>
      </c>
    </row>
    <row r="583" spans="1:10" x14ac:dyDescent="0.25">
      <c r="A583" s="6" t="s">
        <v>3435</v>
      </c>
      <c r="B583" s="6" t="s">
        <v>3436</v>
      </c>
      <c r="C583" s="6" t="s">
        <v>147</v>
      </c>
      <c r="D583" s="6">
        <v>2013</v>
      </c>
      <c r="F583" s="20" t="s">
        <v>13</v>
      </c>
      <c r="G583" s="20" t="s">
        <v>13</v>
      </c>
      <c r="I583" s="6" t="s">
        <v>214</v>
      </c>
      <c r="J583" s="6" t="s">
        <v>116</v>
      </c>
    </row>
    <row r="584" spans="1:10" x14ac:dyDescent="0.25">
      <c r="A584" s="6" t="s">
        <v>3456</v>
      </c>
      <c r="B584" s="6" t="s">
        <v>3457</v>
      </c>
      <c r="C584" s="6" t="s">
        <v>3458</v>
      </c>
      <c r="D584" s="25">
        <v>2012</v>
      </c>
      <c r="F584" s="20" t="s">
        <v>13</v>
      </c>
      <c r="G584" s="20" t="s">
        <v>13</v>
      </c>
      <c r="I584" s="6" t="s">
        <v>214</v>
      </c>
      <c r="J584" s="6" t="s">
        <v>116</v>
      </c>
    </row>
    <row r="585" spans="1:10" x14ac:dyDescent="0.25">
      <c r="A585" s="6" t="s">
        <v>3481</v>
      </c>
      <c r="B585" s="6" t="s">
        <v>3482</v>
      </c>
      <c r="C585" s="6" t="s">
        <v>209</v>
      </c>
      <c r="D585" s="6">
        <v>2014</v>
      </c>
      <c r="F585" s="20" t="s">
        <v>13</v>
      </c>
      <c r="G585" s="20" t="s">
        <v>13</v>
      </c>
      <c r="I585" s="6" t="s">
        <v>214</v>
      </c>
      <c r="J585" s="6" t="s">
        <v>116</v>
      </c>
    </row>
    <row r="586" spans="1:10" x14ac:dyDescent="0.25">
      <c r="A586" s="6" t="s">
        <v>3486</v>
      </c>
      <c r="B586" s="6" t="s">
        <v>3487</v>
      </c>
      <c r="C586" s="6" t="s">
        <v>3488</v>
      </c>
      <c r="D586" s="25">
        <v>2012</v>
      </c>
      <c r="F586" s="20" t="s">
        <v>13</v>
      </c>
      <c r="G586" s="20" t="s">
        <v>13</v>
      </c>
      <c r="I586" s="6" t="s">
        <v>214</v>
      </c>
      <c r="J586" s="6" t="s">
        <v>116</v>
      </c>
    </row>
    <row r="587" spans="1:10" x14ac:dyDescent="0.25">
      <c r="A587" s="6" t="s">
        <v>3493</v>
      </c>
      <c r="B587" s="6" t="s">
        <v>3494</v>
      </c>
      <c r="C587" s="6" t="s">
        <v>3495</v>
      </c>
      <c r="D587" s="25">
        <v>2014</v>
      </c>
      <c r="F587" s="20" t="s">
        <v>13</v>
      </c>
      <c r="G587" s="20" t="s">
        <v>13</v>
      </c>
      <c r="I587" s="6" t="s">
        <v>214</v>
      </c>
      <c r="J587" s="6" t="s">
        <v>116</v>
      </c>
    </row>
    <row r="588" spans="1:10" x14ac:dyDescent="0.25">
      <c r="A588" s="6" t="s">
        <v>3498</v>
      </c>
      <c r="B588" s="6" t="s">
        <v>3499</v>
      </c>
      <c r="C588" s="6" t="s">
        <v>596</v>
      </c>
      <c r="D588" s="6">
        <v>2013</v>
      </c>
      <c r="F588" s="20" t="s">
        <v>13</v>
      </c>
      <c r="G588" s="20" t="s">
        <v>13</v>
      </c>
      <c r="I588" s="6" t="s">
        <v>214</v>
      </c>
      <c r="J588" s="6" t="s">
        <v>116</v>
      </c>
    </row>
    <row r="589" spans="1:10" x14ac:dyDescent="0.25">
      <c r="A589" s="6" t="s">
        <v>3512</v>
      </c>
      <c r="B589" s="6" t="s">
        <v>3513</v>
      </c>
      <c r="C589" s="6" t="s">
        <v>3514</v>
      </c>
      <c r="D589" s="25">
        <v>2013</v>
      </c>
      <c r="F589" s="20" t="s">
        <v>13</v>
      </c>
      <c r="G589" s="20" t="s">
        <v>13</v>
      </c>
      <c r="I589" s="6" t="s">
        <v>214</v>
      </c>
      <c r="J589" s="6" t="s">
        <v>116</v>
      </c>
    </row>
    <row r="590" spans="1:10" x14ac:dyDescent="0.25">
      <c r="A590" s="6" t="s">
        <v>3532</v>
      </c>
      <c r="B590" s="6" t="s">
        <v>3533</v>
      </c>
      <c r="C590" s="6" t="s">
        <v>382</v>
      </c>
      <c r="D590" s="6">
        <v>2013</v>
      </c>
      <c r="F590" s="20" t="s">
        <v>13</v>
      </c>
      <c r="G590" s="20" t="s">
        <v>13</v>
      </c>
      <c r="I590" s="6" t="s">
        <v>214</v>
      </c>
      <c r="J590" s="6" t="s">
        <v>116</v>
      </c>
    </row>
    <row r="591" spans="1:10" x14ac:dyDescent="0.25">
      <c r="A591" s="6" t="s">
        <v>3534</v>
      </c>
      <c r="B591" s="6" t="s">
        <v>3535</v>
      </c>
      <c r="C591" s="6" t="s">
        <v>3536</v>
      </c>
      <c r="D591" s="6">
        <v>2015</v>
      </c>
      <c r="F591" s="20" t="s">
        <v>13</v>
      </c>
      <c r="G591" s="20" t="s">
        <v>13</v>
      </c>
      <c r="I591" s="6" t="s">
        <v>214</v>
      </c>
      <c r="J591" s="6" t="s">
        <v>116</v>
      </c>
    </row>
    <row r="592" spans="1:10" x14ac:dyDescent="0.25">
      <c r="A592" s="6" t="s">
        <v>3537</v>
      </c>
      <c r="B592" s="6" t="s">
        <v>3538</v>
      </c>
      <c r="C592" s="6" t="s">
        <v>3539</v>
      </c>
      <c r="D592" s="25">
        <v>2012</v>
      </c>
      <c r="F592" s="20" t="s">
        <v>13</v>
      </c>
      <c r="G592" s="20" t="s">
        <v>13</v>
      </c>
      <c r="I592" s="6" t="s">
        <v>214</v>
      </c>
      <c r="J592" s="6" t="s">
        <v>116</v>
      </c>
    </row>
    <row r="593" spans="1:10" x14ac:dyDescent="0.25">
      <c r="A593" s="6" t="s">
        <v>3544</v>
      </c>
      <c r="B593" s="6" t="s">
        <v>3545</v>
      </c>
      <c r="C593" s="6" t="s">
        <v>182</v>
      </c>
      <c r="D593" s="6">
        <v>2014</v>
      </c>
      <c r="F593" s="20" t="s">
        <v>13</v>
      </c>
      <c r="G593" s="20" t="s">
        <v>13</v>
      </c>
      <c r="I593" s="6" t="s">
        <v>214</v>
      </c>
      <c r="J593" s="6" t="s">
        <v>116</v>
      </c>
    </row>
    <row r="594" spans="1:10" x14ac:dyDescent="0.25">
      <c r="A594" s="6" t="s">
        <v>3559</v>
      </c>
      <c r="B594" s="6" t="s">
        <v>3560</v>
      </c>
      <c r="C594" s="6" t="s">
        <v>352</v>
      </c>
      <c r="D594" s="6">
        <v>2013</v>
      </c>
      <c r="F594" s="20" t="s">
        <v>13</v>
      </c>
      <c r="G594" s="20" t="s">
        <v>13</v>
      </c>
      <c r="I594" s="6" t="s">
        <v>214</v>
      </c>
      <c r="J594" s="6" t="s">
        <v>116</v>
      </c>
    </row>
    <row r="595" spans="1:10" x14ac:dyDescent="0.25">
      <c r="A595" s="6" t="s">
        <v>3563</v>
      </c>
      <c r="B595" s="6" t="s">
        <v>3564</v>
      </c>
      <c r="C595" s="6" t="s">
        <v>3565</v>
      </c>
      <c r="D595" s="6">
        <v>2014</v>
      </c>
      <c r="F595" s="20" t="s">
        <v>13</v>
      </c>
      <c r="G595" s="20" t="s">
        <v>13</v>
      </c>
      <c r="I595" s="6" t="s">
        <v>214</v>
      </c>
      <c r="J595" s="6" t="s">
        <v>116</v>
      </c>
    </row>
    <row r="596" spans="1:10" x14ac:dyDescent="0.25">
      <c r="A596" s="6" t="s">
        <v>3570</v>
      </c>
      <c r="B596" s="6" t="s">
        <v>3571</v>
      </c>
      <c r="C596" s="6" t="s">
        <v>409</v>
      </c>
      <c r="D596" s="6">
        <v>2014</v>
      </c>
      <c r="F596" s="20" t="s">
        <v>13</v>
      </c>
      <c r="G596" s="20" t="s">
        <v>13</v>
      </c>
      <c r="I596" s="6" t="s">
        <v>214</v>
      </c>
      <c r="J596" s="6" t="s">
        <v>116</v>
      </c>
    </row>
    <row r="597" spans="1:10" x14ac:dyDescent="0.25">
      <c r="A597" s="6" t="s">
        <v>3597</v>
      </c>
      <c r="B597" s="6" t="s">
        <v>3598</v>
      </c>
      <c r="C597" s="6" t="s">
        <v>3599</v>
      </c>
      <c r="D597" s="25">
        <v>2012</v>
      </c>
      <c r="F597" s="20" t="s">
        <v>13</v>
      </c>
      <c r="G597" s="20" t="s">
        <v>13</v>
      </c>
      <c r="I597" s="6" t="s">
        <v>214</v>
      </c>
      <c r="J597" s="6" t="s">
        <v>116</v>
      </c>
    </row>
    <row r="598" spans="1:10" x14ac:dyDescent="0.25">
      <c r="A598" s="6" t="s">
        <v>3628</v>
      </c>
      <c r="B598" s="6" t="s">
        <v>3629</v>
      </c>
      <c r="C598" s="6" t="s">
        <v>596</v>
      </c>
      <c r="D598" s="6">
        <v>2012</v>
      </c>
      <c r="F598" s="20" t="s">
        <v>13</v>
      </c>
      <c r="G598" s="20" t="s">
        <v>13</v>
      </c>
      <c r="I598" s="6" t="s">
        <v>214</v>
      </c>
      <c r="J598" s="6" t="s">
        <v>116</v>
      </c>
    </row>
    <row r="599" spans="1:10" x14ac:dyDescent="0.25">
      <c r="A599" s="6" t="s">
        <v>3664</v>
      </c>
      <c r="B599" s="6" t="s">
        <v>3665</v>
      </c>
      <c r="C599" s="6" t="s">
        <v>251</v>
      </c>
      <c r="D599" s="6">
        <v>2015</v>
      </c>
      <c r="F599" s="20" t="s">
        <v>13</v>
      </c>
      <c r="G599" s="20" t="s">
        <v>13</v>
      </c>
      <c r="I599" s="6" t="s">
        <v>214</v>
      </c>
      <c r="J599" s="6" t="s">
        <v>116</v>
      </c>
    </row>
    <row r="600" spans="1:10" x14ac:dyDescent="0.25">
      <c r="A600" s="6" t="s">
        <v>3724</v>
      </c>
      <c r="B600" s="6" t="s">
        <v>3725</v>
      </c>
      <c r="C600" s="6" t="s">
        <v>135</v>
      </c>
      <c r="D600" s="6">
        <v>2013</v>
      </c>
      <c r="F600" s="20" t="s">
        <v>13</v>
      </c>
      <c r="G600" s="20" t="s">
        <v>13</v>
      </c>
      <c r="I600" s="6" t="s">
        <v>214</v>
      </c>
      <c r="J600" s="6" t="s">
        <v>116</v>
      </c>
    </row>
    <row r="601" spans="1:10" x14ac:dyDescent="0.25">
      <c r="A601" s="6" t="s">
        <v>3747</v>
      </c>
      <c r="B601" s="6" t="s">
        <v>3748</v>
      </c>
      <c r="C601" s="6" t="s">
        <v>107</v>
      </c>
      <c r="D601" s="6">
        <v>2014</v>
      </c>
      <c r="F601" s="20" t="s">
        <v>13</v>
      </c>
      <c r="G601" s="20" t="s">
        <v>13</v>
      </c>
      <c r="I601" s="6" t="s">
        <v>214</v>
      </c>
      <c r="J601" s="6" t="s">
        <v>116</v>
      </c>
    </row>
    <row r="602" spans="1:10" x14ac:dyDescent="0.25">
      <c r="A602" s="6" t="s">
        <v>3752</v>
      </c>
      <c r="B602" s="6" t="s">
        <v>3753</v>
      </c>
      <c r="C602" s="6" t="s">
        <v>3429</v>
      </c>
      <c r="D602" s="6">
        <v>2015</v>
      </c>
      <c r="F602" s="20" t="s">
        <v>13</v>
      </c>
      <c r="G602" s="20" t="s">
        <v>13</v>
      </c>
      <c r="I602" s="6" t="s">
        <v>214</v>
      </c>
      <c r="J602" s="6" t="s">
        <v>116</v>
      </c>
    </row>
    <row r="603" spans="1:10" x14ac:dyDescent="0.25">
      <c r="A603" s="6" t="s">
        <v>3803</v>
      </c>
      <c r="B603" s="6" t="s">
        <v>3804</v>
      </c>
      <c r="C603" s="6" t="s">
        <v>3805</v>
      </c>
      <c r="D603" s="6">
        <v>2014</v>
      </c>
      <c r="F603" s="20" t="s">
        <v>13</v>
      </c>
      <c r="G603" s="20" t="s">
        <v>13</v>
      </c>
      <c r="I603" s="6" t="s">
        <v>214</v>
      </c>
      <c r="J603" s="6" t="s">
        <v>116</v>
      </c>
    </row>
    <row r="604" spans="1:10" x14ac:dyDescent="0.25">
      <c r="A604" s="6" t="s">
        <v>3809</v>
      </c>
      <c r="B604" s="6" t="s">
        <v>3810</v>
      </c>
      <c r="C604" s="6" t="s">
        <v>179</v>
      </c>
      <c r="D604" s="6">
        <v>2014</v>
      </c>
      <c r="F604" s="20" t="s">
        <v>13</v>
      </c>
      <c r="G604" s="20" t="s">
        <v>13</v>
      </c>
      <c r="I604" s="6" t="s">
        <v>214</v>
      </c>
      <c r="J604" s="6" t="s">
        <v>116</v>
      </c>
    </row>
    <row r="605" spans="1:10" x14ac:dyDescent="0.25">
      <c r="A605" s="6" t="s">
        <v>3811</v>
      </c>
      <c r="B605" s="6" t="s">
        <v>3812</v>
      </c>
      <c r="C605" s="6" t="s">
        <v>139</v>
      </c>
      <c r="D605" s="6">
        <v>2014</v>
      </c>
      <c r="F605" s="20" t="s">
        <v>13</v>
      </c>
      <c r="G605" s="20" t="s">
        <v>13</v>
      </c>
      <c r="I605" s="6" t="s">
        <v>214</v>
      </c>
      <c r="J605" s="6" t="s">
        <v>116</v>
      </c>
    </row>
    <row r="606" spans="1:10" x14ac:dyDescent="0.25">
      <c r="A606" s="6" t="s">
        <v>3813</v>
      </c>
      <c r="B606" s="6" t="s">
        <v>3814</v>
      </c>
      <c r="C606" s="6" t="s">
        <v>135</v>
      </c>
      <c r="D606" s="6">
        <v>2014</v>
      </c>
      <c r="F606" s="20" t="s">
        <v>13</v>
      </c>
      <c r="G606" s="20" t="s">
        <v>13</v>
      </c>
      <c r="I606" s="6" t="s">
        <v>214</v>
      </c>
      <c r="J606" s="6" t="s">
        <v>116</v>
      </c>
    </row>
    <row r="607" spans="1:10" x14ac:dyDescent="0.25">
      <c r="A607" s="6" t="s">
        <v>3818</v>
      </c>
      <c r="B607" s="6" t="s">
        <v>3819</v>
      </c>
      <c r="C607" s="6" t="s">
        <v>2432</v>
      </c>
      <c r="D607" s="6">
        <v>2015</v>
      </c>
      <c r="F607" s="20" t="s">
        <v>13</v>
      </c>
      <c r="G607" s="20" t="s">
        <v>13</v>
      </c>
      <c r="I607" s="6" t="s">
        <v>214</v>
      </c>
      <c r="J607" s="6" t="s">
        <v>116</v>
      </c>
    </row>
    <row r="608" spans="1:10" x14ac:dyDescent="0.25">
      <c r="A608" s="6" t="s">
        <v>3879</v>
      </c>
      <c r="B608" s="6" t="s">
        <v>3880</v>
      </c>
      <c r="C608" s="6" t="s">
        <v>3881</v>
      </c>
      <c r="D608" s="6">
        <v>2014</v>
      </c>
      <c r="F608" s="20" t="s">
        <v>13</v>
      </c>
      <c r="G608" s="20" t="s">
        <v>13</v>
      </c>
      <c r="I608" s="6" t="s">
        <v>214</v>
      </c>
      <c r="J608" s="6" t="s">
        <v>116</v>
      </c>
    </row>
    <row r="609" spans="1:10" x14ac:dyDescent="0.25">
      <c r="A609" s="6" t="s">
        <v>3882</v>
      </c>
      <c r="B609" s="6" t="s">
        <v>3883</v>
      </c>
      <c r="C609" s="6" t="s">
        <v>3884</v>
      </c>
      <c r="D609" s="25">
        <v>2013</v>
      </c>
      <c r="F609" s="20" t="s">
        <v>13</v>
      </c>
      <c r="G609" s="20" t="s">
        <v>13</v>
      </c>
      <c r="I609" s="6" t="s">
        <v>214</v>
      </c>
      <c r="J609" s="6" t="s">
        <v>116</v>
      </c>
    </row>
    <row r="610" spans="1:10" x14ac:dyDescent="0.25">
      <c r="A610" s="6" t="s">
        <v>3888</v>
      </c>
      <c r="B610" s="6" t="s">
        <v>3889</v>
      </c>
      <c r="C610" s="6" t="s">
        <v>263</v>
      </c>
      <c r="D610" s="6">
        <v>2010</v>
      </c>
      <c r="F610" s="20" t="s">
        <v>13</v>
      </c>
      <c r="G610" s="20" t="s">
        <v>13</v>
      </c>
      <c r="I610" s="6" t="s">
        <v>214</v>
      </c>
      <c r="J610" s="6" t="s">
        <v>116</v>
      </c>
    </row>
    <row r="611" spans="1:10" x14ac:dyDescent="0.25">
      <c r="A611" s="6" t="s">
        <v>3911</v>
      </c>
      <c r="B611" s="6" t="s">
        <v>3912</v>
      </c>
      <c r="C611" s="6" t="s">
        <v>2937</v>
      </c>
      <c r="D611" s="6">
        <v>2013</v>
      </c>
      <c r="F611" s="20" t="s">
        <v>13</v>
      </c>
      <c r="G611" s="20" t="s">
        <v>13</v>
      </c>
      <c r="I611" s="6" t="s">
        <v>214</v>
      </c>
      <c r="J611" s="6" t="s">
        <v>116</v>
      </c>
    </row>
    <row r="612" spans="1:10" x14ac:dyDescent="0.25">
      <c r="A612" s="6" t="s">
        <v>3966</v>
      </c>
      <c r="B612" s="6" t="s">
        <v>3967</v>
      </c>
      <c r="C612" s="6" t="s">
        <v>3968</v>
      </c>
      <c r="D612" s="6">
        <v>2013</v>
      </c>
      <c r="F612" s="20" t="s">
        <v>13</v>
      </c>
      <c r="G612" s="20" t="s">
        <v>13</v>
      </c>
      <c r="I612" s="6" t="s">
        <v>214</v>
      </c>
      <c r="J612" s="6" t="s">
        <v>116</v>
      </c>
    </row>
    <row r="613" spans="1:10" x14ac:dyDescent="0.25">
      <c r="A613" s="8" t="s">
        <v>4000</v>
      </c>
      <c r="B613" s="8" t="s">
        <v>4001</v>
      </c>
      <c r="D613" s="8">
        <v>2014</v>
      </c>
      <c r="F613" s="21" t="s">
        <v>13</v>
      </c>
      <c r="G613" s="21" t="s">
        <v>13</v>
      </c>
      <c r="H613" s="8"/>
      <c r="I613" s="8" t="s">
        <v>214</v>
      </c>
      <c r="J613" s="8" t="s">
        <v>116</v>
      </c>
    </row>
    <row r="614" spans="1:10" x14ac:dyDescent="0.25">
      <c r="A614" s="8" t="s">
        <v>4022</v>
      </c>
      <c r="B614" s="8" t="s">
        <v>4023</v>
      </c>
      <c r="D614" s="8">
        <v>2014</v>
      </c>
      <c r="F614" s="21" t="s">
        <v>13</v>
      </c>
      <c r="G614" s="21" t="s">
        <v>13</v>
      </c>
      <c r="H614" s="8"/>
      <c r="I614" s="8" t="s">
        <v>214</v>
      </c>
      <c r="J614" s="8" t="s">
        <v>116</v>
      </c>
    </row>
    <row r="615" spans="1:10" x14ac:dyDescent="0.25">
      <c r="A615" s="6" t="s">
        <v>4032</v>
      </c>
      <c r="B615" s="6" t="s">
        <v>4033</v>
      </c>
      <c r="C615" s="6" t="s">
        <v>135</v>
      </c>
      <c r="D615" s="6">
        <v>2014</v>
      </c>
      <c r="F615" s="20" t="s">
        <v>13</v>
      </c>
      <c r="G615" s="20" t="s">
        <v>13</v>
      </c>
      <c r="I615" s="6" t="s">
        <v>214</v>
      </c>
      <c r="J615" s="6" t="s">
        <v>116</v>
      </c>
    </row>
    <row r="616" spans="1:10" x14ac:dyDescent="0.25">
      <c r="A616" s="6" t="s">
        <v>4047</v>
      </c>
      <c r="B616" s="6" t="s">
        <v>4048</v>
      </c>
      <c r="C616" s="6" t="s">
        <v>4049</v>
      </c>
      <c r="D616" s="6">
        <v>2015</v>
      </c>
      <c r="F616" s="20" t="s">
        <v>13</v>
      </c>
      <c r="G616" s="20" t="s">
        <v>13</v>
      </c>
      <c r="I616" s="6" t="s">
        <v>214</v>
      </c>
      <c r="J616" s="6" t="s">
        <v>116</v>
      </c>
    </row>
    <row r="617" spans="1:10" x14ac:dyDescent="0.25">
      <c r="A617" s="6" t="s">
        <v>4055</v>
      </c>
      <c r="B617" s="6" t="s">
        <v>4056</v>
      </c>
      <c r="C617" s="6" t="s">
        <v>135</v>
      </c>
      <c r="D617" s="6">
        <v>2013</v>
      </c>
      <c r="F617" s="20" t="s">
        <v>13</v>
      </c>
      <c r="G617" s="20" t="s">
        <v>13</v>
      </c>
      <c r="I617" s="6" t="s">
        <v>214</v>
      </c>
      <c r="J617" s="6" t="s">
        <v>116</v>
      </c>
    </row>
    <row r="618" spans="1:10" x14ac:dyDescent="0.25">
      <c r="A618" s="6" t="s">
        <v>4057</v>
      </c>
      <c r="B618" s="6" t="s">
        <v>4058</v>
      </c>
      <c r="C618" s="6" t="s">
        <v>4059</v>
      </c>
      <c r="D618" s="25">
        <v>2013</v>
      </c>
      <c r="F618" s="20" t="s">
        <v>13</v>
      </c>
      <c r="G618" s="20" t="s">
        <v>13</v>
      </c>
      <c r="I618" s="6" t="s">
        <v>214</v>
      </c>
      <c r="J618" s="6" t="s">
        <v>116</v>
      </c>
    </row>
    <row r="619" spans="1:10" x14ac:dyDescent="0.25">
      <c r="A619" s="6" t="s">
        <v>4073</v>
      </c>
      <c r="B619" s="6" t="s">
        <v>4074</v>
      </c>
      <c r="C619" s="6" t="s">
        <v>131</v>
      </c>
      <c r="D619" s="6">
        <v>2013</v>
      </c>
      <c r="F619" s="20" t="s">
        <v>13</v>
      </c>
      <c r="G619" s="20" t="s">
        <v>13</v>
      </c>
      <c r="I619" s="6" t="s">
        <v>214</v>
      </c>
      <c r="J619" s="6" t="s">
        <v>116</v>
      </c>
    </row>
    <row r="620" spans="1:10" x14ac:dyDescent="0.25">
      <c r="A620" s="6" t="s">
        <v>4075</v>
      </c>
      <c r="B620" s="6" t="s">
        <v>4076</v>
      </c>
      <c r="C620" s="6" t="s">
        <v>188</v>
      </c>
      <c r="D620" s="6">
        <v>2013</v>
      </c>
      <c r="F620" s="20" t="s">
        <v>13</v>
      </c>
      <c r="G620" s="20" t="s">
        <v>13</v>
      </c>
      <c r="I620" s="6" t="s">
        <v>214</v>
      </c>
      <c r="J620" s="6" t="s">
        <v>116</v>
      </c>
    </row>
    <row r="621" spans="1:10" x14ac:dyDescent="0.25">
      <c r="A621" s="6" t="s">
        <v>4087</v>
      </c>
      <c r="B621" s="6" t="s">
        <v>4088</v>
      </c>
      <c r="C621" s="6" t="s">
        <v>412</v>
      </c>
      <c r="D621" s="6">
        <v>2015</v>
      </c>
      <c r="F621" s="20" t="s">
        <v>13</v>
      </c>
      <c r="G621" s="20" t="s">
        <v>13</v>
      </c>
      <c r="I621" s="6" t="s">
        <v>214</v>
      </c>
      <c r="J621" s="6" t="s">
        <v>116</v>
      </c>
    </row>
    <row r="622" spans="1:10" x14ac:dyDescent="0.25">
      <c r="A622" s="6" t="s">
        <v>4097</v>
      </c>
      <c r="B622" s="6" t="s">
        <v>4098</v>
      </c>
      <c r="C622" s="6" t="s">
        <v>943</v>
      </c>
      <c r="D622" s="6">
        <v>2013</v>
      </c>
      <c r="F622" s="20" t="s">
        <v>13</v>
      </c>
      <c r="G622" s="20" t="s">
        <v>13</v>
      </c>
      <c r="I622" s="6" t="s">
        <v>214</v>
      </c>
      <c r="J622" s="6" t="s">
        <v>116</v>
      </c>
    </row>
    <row r="623" spans="1:10" x14ac:dyDescent="0.25">
      <c r="A623" s="6" t="s">
        <v>4101</v>
      </c>
      <c r="B623" s="6" t="s">
        <v>4102</v>
      </c>
      <c r="C623" s="6" t="s">
        <v>4103</v>
      </c>
      <c r="D623" s="25">
        <v>2011</v>
      </c>
      <c r="F623" s="20" t="s">
        <v>13</v>
      </c>
      <c r="G623" s="20" t="s">
        <v>13</v>
      </c>
      <c r="I623" s="6" t="s">
        <v>214</v>
      </c>
      <c r="J623" s="6" t="s">
        <v>116</v>
      </c>
    </row>
    <row r="624" spans="1:10" x14ac:dyDescent="0.25">
      <c r="A624" s="6" t="s">
        <v>4155</v>
      </c>
      <c r="B624" s="6" t="s">
        <v>4156</v>
      </c>
      <c r="C624" s="6" t="s">
        <v>326</v>
      </c>
      <c r="D624" s="6">
        <v>2010</v>
      </c>
      <c r="F624" s="20" t="s">
        <v>13</v>
      </c>
      <c r="G624" s="20" t="s">
        <v>13</v>
      </c>
      <c r="I624" s="6" t="s">
        <v>214</v>
      </c>
      <c r="J624" s="6" t="s">
        <v>116</v>
      </c>
    </row>
    <row r="625" spans="1:10" x14ac:dyDescent="0.25">
      <c r="A625" s="6" t="s">
        <v>4166</v>
      </c>
      <c r="B625" s="6" t="s">
        <v>4167</v>
      </c>
      <c r="C625" s="6" t="s">
        <v>4168</v>
      </c>
      <c r="D625" s="25">
        <v>2013</v>
      </c>
      <c r="F625" s="20" t="s">
        <v>13</v>
      </c>
      <c r="G625" s="20" t="s">
        <v>13</v>
      </c>
      <c r="I625" s="6" t="s">
        <v>214</v>
      </c>
      <c r="J625" s="6" t="s">
        <v>116</v>
      </c>
    </row>
    <row r="626" spans="1:10" x14ac:dyDescent="0.25">
      <c r="A626" s="6" t="s">
        <v>4204</v>
      </c>
      <c r="B626" s="6" t="s">
        <v>4205</v>
      </c>
      <c r="C626" s="6" t="s">
        <v>98</v>
      </c>
      <c r="D626" s="6">
        <v>2013</v>
      </c>
      <c r="F626" s="20" t="s">
        <v>13</v>
      </c>
      <c r="G626" s="20" t="s">
        <v>13</v>
      </c>
      <c r="I626" s="6" t="s">
        <v>214</v>
      </c>
      <c r="J626" s="6" t="s">
        <v>116</v>
      </c>
    </row>
    <row r="627" spans="1:10" x14ac:dyDescent="0.25">
      <c r="A627" s="6" t="s">
        <v>4206</v>
      </c>
      <c r="B627" s="6" t="s">
        <v>4207</v>
      </c>
      <c r="C627" s="6" t="s">
        <v>596</v>
      </c>
      <c r="D627" s="6">
        <v>2011</v>
      </c>
      <c r="F627" s="20" t="s">
        <v>13</v>
      </c>
      <c r="G627" s="20" t="s">
        <v>13</v>
      </c>
      <c r="I627" s="6" t="s">
        <v>214</v>
      </c>
      <c r="J627" s="6" t="s">
        <v>116</v>
      </c>
    </row>
    <row r="628" spans="1:10" x14ac:dyDescent="0.25">
      <c r="A628" s="6" t="s">
        <v>4240</v>
      </c>
      <c r="B628" s="6" t="s">
        <v>4241</v>
      </c>
      <c r="C628" s="6" t="s">
        <v>4242</v>
      </c>
      <c r="D628" s="25">
        <v>2014</v>
      </c>
      <c r="F628" s="20" t="s">
        <v>13</v>
      </c>
      <c r="G628" s="20" t="s">
        <v>13</v>
      </c>
      <c r="I628" s="6" t="s">
        <v>214</v>
      </c>
      <c r="J628" s="6" t="s">
        <v>116</v>
      </c>
    </row>
    <row r="629" spans="1:10" x14ac:dyDescent="0.25">
      <c r="A629" s="6" t="s">
        <v>4243</v>
      </c>
      <c r="B629" s="6" t="s">
        <v>4244</v>
      </c>
      <c r="C629" s="6" t="s">
        <v>1690</v>
      </c>
      <c r="D629" s="6">
        <v>2014</v>
      </c>
      <c r="F629" s="20" t="s">
        <v>13</v>
      </c>
      <c r="G629" s="20" t="s">
        <v>13</v>
      </c>
      <c r="I629" s="6" t="s">
        <v>214</v>
      </c>
      <c r="J629" s="6" t="s">
        <v>116</v>
      </c>
    </row>
    <row r="630" spans="1:10" x14ac:dyDescent="0.25">
      <c r="A630" s="6" t="s">
        <v>4270</v>
      </c>
      <c r="B630" s="6" t="s">
        <v>4271</v>
      </c>
      <c r="C630" s="6" t="s">
        <v>596</v>
      </c>
      <c r="D630" s="6">
        <v>2013</v>
      </c>
      <c r="F630" s="20" t="s">
        <v>13</v>
      </c>
      <c r="G630" s="20" t="s">
        <v>13</v>
      </c>
      <c r="I630" s="6" t="s">
        <v>214</v>
      </c>
      <c r="J630" s="6" t="s">
        <v>116</v>
      </c>
    </row>
    <row r="631" spans="1:10" x14ac:dyDescent="0.25">
      <c r="A631" s="6" t="s">
        <v>4304</v>
      </c>
      <c r="B631" s="6" t="s">
        <v>4305</v>
      </c>
      <c r="C631" s="6" t="s">
        <v>633</v>
      </c>
      <c r="D631" s="6">
        <v>2013</v>
      </c>
      <c r="F631" s="20" t="s">
        <v>13</v>
      </c>
      <c r="G631" s="20" t="s">
        <v>13</v>
      </c>
      <c r="I631" s="6" t="s">
        <v>214</v>
      </c>
      <c r="J631" s="6" t="s">
        <v>116</v>
      </c>
    </row>
    <row r="632" spans="1:10" x14ac:dyDescent="0.25">
      <c r="A632" s="6" t="s">
        <v>4314</v>
      </c>
      <c r="B632" s="6" t="s">
        <v>4315</v>
      </c>
      <c r="C632" s="6" t="s">
        <v>596</v>
      </c>
      <c r="D632" s="6">
        <v>2011</v>
      </c>
      <c r="F632" s="20" t="s">
        <v>13</v>
      </c>
      <c r="G632" s="20" t="s">
        <v>13</v>
      </c>
      <c r="I632" s="6" t="s">
        <v>214</v>
      </c>
      <c r="J632" s="6" t="s">
        <v>116</v>
      </c>
    </row>
    <row r="633" spans="1:10" s="8" customFormat="1" x14ac:dyDescent="0.25">
      <c r="A633" s="6" t="s">
        <v>4316</v>
      </c>
      <c r="B633" s="6" t="s">
        <v>4317</v>
      </c>
      <c r="C633" s="6" t="s">
        <v>2432</v>
      </c>
      <c r="D633" s="6">
        <v>2012</v>
      </c>
      <c r="E633" s="6"/>
      <c r="F633" s="20" t="s">
        <v>13</v>
      </c>
      <c r="G633" s="20" t="s">
        <v>13</v>
      </c>
      <c r="H633" s="6"/>
      <c r="I633" s="6" t="s">
        <v>214</v>
      </c>
      <c r="J633" s="6" t="s">
        <v>116</v>
      </c>
    </row>
    <row r="634" spans="1:10" x14ac:dyDescent="0.25">
      <c r="A634" s="6" t="s">
        <v>4318</v>
      </c>
      <c r="B634" s="6" t="s">
        <v>4319</v>
      </c>
      <c r="C634" s="6" t="s">
        <v>131</v>
      </c>
      <c r="D634" s="6">
        <v>2013</v>
      </c>
      <c r="F634" s="20" t="s">
        <v>13</v>
      </c>
      <c r="G634" s="20" t="s">
        <v>13</v>
      </c>
      <c r="I634" s="6" t="s">
        <v>214</v>
      </c>
      <c r="J634" s="6" t="s">
        <v>116</v>
      </c>
    </row>
    <row r="635" spans="1:10" x14ac:dyDescent="0.25">
      <c r="A635" s="6" t="s">
        <v>4325</v>
      </c>
      <c r="B635" s="6" t="s">
        <v>4326</v>
      </c>
      <c r="C635" s="6" t="s">
        <v>220</v>
      </c>
      <c r="D635" s="6">
        <v>2011</v>
      </c>
      <c r="F635" s="20" t="s">
        <v>13</v>
      </c>
      <c r="G635" s="20" t="s">
        <v>13</v>
      </c>
      <c r="I635" s="6" t="s">
        <v>214</v>
      </c>
      <c r="J635" s="6" t="s">
        <v>116</v>
      </c>
    </row>
    <row r="636" spans="1:10" x14ac:dyDescent="0.25">
      <c r="A636" s="6" t="s">
        <v>4327</v>
      </c>
      <c r="B636" s="6" t="s">
        <v>4328</v>
      </c>
      <c r="C636" s="6" t="s">
        <v>4329</v>
      </c>
      <c r="D636" s="6">
        <v>2014</v>
      </c>
      <c r="F636" s="20" t="s">
        <v>13</v>
      </c>
      <c r="G636" s="20" t="s">
        <v>13</v>
      </c>
      <c r="I636" s="6" t="s">
        <v>214</v>
      </c>
      <c r="J636" s="6" t="s">
        <v>116</v>
      </c>
    </row>
    <row r="637" spans="1:10" x14ac:dyDescent="0.25">
      <c r="A637" s="6" t="s">
        <v>4332</v>
      </c>
      <c r="B637" s="6" t="s">
        <v>4333</v>
      </c>
      <c r="C637" s="6" t="s">
        <v>3973</v>
      </c>
      <c r="D637" s="6">
        <v>2013</v>
      </c>
      <c r="F637" s="20" t="s">
        <v>13</v>
      </c>
      <c r="G637" s="20" t="s">
        <v>13</v>
      </c>
      <c r="I637" s="6" t="s">
        <v>214</v>
      </c>
      <c r="J637" s="6" t="s">
        <v>116</v>
      </c>
    </row>
    <row r="638" spans="1:10" x14ac:dyDescent="0.25">
      <c r="A638" s="6" t="s">
        <v>4336</v>
      </c>
      <c r="B638" s="6" t="s">
        <v>4337</v>
      </c>
      <c r="C638" s="6" t="s">
        <v>1156</v>
      </c>
      <c r="D638" s="6">
        <v>2014</v>
      </c>
      <c r="F638" s="20" t="s">
        <v>13</v>
      </c>
      <c r="G638" s="20" t="s">
        <v>13</v>
      </c>
      <c r="I638" s="6" t="s">
        <v>214</v>
      </c>
      <c r="J638" s="6" t="s">
        <v>116</v>
      </c>
    </row>
    <row r="639" spans="1:10" x14ac:dyDescent="0.25">
      <c r="A639" s="6" t="s">
        <v>4338</v>
      </c>
      <c r="B639" s="6" t="s">
        <v>4339</v>
      </c>
      <c r="C639" s="6" t="s">
        <v>3360</v>
      </c>
      <c r="D639" s="6">
        <v>2013</v>
      </c>
      <c r="F639" s="20" t="s">
        <v>13</v>
      </c>
      <c r="G639" s="20" t="s">
        <v>13</v>
      </c>
      <c r="I639" s="6" t="s">
        <v>214</v>
      </c>
      <c r="J639" s="6" t="s">
        <v>116</v>
      </c>
    </row>
    <row r="640" spans="1:10" x14ac:dyDescent="0.25">
      <c r="A640" s="6" t="s">
        <v>4347</v>
      </c>
      <c r="B640" s="6" t="s">
        <v>4348</v>
      </c>
      <c r="D640" s="6">
        <v>2013</v>
      </c>
      <c r="F640" s="20" t="s">
        <v>13</v>
      </c>
      <c r="G640" s="20" t="s">
        <v>13</v>
      </c>
      <c r="I640" s="6" t="s">
        <v>214</v>
      </c>
      <c r="J640" s="6" t="s">
        <v>116</v>
      </c>
    </row>
    <row r="641" spans="1:10" x14ac:dyDescent="0.25">
      <c r="A641" s="6" t="s">
        <v>4369</v>
      </c>
      <c r="B641" s="6" t="s">
        <v>4370</v>
      </c>
      <c r="C641" s="6" t="s">
        <v>3584</v>
      </c>
      <c r="D641" s="6">
        <v>2014</v>
      </c>
      <c r="F641" s="20" t="s">
        <v>13</v>
      </c>
      <c r="G641" s="20" t="s">
        <v>13</v>
      </c>
      <c r="I641" s="6" t="s">
        <v>214</v>
      </c>
      <c r="J641" s="6" t="s">
        <v>116</v>
      </c>
    </row>
    <row r="642" spans="1:10" x14ac:dyDescent="0.25">
      <c r="A642" s="6" t="s">
        <v>4374</v>
      </c>
      <c r="B642" s="6" t="s">
        <v>4375</v>
      </c>
      <c r="C642" s="6" t="s">
        <v>4376</v>
      </c>
      <c r="D642" s="25">
        <v>2014</v>
      </c>
      <c r="F642" s="20" t="s">
        <v>13</v>
      </c>
      <c r="G642" s="20" t="s">
        <v>13</v>
      </c>
      <c r="I642" s="6" t="s">
        <v>214</v>
      </c>
      <c r="J642" s="6" t="s">
        <v>116</v>
      </c>
    </row>
    <row r="643" spans="1:10" x14ac:dyDescent="0.25">
      <c r="A643" s="6" t="s">
        <v>4381</v>
      </c>
      <c r="B643" s="6" t="s">
        <v>4382</v>
      </c>
      <c r="C643" s="6" t="s">
        <v>4383</v>
      </c>
      <c r="D643" s="6">
        <v>2012</v>
      </c>
      <c r="F643" s="20" t="s">
        <v>13</v>
      </c>
      <c r="G643" s="20" t="s">
        <v>13</v>
      </c>
      <c r="I643" s="6" t="s">
        <v>214</v>
      </c>
      <c r="J643" s="6" t="s">
        <v>116</v>
      </c>
    </row>
    <row r="644" spans="1:10" x14ac:dyDescent="0.25">
      <c r="A644" s="6" t="s">
        <v>4389</v>
      </c>
      <c r="B644" s="6" t="s">
        <v>4390</v>
      </c>
      <c r="C644" s="6" t="s">
        <v>2859</v>
      </c>
      <c r="D644" s="25">
        <v>2011</v>
      </c>
      <c r="F644" s="20" t="s">
        <v>13</v>
      </c>
      <c r="G644" s="20" t="s">
        <v>13</v>
      </c>
      <c r="I644" s="6" t="s">
        <v>214</v>
      </c>
      <c r="J644" s="6" t="s">
        <v>116</v>
      </c>
    </row>
    <row r="645" spans="1:10" x14ac:dyDescent="0.25">
      <c r="A645" s="6" t="s">
        <v>4391</v>
      </c>
      <c r="B645" s="6" t="s">
        <v>4392</v>
      </c>
      <c r="C645" s="6" t="s">
        <v>4393</v>
      </c>
      <c r="D645" s="25">
        <v>2012</v>
      </c>
      <c r="F645" s="20" t="s">
        <v>13</v>
      </c>
      <c r="G645" s="20" t="s">
        <v>13</v>
      </c>
      <c r="I645" s="6" t="s">
        <v>214</v>
      </c>
      <c r="J645" s="6" t="s">
        <v>116</v>
      </c>
    </row>
    <row r="646" spans="1:10" x14ac:dyDescent="0.25">
      <c r="A646" s="6" t="s">
        <v>4399</v>
      </c>
      <c r="B646" s="6" t="s">
        <v>4400</v>
      </c>
      <c r="C646" s="6" t="s">
        <v>4401</v>
      </c>
      <c r="D646" s="6">
        <v>2014</v>
      </c>
      <c r="F646" s="20" t="s">
        <v>13</v>
      </c>
      <c r="G646" s="20" t="s">
        <v>13</v>
      </c>
      <c r="I646" s="6" t="s">
        <v>214</v>
      </c>
      <c r="J646" s="6" t="s">
        <v>116</v>
      </c>
    </row>
    <row r="647" spans="1:10" x14ac:dyDescent="0.25">
      <c r="A647" s="6" t="s">
        <v>4402</v>
      </c>
      <c r="B647" s="6" t="s">
        <v>4403</v>
      </c>
      <c r="C647" s="6" t="s">
        <v>4096</v>
      </c>
      <c r="D647" s="6">
        <v>2012</v>
      </c>
      <c r="F647" s="20" t="s">
        <v>13</v>
      </c>
      <c r="G647" s="20" t="s">
        <v>13</v>
      </c>
      <c r="I647" s="6" t="s">
        <v>214</v>
      </c>
      <c r="J647" s="6" t="s">
        <v>116</v>
      </c>
    </row>
    <row r="648" spans="1:10" s="8" customFormat="1" x14ac:dyDescent="0.25">
      <c r="A648" s="6" t="s">
        <v>4419</v>
      </c>
      <c r="B648" s="6" t="s">
        <v>4420</v>
      </c>
      <c r="C648" s="6" t="s">
        <v>4421</v>
      </c>
      <c r="D648" s="25">
        <v>2011</v>
      </c>
      <c r="E648" s="6"/>
      <c r="F648" s="20" t="s">
        <v>13</v>
      </c>
      <c r="G648" s="20" t="s">
        <v>13</v>
      </c>
      <c r="H648" s="6"/>
      <c r="I648" s="6" t="s">
        <v>214</v>
      </c>
      <c r="J648" s="6" t="s">
        <v>116</v>
      </c>
    </row>
    <row r="649" spans="1:10" x14ac:dyDescent="0.25">
      <c r="A649" s="6" t="s">
        <v>4429</v>
      </c>
      <c r="B649" s="6" t="s">
        <v>4430</v>
      </c>
      <c r="C649" s="6" t="s">
        <v>817</v>
      </c>
      <c r="D649" s="6">
        <v>2015</v>
      </c>
      <c r="F649" s="20" t="s">
        <v>13</v>
      </c>
      <c r="G649" s="20" t="s">
        <v>13</v>
      </c>
      <c r="I649" s="6" t="s">
        <v>214</v>
      </c>
      <c r="J649" s="6" t="s">
        <v>116</v>
      </c>
    </row>
    <row r="650" spans="1:10" x14ac:dyDescent="0.25">
      <c r="A650" s="6" t="s">
        <v>4431</v>
      </c>
      <c r="B650" s="6" t="s">
        <v>4432</v>
      </c>
      <c r="C650" s="6" t="s">
        <v>337</v>
      </c>
      <c r="D650" s="6">
        <v>2015</v>
      </c>
      <c r="F650" s="20" t="s">
        <v>13</v>
      </c>
      <c r="G650" s="20" t="s">
        <v>13</v>
      </c>
      <c r="I650" s="6" t="s">
        <v>214</v>
      </c>
      <c r="J650" s="6" t="s">
        <v>116</v>
      </c>
    </row>
    <row r="651" spans="1:10" x14ac:dyDescent="0.25">
      <c r="A651" s="6" t="s">
        <v>4433</v>
      </c>
      <c r="B651" s="6" t="s">
        <v>4434</v>
      </c>
      <c r="C651" s="6" t="s">
        <v>220</v>
      </c>
      <c r="D651" s="6">
        <v>2011</v>
      </c>
      <c r="F651" s="20" t="s">
        <v>13</v>
      </c>
      <c r="G651" s="20" t="s">
        <v>13</v>
      </c>
      <c r="I651" s="6" t="s">
        <v>214</v>
      </c>
      <c r="J651" s="6" t="s">
        <v>116</v>
      </c>
    </row>
    <row r="652" spans="1:10" x14ac:dyDescent="0.25">
      <c r="A652" s="6" t="s">
        <v>4435</v>
      </c>
      <c r="B652" s="6" t="s">
        <v>4436</v>
      </c>
      <c r="C652" s="6" t="s">
        <v>1253</v>
      </c>
      <c r="D652" s="6">
        <v>2013</v>
      </c>
      <c r="F652" s="20" t="s">
        <v>13</v>
      </c>
      <c r="G652" s="20" t="s">
        <v>13</v>
      </c>
      <c r="I652" s="6" t="s">
        <v>214</v>
      </c>
      <c r="J652" s="6" t="s">
        <v>116</v>
      </c>
    </row>
    <row r="653" spans="1:10" x14ac:dyDescent="0.25">
      <c r="A653" s="6" t="s">
        <v>4457</v>
      </c>
      <c r="B653" s="6" t="s">
        <v>4458</v>
      </c>
      <c r="C653" s="6" t="s">
        <v>172</v>
      </c>
      <c r="D653" s="6">
        <v>2013</v>
      </c>
      <c r="F653" s="20" t="s">
        <v>13</v>
      </c>
      <c r="G653" s="20" t="s">
        <v>13</v>
      </c>
      <c r="I653" s="6" t="s">
        <v>214</v>
      </c>
      <c r="J653" s="6" t="s">
        <v>116</v>
      </c>
    </row>
    <row r="654" spans="1:10" s="8" customFormat="1" x14ac:dyDescent="0.25">
      <c r="A654" s="6" t="s">
        <v>4465</v>
      </c>
      <c r="B654" s="6" t="s">
        <v>4466</v>
      </c>
      <c r="C654" s="6" t="s">
        <v>337</v>
      </c>
      <c r="D654" s="6">
        <v>2014</v>
      </c>
      <c r="E654" s="6"/>
      <c r="F654" s="20" t="s">
        <v>13</v>
      </c>
      <c r="G654" s="20" t="s">
        <v>13</v>
      </c>
      <c r="H654" s="6"/>
      <c r="I654" s="6" t="s">
        <v>214</v>
      </c>
      <c r="J654" s="6" t="s">
        <v>116</v>
      </c>
    </row>
    <row r="655" spans="1:10" x14ac:dyDescent="0.25">
      <c r="A655" s="6" t="s">
        <v>4475</v>
      </c>
      <c r="B655" s="6" t="s">
        <v>4476</v>
      </c>
      <c r="C655" s="6" t="s">
        <v>33</v>
      </c>
      <c r="D655" s="6">
        <v>2012</v>
      </c>
      <c r="F655" s="20" t="s">
        <v>13</v>
      </c>
      <c r="G655" s="20" t="s">
        <v>13</v>
      </c>
      <c r="I655" s="6" t="s">
        <v>214</v>
      </c>
      <c r="J655" s="6" t="s">
        <v>116</v>
      </c>
    </row>
    <row r="656" spans="1:10" x14ac:dyDescent="0.25">
      <c r="A656" s="6" t="s">
        <v>4497</v>
      </c>
      <c r="B656" s="6" t="s">
        <v>4498</v>
      </c>
      <c r="C656" s="6" t="s">
        <v>131</v>
      </c>
      <c r="D656" s="6">
        <v>2013</v>
      </c>
      <c r="F656" s="20" t="s">
        <v>13</v>
      </c>
      <c r="G656" s="20" t="s">
        <v>13</v>
      </c>
      <c r="I656" s="6" t="s">
        <v>214</v>
      </c>
      <c r="J656" s="6" t="s">
        <v>116</v>
      </c>
    </row>
    <row r="657" spans="1:10" x14ac:dyDescent="0.25">
      <c r="A657" s="6" t="s">
        <v>4530</v>
      </c>
      <c r="B657" s="6" t="s">
        <v>4531</v>
      </c>
      <c r="C657" s="6" t="s">
        <v>4532</v>
      </c>
      <c r="D657" s="6">
        <v>2014</v>
      </c>
      <c r="F657" s="20" t="s">
        <v>13</v>
      </c>
      <c r="G657" s="20" t="s">
        <v>13</v>
      </c>
      <c r="I657" s="6" t="s">
        <v>214</v>
      </c>
      <c r="J657" s="6" t="s">
        <v>116</v>
      </c>
    </row>
    <row r="658" spans="1:10" x14ac:dyDescent="0.25">
      <c r="A658" s="6" t="s">
        <v>4537</v>
      </c>
      <c r="B658" s="6" t="s">
        <v>4538</v>
      </c>
      <c r="C658" s="6" t="s">
        <v>2922</v>
      </c>
      <c r="D658" s="6">
        <v>2014</v>
      </c>
      <c r="F658" s="20" t="s">
        <v>13</v>
      </c>
      <c r="G658" s="20" t="s">
        <v>13</v>
      </c>
      <c r="I658" s="6" t="s">
        <v>214</v>
      </c>
      <c r="J658" s="6" t="s">
        <v>116</v>
      </c>
    </row>
    <row r="659" spans="1:10" x14ac:dyDescent="0.25">
      <c r="A659" s="6" t="s">
        <v>4556</v>
      </c>
      <c r="B659" s="6" t="s">
        <v>4557</v>
      </c>
      <c r="C659" s="6" t="s">
        <v>4558</v>
      </c>
      <c r="D659" s="6">
        <v>2012</v>
      </c>
      <c r="F659" s="20" t="s">
        <v>13</v>
      </c>
      <c r="G659" s="20" t="s">
        <v>13</v>
      </c>
      <c r="I659" s="6" t="s">
        <v>214</v>
      </c>
      <c r="J659" s="6" t="s">
        <v>116</v>
      </c>
    </row>
    <row r="660" spans="1:10" x14ac:dyDescent="0.25">
      <c r="A660" s="6" t="s">
        <v>4582</v>
      </c>
      <c r="B660" s="6" t="s">
        <v>4583</v>
      </c>
      <c r="C660" s="6" t="s">
        <v>4584</v>
      </c>
      <c r="D660" s="25">
        <v>2013</v>
      </c>
      <c r="F660" s="20" t="s">
        <v>13</v>
      </c>
      <c r="G660" s="20" t="s">
        <v>13</v>
      </c>
      <c r="I660" s="6" t="s">
        <v>214</v>
      </c>
      <c r="J660" s="6" t="s">
        <v>116</v>
      </c>
    </row>
    <row r="661" spans="1:10" x14ac:dyDescent="0.25">
      <c r="A661" s="6" t="s">
        <v>4597</v>
      </c>
      <c r="B661" s="6" t="s">
        <v>4598</v>
      </c>
      <c r="C661" s="6" t="s">
        <v>223</v>
      </c>
      <c r="D661" s="6">
        <v>2014</v>
      </c>
      <c r="F661" s="20" t="s">
        <v>13</v>
      </c>
      <c r="G661" s="20" t="s">
        <v>13</v>
      </c>
      <c r="I661" s="6" t="s">
        <v>214</v>
      </c>
      <c r="J661" s="6" t="s">
        <v>116</v>
      </c>
    </row>
    <row r="662" spans="1:10" x14ac:dyDescent="0.25">
      <c r="A662" s="6" t="s">
        <v>4609</v>
      </c>
      <c r="B662" s="6" t="s">
        <v>4610</v>
      </c>
      <c r="C662" s="6" t="s">
        <v>168</v>
      </c>
      <c r="D662" s="6">
        <v>2010</v>
      </c>
      <c r="F662" s="20" t="s">
        <v>13</v>
      </c>
      <c r="G662" s="20" t="s">
        <v>13</v>
      </c>
      <c r="I662" s="6" t="s">
        <v>214</v>
      </c>
      <c r="J662" s="6" t="s">
        <v>116</v>
      </c>
    </row>
    <row r="663" spans="1:10" x14ac:dyDescent="0.25">
      <c r="A663" s="6" t="s">
        <v>4613</v>
      </c>
      <c r="B663" s="6" t="s">
        <v>4614</v>
      </c>
      <c r="C663" s="6" t="s">
        <v>312</v>
      </c>
      <c r="D663" s="6">
        <v>2013</v>
      </c>
      <c r="F663" s="20" t="s">
        <v>13</v>
      </c>
      <c r="G663" s="20" t="s">
        <v>13</v>
      </c>
      <c r="I663" s="6" t="s">
        <v>214</v>
      </c>
      <c r="J663" s="6" t="s">
        <v>116</v>
      </c>
    </row>
    <row r="664" spans="1:10" x14ac:dyDescent="0.25">
      <c r="A664" s="6" t="s">
        <v>4617</v>
      </c>
      <c r="B664" s="6" t="s">
        <v>4618</v>
      </c>
      <c r="C664" s="6" t="s">
        <v>2517</v>
      </c>
      <c r="D664" s="6">
        <v>2013</v>
      </c>
      <c r="F664" s="20" t="s">
        <v>13</v>
      </c>
      <c r="G664" s="20" t="s">
        <v>13</v>
      </c>
      <c r="I664" s="6" t="s">
        <v>214</v>
      </c>
      <c r="J664" s="6" t="s">
        <v>116</v>
      </c>
    </row>
    <row r="665" spans="1:10" x14ac:dyDescent="0.25">
      <c r="A665" s="6" t="s">
        <v>4626</v>
      </c>
      <c r="B665" s="6" t="s">
        <v>4627</v>
      </c>
      <c r="C665" s="6" t="s">
        <v>4628</v>
      </c>
      <c r="D665" s="25">
        <v>2012</v>
      </c>
      <c r="F665" s="20" t="s">
        <v>13</v>
      </c>
      <c r="G665" s="20" t="s">
        <v>13</v>
      </c>
      <c r="I665" s="6" t="s">
        <v>214</v>
      </c>
      <c r="J665" s="6" t="s">
        <v>116</v>
      </c>
    </row>
    <row r="666" spans="1:10" x14ac:dyDescent="0.25">
      <c r="A666" s="6" t="s">
        <v>4634</v>
      </c>
      <c r="B666" s="6" t="s">
        <v>4635</v>
      </c>
      <c r="C666" s="6" t="s">
        <v>4636</v>
      </c>
      <c r="D666" s="25">
        <v>2013</v>
      </c>
      <c r="F666" s="20" t="s">
        <v>13</v>
      </c>
      <c r="G666" s="20" t="s">
        <v>13</v>
      </c>
      <c r="I666" s="6" t="s">
        <v>214</v>
      </c>
      <c r="J666" s="6" t="s">
        <v>116</v>
      </c>
    </row>
    <row r="667" spans="1:10" x14ac:dyDescent="0.25">
      <c r="A667" s="6" t="s">
        <v>4659</v>
      </c>
      <c r="B667" s="6" t="s">
        <v>4660</v>
      </c>
      <c r="C667" s="6" t="s">
        <v>1185</v>
      </c>
      <c r="D667" s="6">
        <v>2014</v>
      </c>
      <c r="F667" s="20" t="s">
        <v>13</v>
      </c>
      <c r="G667" s="20" t="s">
        <v>13</v>
      </c>
      <c r="I667" s="6" t="s">
        <v>214</v>
      </c>
      <c r="J667" s="6" t="s">
        <v>116</v>
      </c>
    </row>
    <row r="668" spans="1:10" x14ac:dyDescent="0.25">
      <c r="A668" s="6" t="s">
        <v>4661</v>
      </c>
      <c r="B668" s="6" t="s">
        <v>4662</v>
      </c>
      <c r="C668" s="6" t="s">
        <v>223</v>
      </c>
      <c r="D668" s="6">
        <v>2013</v>
      </c>
      <c r="F668" s="20" t="s">
        <v>13</v>
      </c>
      <c r="G668" s="20" t="s">
        <v>13</v>
      </c>
      <c r="I668" s="6" t="s">
        <v>214</v>
      </c>
      <c r="J668" s="6" t="s">
        <v>116</v>
      </c>
    </row>
    <row r="669" spans="1:10" x14ac:dyDescent="0.25">
      <c r="A669" s="6" t="s">
        <v>4666</v>
      </c>
      <c r="B669" s="6" t="s">
        <v>4667</v>
      </c>
      <c r="C669" s="6" t="s">
        <v>4096</v>
      </c>
      <c r="D669" s="6">
        <v>2013</v>
      </c>
      <c r="F669" s="20" t="s">
        <v>13</v>
      </c>
      <c r="G669" s="20" t="s">
        <v>13</v>
      </c>
      <c r="I669" s="6" t="s">
        <v>214</v>
      </c>
      <c r="J669" s="6" t="s">
        <v>116</v>
      </c>
    </row>
    <row r="670" spans="1:10" x14ac:dyDescent="0.25">
      <c r="A670" s="6" t="s">
        <v>4668</v>
      </c>
      <c r="B670" s="6" t="s">
        <v>4669</v>
      </c>
      <c r="C670" s="6" t="s">
        <v>606</v>
      </c>
      <c r="D670" s="6">
        <v>2013</v>
      </c>
      <c r="F670" s="20" t="s">
        <v>13</v>
      </c>
      <c r="G670" s="20" t="s">
        <v>13</v>
      </c>
      <c r="I670" s="6" t="s">
        <v>214</v>
      </c>
      <c r="J670" s="6" t="s">
        <v>116</v>
      </c>
    </row>
    <row r="671" spans="1:10" x14ac:dyDescent="0.25">
      <c r="A671" s="6" t="s">
        <v>4672</v>
      </c>
      <c r="B671" s="6" t="s">
        <v>4673</v>
      </c>
      <c r="C671" s="6" t="s">
        <v>633</v>
      </c>
      <c r="D671" s="6">
        <v>2013</v>
      </c>
      <c r="F671" s="20" t="s">
        <v>13</v>
      </c>
      <c r="G671" s="20" t="s">
        <v>13</v>
      </c>
      <c r="I671" s="6" t="s">
        <v>214</v>
      </c>
      <c r="J671" s="6" t="s">
        <v>116</v>
      </c>
    </row>
    <row r="672" spans="1:10" x14ac:dyDescent="0.25">
      <c r="A672" s="6" t="s">
        <v>4692</v>
      </c>
      <c r="B672" s="6" t="s">
        <v>4693</v>
      </c>
      <c r="C672" s="6" t="s">
        <v>833</v>
      </c>
      <c r="D672" s="6">
        <v>2013</v>
      </c>
      <c r="F672" s="20" t="s">
        <v>13</v>
      </c>
      <c r="G672" s="20" t="s">
        <v>13</v>
      </c>
      <c r="I672" s="6" t="s">
        <v>214</v>
      </c>
      <c r="J672" s="6" t="s">
        <v>116</v>
      </c>
    </row>
    <row r="673" spans="1:10" x14ac:dyDescent="0.25">
      <c r="A673" s="6" t="s">
        <v>4707</v>
      </c>
      <c r="B673" s="6" t="s">
        <v>4708</v>
      </c>
      <c r="C673" s="6" t="s">
        <v>179</v>
      </c>
      <c r="D673" s="6">
        <v>2014</v>
      </c>
      <c r="F673" s="20" t="s">
        <v>13</v>
      </c>
      <c r="G673" s="20" t="s">
        <v>13</v>
      </c>
      <c r="I673" s="6" t="s">
        <v>214</v>
      </c>
      <c r="J673" s="6" t="s">
        <v>116</v>
      </c>
    </row>
    <row r="674" spans="1:10" x14ac:dyDescent="0.25">
      <c r="A674" s="6" t="s">
        <v>4709</v>
      </c>
      <c r="B674" s="6" t="s">
        <v>4710</v>
      </c>
      <c r="C674" s="6" t="s">
        <v>596</v>
      </c>
      <c r="D674" s="6">
        <v>2012</v>
      </c>
      <c r="F674" s="20" t="s">
        <v>13</v>
      </c>
      <c r="G674" s="20" t="s">
        <v>13</v>
      </c>
      <c r="I674" s="6" t="s">
        <v>214</v>
      </c>
      <c r="J674" s="6" t="s">
        <v>116</v>
      </c>
    </row>
    <row r="675" spans="1:10" x14ac:dyDescent="0.25">
      <c r="A675" s="6" t="s">
        <v>4713</v>
      </c>
      <c r="B675" s="6" t="s">
        <v>4714</v>
      </c>
      <c r="C675" s="6" t="s">
        <v>175</v>
      </c>
      <c r="D675" s="6">
        <v>2012</v>
      </c>
      <c r="F675" s="20" t="s">
        <v>13</v>
      </c>
      <c r="G675" s="20" t="s">
        <v>13</v>
      </c>
      <c r="I675" s="6" t="s">
        <v>214</v>
      </c>
      <c r="J675" s="6" t="s">
        <v>116</v>
      </c>
    </row>
    <row r="676" spans="1:10" x14ac:dyDescent="0.25">
      <c r="A676" s="6" t="s">
        <v>4715</v>
      </c>
      <c r="B676" s="6" t="s">
        <v>4716</v>
      </c>
      <c r="C676" s="6" t="s">
        <v>1474</v>
      </c>
      <c r="D676" s="6">
        <v>2014</v>
      </c>
      <c r="F676" s="20" t="s">
        <v>13</v>
      </c>
      <c r="G676" s="20" t="s">
        <v>13</v>
      </c>
      <c r="I676" s="6" t="s">
        <v>214</v>
      </c>
      <c r="J676" s="6" t="s">
        <v>116</v>
      </c>
    </row>
    <row r="677" spans="1:10" x14ac:dyDescent="0.25">
      <c r="A677" s="6" t="s">
        <v>4725</v>
      </c>
      <c r="B677" s="6" t="s">
        <v>4726</v>
      </c>
      <c r="C677" s="6" t="s">
        <v>4727</v>
      </c>
      <c r="D677" s="6">
        <v>2015</v>
      </c>
      <c r="F677" s="20" t="s">
        <v>13</v>
      </c>
      <c r="G677" s="20" t="s">
        <v>13</v>
      </c>
      <c r="I677" s="6" t="s">
        <v>214</v>
      </c>
      <c r="J677" s="6" t="s">
        <v>116</v>
      </c>
    </row>
    <row r="678" spans="1:10" x14ac:dyDescent="0.25">
      <c r="A678" s="8" t="s">
        <v>4735</v>
      </c>
      <c r="B678" s="8" t="s">
        <v>4736</v>
      </c>
      <c r="D678" s="8">
        <v>2014</v>
      </c>
      <c r="F678" s="21" t="s">
        <v>13</v>
      </c>
      <c r="G678" s="21" t="s">
        <v>13</v>
      </c>
      <c r="H678" s="8"/>
      <c r="I678" s="8" t="s">
        <v>214</v>
      </c>
      <c r="J678" s="8" t="s">
        <v>116</v>
      </c>
    </row>
    <row r="679" spans="1:10" x14ac:dyDescent="0.25">
      <c r="A679" s="6" t="s">
        <v>4739</v>
      </c>
      <c r="B679" s="6" t="s">
        <v>4740</v>
      </c>
      <c r="C679" s="6" t="s">
        <v>4491</v>
      </c>
      <c r="D679" s="6">
        <v>2013</v>
      </c>
      <c r="F679" s="20" t="s">
        <v>13</v>
      </c>
      <c r="G679" s="20" t="s">
        <v>13</v>
      </c>
      <c r="I679" s="6" t="s">
        <v>214</v>
      </c>
      <c r="J679" s="6" t="s">
        <v>116</v>
      </c>
    </row>
    <row r="680" spans="1:10" s="30" customFormat="1" x14ac:dyDescent="0.2">
      <c r="A680" s="6" t="s">
        <v>4741</v>
      </c>
      <c r="B680" s="6" t="s">
        <v>4742</v>
      </c>
      <c r="C680" s="6" t="s">
        <v>4743</v>
      </c>
      <c r="D680" s="6">
        <v>2014</v>
      </c>
      <c r="E680" s="6"/>
      <c r="F680" s="20" t="s">
        <v>13</v>
      </c>
      <c r="G680" s="20" t="s">
        <v>13</v>
      </c>
      <c r="H680" s="6"/>
      <c r="I680" s="6" t="s">
        <v>214</v>
      </c>
      <c r="J680" s="6" t="s">
        <v>116</v>
      </c>
    </row>
    <row r="681" spans="1:10" x14ac:dyDescent="0.25">
      <c r="A681" s="6" t="s">
        <v>4744</v>
      </c>
      <c r="B681" s="6" t="s">
        <v>4745</v>
      </c>
      <c r="C681" s="6" t="s">
        <v>967</v>
      </c>
      <c r="D681" s="25">
        <v>2014</v>
      </c>
      <c r="F681" s="20" t="s">
        <v>13</v>
      </c>
      <c r="G681" s="20" t="s">
        <v>13</v>
      </c>
      <c r="I681" s="6" t="s">
        <v>214</v>
      </c>
      <c r="J681" s="6" t="s">
        <v>116</v>
      </c>
    </row>
    <row r="682" spans="1:10" x14ac:dyDescent="0.25">
      <c r="A682" s="6" t="s">
        <v>4762</v>
      </c>
      <c r="B682" s="6" t="s">
        <v>4763</v>
      </c>
      <c r="C682" s="6" t="s">
        <v>4532</v>
      </c>
      <c r="D682" s="6">
        <v>2014</v>
      </c>
      <c r="F682" s="20" t="s">
        <v>13</v>
      </c>
      <c r="G682" s="20" t="s">
        <v>13</v>
      </c>
      <c r="I682" s="6" t="s">
        <v>214</v>
      </c>
      <c r="J682" s="6" t="s">
        <v>116</v>
      </c>
    </row>
    <row r="683" spans="1:10" x14ac:dyDescent="0.25">
      <c r="A683" s="6" t="s">
        <v>4792</v>
      </c>
      <c r="B683" s="6" t="s">
        <v>4793</v>
      </c>
      <c r="C683" s="6" t="s">
        <v>4794</v>
      </c>
      <c r="D683" s="6">
        <v>2011</v>
      </c>
      <c r="F683" s="20" t="s">
        <v>13</v>
      </c>
      <c r="G683" s="20" t="s">
        <v>13</v>
      </c>
      <c r="I683" s="6" t="s">
        <v>214</v>
      </c>
      <c r="J683" s="6" t="s">
        <v>116</v>
      </c>
    </row>
    <row r="684" spans="1:10" x14ac:dyDescent="0.25">
      <c r="A684" s="6" t="s">
        <v>4803</v>
      </c>
      <c r="B684" s="6" t="s">
        <v>4804</v>
      </c>
      <c r="C684" s="6" t="s">
        <v>1406</v>
      </c>
      <c r="D684" s="6">
        <v>2014</v>
      </c>
      <c r="F684" s="20" t="s">
        <v>13</v>
      </c>
      <c r="G684" s="20" t="s">
        <v>13</v>
      </c>
      <c r="I684" s="6" t="s">
        <v>214</v>
      </c>
      <c r="J684" s="6" t="s">
        <v>116</v>
      </c>
    </row>
    <row r="685" spans="1:10" x14ac:dyDescent="0.25">
      <c r="A685" s="6" t="s">
        <v>4858</v>
      </c>
      <c r="B685" s="6" t="s">
        <v>4859</v>
      </c>
      <c r="C685" s="6" t="s">
        <v>2432</v>
      </c>
      <c r="D685" s="6">
        <v>2015</v>
      </c>
      <c r="F685" s="20" t="s">
        <v>13</v>
      </c>
      <c r="G685" s="20" t="s">
        <v>13</v>
      </c>
      <c r="I685" s="6" t="s">
        <v>214</v>
      </c>
      <c r="J685" s="6" t="s">
        <v>116</v>
      </c>
    </row>
    <row r="686" spans="1:10" x14ac:dyDescent="0.25">
      <c r="A686" s="6" t="s">
        <v>4883</v>
      </c>
      <c r="B686" s="6" t="s">
        <v>4884</v>
      </c>
      <c r="C686" s="6" t="s">
        <v>1817</v>
      </c>
      <c r="D686" s="6">
        <v>2014</v>
      </c>
      <c r="F686" s="20" t="s">
        <v>13</v>
      </c>
      <c r="G686" s="20" t="s">
        <v>13</v>
      </c>
      <c r="I686" s="6" t="s">
        <v>214</v>
      </c>
      <c r="J686" s="6" t="s">
        <v>116</v>
      </c>
    </row>
    <row r="687" spans="1:10" x14ac:dyDescent="0.25">
      <c r="A687" s="6" t="s">
        <v>4903</v>
      </c>
      <c r="B687" s="6" t="s">
        <v>4904</v>
      </c>
      <c r="C687" s="6" t="s">
        <v>412</v>
      </c>
      <c r="D687" s="6">
        <v>2012</v>
      </c>
      <c r="F687" s="20" t="s">
        <v>13</v>
      </c>
      <c r="G687" s="20" t="s">
        <v>13</v>
      </c>
      <c r="I687" s="6" t="s">
        <v>214</v>
      </c>
      <c r="J687" s="6" t="s">
        <v>116</v>
      </c>
    </row>
    <row r="688" spans="1:10" x14ac:dyDescent="0.25">
      <c r="A688" s="6" t="s">
        <v>4907</v>
      </c>
      <c r="B688" s="6" t="s">
        <v>4908</v>
      </c>
      <c r="C688" s="6" t="s">
        <v>135</v>
      </c>
      <c r="D688" s="6">
        <v>2011</v>
      </c>
      <c r="F688" s="20" t="s">
        <v>13</v>
      </c>
      <c r="G688" s="20" t="s">
        <v>13</v>
      </c>
      <c r="I688" s="6" t="s">
        <v>214</v>
      </c>
      <c r="J688" s="6" t="s">
        <v>116</v>
      </c>
    </row>
    <row r="689" spans="1:10" x14ac:dyDescent="0.25">
      <c r="A689" s="6" t="s">
        <v>4924</v>
      </c>
      <c r="B689" s="6" t="s">
        <v>4925</v>
      </c>
      <c r="C689" s="6" t="s">
        <v>4926</v>
      </c>
      <c r="D689" s="6">
        <v>2013</v>
      </c>
      <c r="F689" s="20" t="s">
        <v>13</v>
      </c>
      <c r="G689" s="20" t="s">
        <v>13</v>
      </c>
      <c r="I689" s="6" t="s">
        <v>214</v>
      </c>
      <c r="J689" s="6" t="s">
        <v>116</v>
      </c>
    </row>
    <row r="690" spans="1:10" x14ac:dyDescent="0.25">
      <c r="A690" s="6" t="s">
        <v>4928</v>
      </c>
      <c r="B690" s="6" t="s">
        <v>4929</v>
      </c>
      <c r="C690" s="6" t="s">
        <v>33</v>
      </c>
      <c r="D690" s="6">
        <v>2014</v>
      </c>
      <c r="F690" s="20" t="s">
        <v>13</v>
      </c>
      <c r="G690" s="20" t="s">
        <v>13</v>
      </c>
      <c r="I690" s="6" t="s">
        <v>214</v>
      </c>
      <c r="J690" s="6" t="s">
        <v>116</v>
      </c>
    </row>
    <row r="691" spans="1:10" x14ac:dyDescent="0.25">
      <c r="A691" s="6" t="s">
        <v>4930</v>
      </c>
      <c r="B691" s="6" t="s">
        <v>4931</v>
      </c>
      <c r="C691" s="6" t="s">
        <v>382</v>
      </c>
      <c r="D691" s="6">
        <v>2014</v>
      </c>
      <c r="F691" s="20" t="s">
        <v>13</v>
      </c>
      <c r="G691" s="20" t="s">
        <v>13</v>
      </c>
      <c r="I691" s="6" t="s">
        <v>214</v>
      </c>
      <c r="J691" s="6" t="s">
        <v>116</v>
      </c>
    </row>
    <row r="692" spans="1:10" x14ac:dyDescent="0.25">
      <c r="A692" s="6" t="s">
        <v>4932</v>
      </c>
      <c r="B692" s="6" t="s">
        <v>4933</v>
      </c>
      <c r="C692" s="6" t="s">
        <v>4491</v>
      </c>
      <c r="D692" s="6">
        <v>2014</v>
      </c>
      <c r="F692" s="20" t="s">
        <v>13</v>
      </c>
      <c r="G692" s="20" t="s">
        <v>13</v>
      </c>
      <c r="I692" s="6" t="s">
        <v>214</v>
      </c>
      <c r="J692" s="6" t="s">
        <v>116</v>
      </c>
    </row>
    <row r="693" spans="1:10" x14ac:dyDescent="0.25">
      <c r="A693" s="6" t="s">
        <v>4958</v>
      </c>
      <c r="B693" s="6" t="s">
        <v>4959</v>
      </c>
      <c r="C693" s="6" t="s">
        <v>4960</v>
      </c>
      <c r="D693" s="25">
        <v>2014</v>
      </c>
      <c r="F693" s="20" t="s">
        <v>13</v>
      </c>
      <c r="G693" s="20" t="s">
        <v>13</v>
      </c>
      <c r="I693" s="6" t="s">
        <v>214</v>
      </c>
      <c r="J693" s="6" t="s">
        <v>116</v>
      </c>
    </row>
    <row r="694" spans="1:10" x14ac:dyDescent="0.25">
      <c r="A694" s="6" t="s">
        <v>4964</v>
      </c>
      <c r="B694" s="6" t="s">
        <v>4965</v>
      </c>
      <c r="C694" s="6" t="s">
        <v>4966</v>
      </c>
      <c r="D694" s="6">
        <v>2013</v>
      </c>
      <c r="F694" s="20" t="s">
        <v>13</v>
      </c>
      <c r="G694" s="20" t="s">
        <v>13</v>
      </c>
      <c r="I694" s="6" t="s">
        <v>214</v>
      </c>
      <c r="J694" s="6" t="s">
        <v>116</v>
      </c>
    </row>
    <row r="695" spans="1:10" x14ac:dyDescent="0.25">
      <c r="A695" s="6" t="s">
        <v>4994</v>
      </c>
      <c r="B695" s="6" t="s">
        <v>4995</v>
      </c>
      <c r="C695" s="6" t="s">
        <v>337</v>
      </c>
      <c r="D695" s="6">
        <v>2013</v>
      </c>
      <c r="F695" s="20" t="s">
        <v>13</v>
      </c>
      <c r="G695" s="20" t="s">
        <v>13</v>
      </c>
      <c r="I695" s="6" t="s">
        <v>214</v>
      </c>
      <c r="J695" s="6" t="s">
        <v>116</v>
      </c>
    </row>
    <row r="696" spans="1:10" x14ac:dyDescent="0.25">
      <c r="A696" s="6" t="s">
        <v>4996</v>
      </c>
      <c r="B696" s="6" t="s">
        <v>4997</v>
      </c>
      <c r="C696" s="6" t="s">
        <v>936</v>
      </c>
      <c r="D696" s="6">
        <v>2014</v>
      </c>
      <c r="F696" s="20" t="s">
        <v>13</v>
      </c>
      <c r="G696" s="20" t="s">
        <v>13</v>
      </c>
      <c r="I696" s="6" t="s">
        <v>214</v>
      </c>
      <c r="J696" s="6" t="s">
        <v>116</v>
      </c>
    </row>
    <row r="697" spans="1:10" x14ac:dyDescent="0.25">
      <c r="A697" s="6" t="s">
        <v>4998</v>
      </c>
      <c r="B697" s="6" t="s">
        <v>4999</v>
      </c>
      <c r="C697" s="6" t="s">
        <v>4276</v>
      </c>
      <c r="D697" s="6">
        <v>2013</v>
      </c>
      <c r="F697" s="20" t="s">
        <v>13</v>
      </c>
      <c r="G697" s="20" t="s">
        <v>13</v>
      </c>
      <c r="I697" s="6" t="s">
        <v>214</v>
      </c>
      <c r="J697" s="6" t="s">
        <v>116</v>
      </c>
    </row>
    <row r="698" spans="1:10" x14ac:dyDescent="0.25">
      <c r="A698" s="6" t="s">
        <v>5002</v>
      </c>
      <c r="B698" s="6" t="s">
        <v>5003</v>
      </c>
      <c r="C698" s="6" t="s">
        <v>263</v>
      </c>
      <c r="D698" s="6">
        <v>2013</v>
      </c>
      <c r="F698" s="20" t="s">
        <v>13</v>
      </c>
      <c r="G698" s="20" t="s">
        <v>13</v>
      </c>
      <c r="I698" s="6" t="s">
        <v>214</v>
      </c>
      <c r="J698" s="6" t="s">
        <v>116</v>
      </c>
    </row>
    <row r="699" spans="1:10" s="30" customFormat="1" x14ac:dyDescent="0.2">
      <c r="A699" s="6" t="s">
        <v>5004</v>
      </c>
      <c r="B699" s="6" t="s">
        <v>6302</v>
      </c>
      <c r="C699" s="6" t="s">
        <v>5005</v>
      </c>
      <c r="D699" s="6">
        <v>2014</v>
      </c>
      <c r="E699" s="6"/>
      <c r="F699" s="20" t="s">
        <v>13</v>
      </c>
      <c r="G699" s="20" t="s">
        <v>13</v>
      </c>
      <c r="H699" s="6"/>
      <c r="I699" s="6" t="s">
        <v>214</v>
      </c>
      <c r="J699" s="6" t="s">
        <v>116</v>
      </c>
    </row>
    <row r="700" spans="1:10" x14ac:dyDescent="0.25">
      <c r="A700" s="6" t="s">
        <v>5010</v>
      </c>
      <c r="B700" s="6" t="s">
        <v>5011</v>
      </c>
      <c r="C700" s="6" t="s">
        <v>4532</v>
      </c>
      <c r="D700" s="6">
        <v>2013</v>
      </c>
      <c r="F700" s="20" t="s">
        <v>13</v>
      </c>
      <c r="G700" s="20" t="s">
        <v>13</v>
      </c>
      <c r="I700" s="6" t="s">
        <v>214</v>
      </c>
      <c r="J700" s="6" t="s">
        <v>116</v>
      </c>
    </row>
    <row r="701" spans="1:10" x14ac:dyDescent="0.25">
      <c r="A701" s="6" t="s">
        <v>5022</v>
      </c>
      <c r="B701" s="6" t="s">
        <v>5023</v>
      </c>
      <c r="C701" s="6" t="s">
        <v>3033</v>
      </c>
      <c r="D701" s="6">
        <v>2014</v>
      </c>
      <c r="F701" s="20" t="s">
        <v>13</v>
      </c>
      <c r="G701" s="20" t="s">
        <v>13</v>
      </c>
      <c r="I701" s="6" t="s">
        <v>214</v>
      </c>
      <c r="J701" s="6" t="s">
        <v>116</v>
      </c>
    </row>
    <row r="702" spans="1:10" x14ac:dyDescent="0.25">
      <c r="A702" s="6" t="s">
        <v>5037</v>
      </c>
      <c r="B702" s="6" t="s">
        <v>5038</v>
      </c>
      <c r="C702" s="6" t="s">
        <v>2927</v>
      </c>
      <c r="D702" s="6">
        <v>2012</v>
      </c>
      <c r="F702" s="20" t="s">
        <v>13</v>
      </c>
      <c r="G702" s="20" t="s">
        <v>13</v>
      </c>
      <c r="I702" s="6" t="s">
        <v>214</v>
      </c>
      <c r="J702" s="6" t="s">
        <v>116</v>
      </c>
    </row>
    <row r="703" spans="1:10" x14ac:dyDescent="0.25">
      <c r="A703" s="6" t="s">
        <v>5039</v>
      </c>
      <c r="B703" s="6" t="s">
        <v>5040</v>
      </c>
      <c r="C703" s="6" t="s">
        <v>5041</v>
      </c>
      <c r="D703" s="25">
        <v>2011</v>
      </c>
      <c r="F703" s="20" t="s">
        <v>13</v>
      </c>
      <c r="G703" s="20" t="s">
        <v>13</v>
      </c>
      <c r="I703" s="6" t="s">
        <v>214</v>
      </c>
      <c r="J703" s="6" t="s">
        <v>116</v>
      </c>
    </row>
    <row r="704" spans="1:10" x14ac:dyDescent="0.25">
      <c r="A704" s="6" t="s">
        <v>5044</v>
      </c>
      <c r="B704" s="6" t="s">
        <v>5045</v>
      </c>
      <c r="C704" s="6" t="s">
        <v>5046</v>
      </c>
      <c r="D704" s="6">
        <v>2014</v>
      </c>
      <c r="F704" s="21" t="s">
        <v>13</v>
      </c>
      <c r="G704" s="20" t="s">
        <v>13</v>
      </c>
      <c r="I704" s="8" t="s">
        <v>214</v>
      </c>
      <c r="J704" s="6" t="s">
        <v>116</v>
      </c>
    </row>
    <row r="705" spans="1:10" x14ac:dyDescent="0.25">
      <c r="A705" s="6" t="s">
        <v>5051</v>
      </c>
      <c r="B705" s="6" t="s">
        <v>5052</v>
      </c>
      <c r="C705" s="6" t="s">
        <v>3222</v>
      </c>
      <c r="D705" s="6">
        <v>2015</v>
      </c>
      <c r="F705" s="20" t="s">
        <v>13</v>
      </c>
      <c r="G705" s="20" t="s">
        <v>13</v>
      </c>
      <c r="I705" s="6" t="s">
        <v>214</v>
      </c>
      <c r="J705" s="6" t="s">
        <v>116</v>
      </c>
    </row>
    <row r="706" spans="1:10" s="30" customFormat="1" x14ac:dyDescent="0.2">
      <c r="A706" s="6" t="s">
        <v>5053</v>
      </c>
      <c r="B706" s="6" t="s">
        <v>5054</v>
      </c>
      <c r="C706" s="6" t="s">
        <v>251</v>
      </c>
      <c r="D706" s="6">
        <v>2014</v>
      </c>
      <c r="E706" s="6"/>
      <c r="F706" s="20" t="s">
        <v>13</v>
      </c>
      <c r="G706" s="20" t="s">
        <v>13</v>
      </c>
      <c r="H706" s="6"/>
      <c r="I706" s="6" t="s">
        <v>214</v>
      </c>
      <c r="J706" s="6" t="s">
        <v>116</v>
      </c>
    </row>
    <row r="707" spans="1:10" x14ac:dyDescent="0.25">
      <c r="A707" s="6" t="s">
        <v>5060</v>
      </c>
      <c r="B707" s="6" t="s">
        <v>5061</v>
      </c>
      <c r="C707" s="6" t="s">
        <v>2407</v>
      </c>
      <c r="D707" s="6">
        <v>2014</v>
      </c>
      <c r="F707" s="20" t="s">
        <v>13</v>
      </c>
      <c r="G707" s="20" t="s">
        <v>13</v>
      </c>
      <c r="I707" s="6" t="s">
        <v>214</v>
      </c>
      <c r="J707" s="6" t="s">
        <v>116</v>
      </c>
    </row>
    <row r="708" spans="1:10" x14ac:dyDescent="0.25">
      <c r="A708" s="6" t="s">
        <v>5062</v>
      </c>
      <c r="B708" s="6" t="s">
        <v>5063</v>
      </c>
      <c r="C708" s="6" t="s">
        <v>1789</v>
      </c>
      <c r="D708" s="25">
        <v>2013</v>
      </c>
      <c r="F708" s="20" t="s">
        <v>13</v>
      </c>
      <c r="G708" s="20" t="s">
        <v>13</v>
      </c>
      <c r="I708" s="6" t="s">
        <v>214</v>
      </c>
      <c r="J708" s="6" t="s">
        <v>116</v>
      </c>
    </row>
    <row r="709" spans="1:10" x14ac:dyDescent="0.25">
      <c r="A709" s="6" t="s">
        <v>5074</v>
      </c>
      <c r="B709" s="6" t="s">
        <v>5075</v>
      </c>
      <c r="C709" s="6" t="s">
        <v>5076</v>
      </c>
      <c r="D709" s="25">
        <v>2012</v>
      </c>
      <c r="F709" s="20" t="s">
        <v>13</v>
      </c>
      <c r="G709" s="20" t="s">
        <v>13</v>
      </c>
      <c r="I709" s="6" t="s">
        <v>214</v>
      </c>
      <c r="J709" s="6" t="s">
        <v>116</v>
      </c>
    </row>
    <row r="710" spans="1:10" x14ac:dyDescent="0.25">
      <c r="A710" s="6" t="s">
        <v>5077</v>
      </c>
      <c r="B710" s="6" t="s">
        <v>5078</v>
      </c>
      <c r="C710" s="6" t="s">
        <v>501</v>
      </c>
      <c r="D710" s="6">
        <v>2014</v>
      </c>
      <c r="F710" s="20" t="s">
        <v>13</v>
      </c>
      <c r="G710" s="20" t="s">
        <v>13</v>
      </c>
      <c r="I710" s="6" t="s">
        <v>214</v>
      </c>
      <c r="J710" s="6" t="s">
        <v>116</v>
      </c>
    </row>
    <row r="711" spans="1:10" x14ac:dyDescent="0.25">
      <c r="A711" s="6" t="s">
        <v>5082</v>
      </c>
      <c r="B711" s="6" t="s">
        <v>5083</v>
      </c>
      <c r="C711" s="6" t="s">
        <v>5084</v>
      </c>
      <c r="D711" s="6" t="s">
        <v>1916</v>
      </c>
      <c r="F711" s="20" t="s">
        <v>13</v>
      </c>
      <c r="G711" s="20" t="s">
        <v>13</v>
      </c>
      <c r="I711" s="6" t="s">
        <v>214</v>
      </c>
      <c r="J711" s="6" t="s">
        <v>116</v>
      </c>
    </row>
    <row r="712" spans="1:10" x14ac:dyDescent="0.25">
      <c r="A712" s="7" t="s">
        <v>5108</v>
      </c>
      <c r="B712" s="8" t="s">
        <v>5109</v>
      </c>
      <c r="D712" s="8">
        <v>2011</v>
      </c>
      <c r="F712" s="21" t="s">
        <v>13</v>
      </c>
      <c r="G712" s="21" t="s">
        <v>13</v>
      </c>
      <c r="H712" s="8"/>
      <c r="I712" s="8" t="s">
        <v>214</v>
      </c>
      <c r="J712" s="8" t="s">
        <v>116</v>
      </c>
    </row>
    <row r="713" spans="1:10" x14ac:dyDescent="0.25">
      <c r="A713" s="6" t="s">
        <v>5124</v>
      </c>
      <c r="B713" s="6" t="s">
        <v>5125</v>
      </c>
      <c r="C713" s="6" t="s">
        <v>4096</v>
      </c>
      <c r="D713" s="6">
        <v>2013</v>
      </c>
      <c r="F713" s="20" t="s">
        <v>13</v>
      </c>
      <c r="G713" s="20" t="s">
        <v>13</v>
      </c>
      <c r="I713" s="6" t="s">
        <v>214</v>
      </c>
      <c r="J713" s="6" t="s">
        <v>116</v>
      </c>
    </row>
    <row r="714" spans="1:10" x14ac:dyDescent="0.25">
      <c r="A714" s="6" t="s">
        <v>5131</v>
      </c>
      <c r="B714" s="6" t="s">
        <v>5132</v>
      </c>
      <c r="C714" s="6" t="s">
        <v>5133</v>
      </c>
      <c r="D714" s="6">
        <v>2013</v>
      </c>
      <c r="F714" s="20" t="s">
        <v>13</v>
      </c>
      <c r="G714" s="20" t="s">
        <v>13</v>
      </c>
      <c r="I714" s="6" t="s">
        <v>214</v>
      </c>
      <c r="J714" s="6" t="s">
        <v>116</v>
      </c>
    </row>
    <row r="715" spans="1:10" x14ac:dyDescent="0.25">
      <c r="A715" s="6" t="s">
        <v>5146</v>
      </c>
      <c r="B715" s="6" t="s">
        <v>5147</v>
      </c>
      <c r="C715" s="6" t="s">
        <v>3403</v>
      </c>
      <c r="D715" s="25">
        <v>2013</v>
      </c>
      <c r="F715" s="20" t="s">
        <v>13</v>
      </c>
      <c r="G715" s="20" t="s">
        <v>13</v>
      </c>
      <c r="I715" s="6" t="s">
        <v>214</v>
      </c>
      <c r="J715" s="6" t="s">
        <v>116</v>
      </c>
    </row>
    <row r="716" spans="1:10" x14ac:dyDescent="0.25">
      <c r="A716" s="6" t="s">
        <v>5148</v>
      </c>
      <c r="B716" s="6" t="s">
        <v>5149</v>
      </c>
      <c r="C716" s="6" t="s">
        <v>5150</v>
      </c>
      <c r="D716" s="6">
        <v>2014</v>
      </c>
      <c r="F716" s="20" t="s">
        <v>13</v>
      </c>
      <c r="G716" s="20" t="s">
        <v>13</v>
      </c>
      <c r="I716" s="6" t="s">
        <v>214</v>
      </c>
      <c r="J716" s="6" t="s">
        <v>116</v>
      </c>
    </row>
    <row r="717" spans="1:10" x14ac:dyDescent="0.25">
      <c r="A717" s="6" t="s">
        <v>5151</v>
      </c>
      <c r="B717" s="6" t="s">
        <v>5152</v>
      </c>
      <c r="C717" s="6" t="s">
        <v>5153</v>
      </c>
      <c r="D717" s="6">
        <v>2015</v>
      </c>
      <c r="F717" s="20" t="s">
        <v>13</v>
      </c>
      <c r="G717" s="20" t="s">
        <v>13</v>
      </c>
      <c r="I717" s="6" t="s">
        <v>214</v>
      </c>
      <c r="J717" s="6" t="s">
        <v>116</v>
      </c>
    </row>
    <row r="718" spans="1:10" x14ac:dyDescent="0.25">
      <c r="A718" s="6" t="s">
        <v>5154</v>
      </c>
      <c r="B718" s="6" t="s">
        <v>5155</v>
      </c>
      <c r="C718" s="6" t="s">
        <v>326</v>
      </c>
      <c r="D718" s="6">
        <v>2013</v>
      </c>
      <c r="F718" s="20" t="s">
        <v>13</v>
      </c>
      <c r="G718" s="20" t="s">
        <v>13</v>
      </c>
      <c r="I718" s="6" t="s">
        <v>214</v>
      </c>
      <c r="J718" s="6" t="s">
        <v>116</v>
      </c>
    </row>
    <row r="719" spans="1:10" x14ac:dyDescent="0.25">
      <c r="A719" s="6" t="s">
        <v>5156</v>
      </c>
      <c r="B719" s="6" t="s">
        <v>5157</v>
      </c>
      <c r="C719" s="6" t="s">
        <v>197</v>
      </c>
      <c r="D719" s="6">
        <v>2014</v>
      </c>
      <c r="F719" s="20" t="s">
        <v>13</v>
      </c>
      <c r="G719" s="20" t="s">
        <v>13</v>
      </c>
      <c r="I719" s="6" t="s">
        <v>214</v>
      </c>
      <c r="J719" s="6" t="s">
        <v>116</v>
      </c>
    </row>
    <row r="720" spans="1:10" x14ac:dyDescent="0.25">
      <c r="A720" s="6" t="s">
        <v>5163</v>
      </c>
      <c r="B720" s="6" t="s">
        <v>5164</v>
      </c>
      <c r="C720" s="6" t="s">
        <v>2467</v>
      </c>
      <c r="D720" s="6">
        <v>2014</v>
      </c>
      <c r="F720" s="20" t="s">
        <v>13</v>
      </c>
      <c r="G720" s="20" t="s">
        <v>13</v>
      </c>
      <c r="I720" s="6" t="s">
        <v>214</v>
      </c>
      <c r="J720" s="6" t="s">
        <v>116</v>
      </c>
    </row>
    <row r="721" spans="1:10" x14ac:dyDescent="0.25">
      <c r="A721" s="6" t="s">
        <v>5165</v>
      </c>
      <c r="B721" s="6" t="s">
        <v>5166</v>
      </c>
      <c r="C721" s="6" t="s">
        <v>5167</v>
      </c>
      <c r="D721" s="25">
        <v>2012</v>
      </c>
      <c r="F721" s="20" t="s">
        <v>13</v>
      </c>
      <c r="G721" s="20" t="s">
        <v>13</v>
      </c>
      <c r="I721" s="6" t="s">
        <v>214</v>
      </c>
      <c r="J721" s="6" t="s">
        <v>116</v>
      </c>
    </row>
    <row r="722" spans="1:10" x14ac:dyDescent="0.25">
      <c r="A722" s="6" t="s">
        <v>5178</v>
      </c>
      <c r="B722" s="6" t="s">
        <v>5179</v>
      </c>
      <c r="C722" s="6" t="s">
        <v>5180</v>
      </c>
      <c r="D722" s="6">
        <v>2012</v>
      </c>
      <c r="F722" s="21" t="s">
        <v>13</v>
      </c>
      <c r="G722" s="20" t="s">
        <v>13</v>
      </c>
      <c r="I722" s="8" t="s">
        <v>214</v>
      </c>
      <c r="J722" s="6" t="s">
        <v>116</v>
      </c>
    </row>
    <row r="723" spans="1:10" x14ac:dyDescent="0.25">
      <c r="A723" s="6" t="s">
        <v>5181</v>
      </c>
      <c r="B723" s="6" t="s">
        <v>5182</v>
      </c>
      <c r="C723" s="6" t="s">
        <v>33</v>
      </c>
      <c r="D723" s="6">
        <v>2013</v>
      </c>
      <c r="F723" s="20" t="s">
        <v>13</v>
      </c>
      <c r="G723" s="20" t="s">
        <v>13</v>
      </c>
      <c r="I723" s="6" t="s">
        <v>214</v>
      </c>
      <c r="J723" s="6" t="s">
        <v>116</v>
      </c>
    </row>
    <row r="724" spans="1:10" x14ac:dyDescent="0.25">
      <c r="A724" s="6" t="s">
        <v>5183</v>
      </c>
      <c r="B724" s="6" t="s">
        <v>5184</v>
      </c>
      <c r="C724" s="6" t="s">
        <v>326</v>
      </c>
      <c r="D724" s="6">
        <v>2012</v>
      </c>
      <c r="F724" s="20" t="s">
        <v>13</v>
      </c>
      <c r="G724" s="20" t="s">
        <v>13</v>
      </c>
      <c r="I724" s="6" t="s">
        <v>214</v>
      </c>
      <c r="J724" s="6" t="s">
        <v>116</v>
      </c>
    </row>
    <row r="725" spans="1:10" x14ac:dyDescent="0.25">
      <c r="A725" s="6" t="s">
        <v>5195</v>
      </c>
      <c r="B725" s="6" t="s">
        <v>5196</v>
      </c>
      <c r="C725" s="6" t="s">
        <v>131</v>
      </c>
      <c r="D725" s="6">
        <v>2013</v>
      </c>
      <c r="F725" s="20" t="s">
        <v>13</v>
      </c>
      <c r="G725" s="20" t="s">
        <v>13</v>
      </c>
      <c r="I725" s="6" t="s">
        <v>214</v>
      </c>
      <c r="J725" s="6" t="s">
        <v>116</v>
      </c>
    </row>
    <row r="726" spans="1:10" x14ac:dyDescent="0.25">
      <c r="A726" s="6" t="s">
        <v>5197</v>
      </c>
      <c r="B726" s="6" t="s">
        <v>5198</v>
      </c>
      <c r="C726" s="6" t="s">
        <v>337</v>
      </c>
      <c r="D726" s="6">
        <v>2011</v>
      </c>
      <c r="F726" s="20" t="s">
        <v>13</v>
      </c>
      <c r="G726" s="20" t="s">
        <v>13</v>
      </c>
      <c r="I726" s="6" t="s">
        <v>214</v>
      </c>
      <c r="J726" s="6" t="s">
        <v>116</v>
      </c>
    </row>
    <row r="727" spans="1:10" x14ac:dyDescent="0.25">
      <c r="A727" s="6" t="s">
        <v>5199</v>
      </c>
      <c r="B727" s="6" t="s">
        <v>5200</v>
      </c>
      <c r="C727" s="6" t="s">
        <v>5201</v>
      </c>
      <c r="D727" s="6">
        <v>2015</v>
      </c>
      <c r="F727" s="20" t="s">
        <v>13</v>
      </c>
      <c r="G727" s="20" t="s">
        <v>13</v>
      </c>
      <c r="I727" s="6" t="s">
        <v>214</v>
      </c>
      <c r="J727" s="6" t="s">
        <v>116</v>
      </c>
    </row>
    <row r="728" spans="1:10" x14ac:dyDescent="0.25">
      <c r="A728" s="6" t="s">
        <v>5202</v>
      </c>
      <c r="B728" s="6" t="s">
        <v>5203</v>
      </c>
      <c r="C728" s="6" t="s">
        <v>5204</v>
      </c>
      <c r="D728" s="6">
        <v>2013</v>
      </c>
      <c r="F728" s="20" t="s">
        <v>13</v>
      </c>
      <c r="G728" s="20" t="s">
        <v>13</v>
      </c>
      <c r="I728" s="6" t="s">
        <v>214</v>
      </c>
      <c r="J728" s="6" t="s">
        <v>116</v>
      </c>
    </row>
    <row r="729" spans="1:10" x14ac:dyDescent="0.25">
      <c r="A729" s="6" t="s">
        <v>5205</v>
      </c>
      <c r="B729" s="6" t="s">
        <v>5206</v>
      </c>
      <c r="C729" s="6" t="s">
        <v>3495</v>
      </c>
      <c r="D729" s="25">
        <v>2014</v>
      </c>
      <c r="F729" s="20" t="s">
        <v>13</v>
      </c>
      <c r="G729" s="20" t="s">
        <v>13</v>
      </c>
      <c r="I729" s="6" t="s">
        <v>214</v>
      </c>
      <c r="J729" s="6" t="s">
        <v>116</v>
      </c>
    </row>
    <row r="730" spans="1:10" x14ac:dyDescent="0.25">
      <c r="A730" s="6" t="s">
        <v>5210</v>
      </c>
      <c r="B730" s="6" t="s">
        <v>5211</v>
      </c>
      <c r="C730" s="6" t="s">
        <v>135</v>
      </c>
      <c r="D730" s="6">
        <v>2013</v>
      </c>
      <c r="F730" s="20" t="s">
        <v>13</v>
      </c>
      <c r="G730" s="20" t="s">
        <v>13</v>
      </c>
      <c r="I730" s="6" t="s">
        <v>214</v>
      </c>
      <c r="J730" s="6" t="s">
        <v>116</v>
      </c>
    </row>
    <row r="731" spans="1:10" x14ac:dyDescent="0.25">
      <c r="A731" s="6" t="s">
        <v>5212</v>
      </c>
      <c r="B731" s="6" t="s">
        <v>5213</v>
      </c>
      <c r="C731" s="6" t="s">
        <v>1315</v>
      </c>
      <c r="D731" s="6">
        <v>2012</v>
      </c>
      <c r="F731" s="20" t="s">
        <v>13</v>
      </c>
      <c r="G731" s="20" t="s">
        <v>13</v>
      </c>
      <c r="I731" s="6" t="s">
        <v>214</v>
      </c>
      <c r="J731" s="6" t="s">
        <v>116</v>
      </c>
    </row>
    <row r="732" spans="1:10" x14ac:dyDescent="0.25">
      <c r="A732" s="6" t="s">
        <v>5214</v>
      </c>
      <c r="B732" s="6" t="s">
        <v>5215</v>
      </c>
      <c r="C732" s="6" t="s">
        <v>5216</v>
      </c>
      <c r="D732" s="25">
        <v>2014</v>
      </c>
      <c r="F732" s="20" t="s">
        <v>13</v>
      </c>
      <c r="G732" s="20" t="s">
        <v>13</v>
      </c>
      <c r="I732" s="6" t="s">
        <v>214</v>
      </c>
      <c r="J732" s="6" t="s">
        <v>116</v>
      </c>
    </row>
    <row r="733" spans="1:10" x14ac:dyDescent="0.25">
      <c r="A733" s="6" t="s">
        <v>5217</v>
      </c>
      <c r="B733" s="6" t="s">
        <v>5218</v>
      </c>
      <c r="C733" s="6" t="s">
        <v>5219</v>
      </c>
      <c r="D733" s="6">
        <v>2014</v>
      </c>
      <c r="F733" s="20" t="s">
        <v>13</v>
      </c>
      <c r="G733" s="20" t="s">
        <v>13</v>
      </c>
      <c r="I733" s="6" t="s">
        <v>214</v>
      </c>
      <c r="J733" s="6" t="s">
        <v>116</v>
      </c>
    </row>
    <row r="734" spans="1:10" x14ac:dyDescent="0.25">
      <c r="A734" s="6" t="s">
        <v>5225</v>
      </c>
      <c r="B734" s="6" t="s">
        <v>5226</v>
      </c>
      <c r="C734" s="6" t="s">
        <v>131</v>
      </c>
      <c r="D734" s="6">
        <v>2013</v>
      </c>
      <c r="F734" s="20" t="s">
        <v>13</v>
      </c>
      <c r="G734" s="20" t="s">
        <v>13</v>
      </c>
      <c r="I734" s="6" t="s">
        <v>214</v>
      </c>
      <c r="J734" s="6" t="s">
        <v>116</v>
      </c>
    </row>
    <row r="735" spans="1:10" x14ac:dyDescent="0.25">
      <c r="A735" s="6" t="s">
        <v>5227</v>
      </c>
      <c r="B735" s="6" t="s">
        <v>5228</v>
      </c>
      <c r="C735" s="6" t="s">
        <v>827</v>
      </c>
      <c r="D735" s="6">
        <v>2010</v>
      </c>
      <c r="F735" s="20" t="s">
        <v>13</v>
      </c>
      <c r="G735" s="20" t="s">
        <v>13</v>
      </c>
      <c r="I735" s="6" t="s">
        <v>214</v>
      </c>
      <c r="J735" s="6" t="s">
        <v>116</v>
      </c>
    </row>
    <row r="736" spans="1:10" x14ac:dyDescent="0.25">
      <c r="A736" s="6" t="s">
        <v>5235</v>
      </c>
      <c r="B736" s="6" t="s">
        <v>5236</v>
      </c>
      <c r="C736" s="6" t="s">
        <v>175</v>
      </c>
      <c r="D736" s="6">
        <v>2012</v>
      </c>
      <c r="F736" s="20" t="s">
        <v>13</v>
      </c>
      <c r="G736" s="20" t="s">
        <v>13</v>
      </c>
      <c r="I736" s="6" t="s">
        <v>214</v>
      </c>
      <c r="J736" s="6" t="s">
        <v>116</v>
      </c>
    </row>
    <row r="737" spans="1:10" x14ac:dyDescent="0.25">
      <c r="A737" s="6" t="s">
        <v>5241</v>
      </c>
      <c r="B737" s="6" t="s">
        <v>5242</v>
      </c>
      <c r="C737" s="6" t="s">
        <v>4276</v>
      </c>
      <c r="D737" s="6">
        <v>2015</v>
      </c>
      <c r="F737" s="20" t="s">
        <v>13</v>
      </c>
      <c r="G737" s="20" t="s">
        <v>13</v>
      </c>
      <c r="I737" s="6" t="s">
        <v>214</v>
      </c>
      <c r="J737" s="6" t="s">
        <v>116</v>
      </c>
    </row>
    <row r="738" spans="1:10" x14ac:dyDescent="0.25">
      <c r="A738" s="6" t="s">
        <v>5263</v>
      </c>
      <c r="B738" s="6" t="s">
        <v>5264</v>
      </c>
      <c r="C738" s="6" t="s">
        <v>5265</v>
      </c>
      <c r="D738" s="6" t="s">
        <v>1916</v>
      </c>
      <c r="F738" s="20" t="s">
        <v>13</v>
      </c>
      <c r="G738" s="20" t="s">
        <v>13</v>
      </c>
      <c r="I738" s="6" t="s">
        <v>214</v>
      </c>
      <c r="J738" s="6" t="s">
        <v>116</v>
      </c>
    </row>
    <row r="739" spans="1:10" x14ac:dyDescent="0.25">
      <c r="A739" s="6" t="s">
        <v>5272</v>
      </c>
      <c r="B739" s="6" t="s">
        <v>5273</v>
      </c>
      <c r="C739" s="6" t="s">
        <v>5274</v>
      </c>
      <c r="D739" s="25">
        <v>2013</v>
      </c>
      <c r="F739" s="20" t="s">
        <v>13</v>
      </c>
      <c r="G739" s="20" t="s">
        <v>13</v>
      </c>
      <c r="I739" s="6" t="s">
        <v>214</v>
      </c>
      <c r="J739" s="6" t="s">
        <v>116</v>
      </c>
    </row>
    <row r="740" spans="1:10" x14ac:dyDescent="0.25">
      <c r="A740" s="6" t="s">
        <v>2202</v>
      </c>
      <c r="B740" s="6" t="s">
        <v>2203</v>
      </c>
      <c r="C740" s="6" t="s">
        <v>160</v>
      </c>
      <c r="D740" s="6">
        <v>2014</v>
      </c>
      <c r="F740" s="20" t="s">
        <v>13</v>
      </c>
      <c r="G740" s="20" t="s">
        <v>13</v>
      </c>
      <c r="I740" s="6" t="s">
        <v>214</v>
      </c>
      <c r="J740" s="6" t="s">
        <v>116</v>
      </c>
    </row>
    <row r="741" spans="1:10" x14ac:dyDescent="0.25">
      <c r="A741" s="6" t="s">
        <v>2204</v>
      </c>
      <c r="B741" s="6" t="s">
        <v>2205</v>
      </c>
      <c r="C741" s="6" t="s">
        <v>257</v>
      </c>
      <c r="D741" s="6">
        <v>2014</v>
      </c>
      <c r="F741" s="20" t="s">
        <v>13</v>
      </c>
      <c r="G741" s="20" t="s">
        <v>13</v>
      </c>
      <c r="I741" s="6" t="s">
        <v>214</v>
      </c>
      <c r="J741" s="6" t="s">
        <v>116</v>
      </c>
    </row>
    <row r="742" spans="1:10" x14ac:dyDescent="0.25">
      <c r="A742" s="6" t="s">
        <v>2212</v>
      </c>
      <c r="B742" s="6" t="s">
        <v>2213</v>
      </c>
      <c r="C742" s="6" t="s">
        <v>131</v>
      </c>
      <c r="D742" s="6">
        <v>2013</v>
      </c>
      <c r="F742" s="20" t="s">
        <v>13</v>
      </c>
      <c r="G742" s="20" t="s">
        <v>13</v>
      </c>
      <c r="I742" s="6" t="s">
        <v>214</v>
      </c>
      <c r="J742" s="6" t="s">
        <v>116</v>
      </c>
    </row>
    <row r="743" spans="1:10" s="8" customFormat="1" x14ac:dyDescent="0.25">
      <c r="A743" s="6" t="s">
        <v>1567</v>
      </c>
      <c r="B743" s="6" t="s">
        <v>1568</v>
      </c>
      <c r="C743" s="6" t="s">
        <v>1569</v>
      </c>
      <c r="D743" s="25">
        <v>2014</v>
      </c>
      <c r="E743" s="6"/>
      <c r="F743" s="20" t="s">
        <v>13</v>
      </c>
      <c r="G743" s="20" t="s">
        <v>13</v>
      </c>
      <c r="H743" s="6"/>
      <c r="I743" s="6" t="s">
        <v>214</v>
      </c>
      <c r="J743" s="6" t="s">
        <v>116</v>
      </c>
    </row>
    <row r="744" spans="1:10" x14ac:dyDescent="0.25">
      <c r="A744" s="6" t="s">
        <v>1683</v>
      </c>
      <c r="B744" s="6" t="s">
        <v>1684</v>
      </c>
      <c r="C744" s="6" t="s">
        <v>396</v>
      </c>
      <c r="D744" s="6">
        <v>2013</v>
      </c>
      <c r="F744" s="20" t="s">
        <v>13</v>
      </c>
      <c r="G744" s="20" t="s">
        <v>13</v>
      </c>
      <c r="I744" s="6" t="s">
        <v>214</v>
      </c>
      <c r="J744" s="6" t="s">
        <v>116</v>
      </c>
    </row>
    <row r="745" spans="1:10" s="8" customFormat="1" x14ac:dyDescent="0.25">
      <c r="A745" s="6" t="s">
        <v>177</v>
      </c>
      <c r="B745" s="6" t="s">
        <v>178</v>
      </c>
      <c r="C745" s="6" t="s">
        <v>179</v>
      </c>
      <c r="D745" s="6">
        <v>2013</v>
      </c>
      <c r="E745" s="6"/>
      <c r="F745" s="20" t="s">
        <v>13</v>
      </c>
      <c r="G745" s="20" t="s">
        <v>13</v>
      </c>
      <c r="H745" s="6"/>
      <c r="I745" s="6" t="s">
        <v>214</v>
      </c>
      <c r="J745" s="6" t="s">
        <v>110</v>
      </c>
    </row>
    <row r="746" spans="1:10" x14ac:dyDescent="0.25">
      <c r="A746" s="6" t="s">
        <v>192</v>
      </c>
      <c r="B746" s="6" t="s">
        <v>193</v>
      </c>
      <c r="C746" s="6" t="s">
        <v>194</v>
      </c>
      <c r="D746" s="25">
        <v>2012</v>
      </c>
      <c r="F746" s="20" t="s">
        <v>13</v>
      </c>
      <c r="G746" s="20" t="s">
        <v>13</v>
      </c>
      <c r="I746" s="6" t="s">
        <v>214</v>
      </c>
      <c r="J746" s="6" t="s">
        <v>110</v>
      </c>
    </row>
    <row r="747" spans="1:10" x14ac:dyDescent="0.25">
      <c r="A747" s="6" t="s">
        <v>410</v>
      </c>
      <c r="B747" s="6" t="s">
        <v>411</v>
      </c>
      <c r="C747" s="6" t="s">
        <v>412</v>
      </c>
      <c r="D747" s="6">
        <v>2012</v>
      </c>
      <c r="F747" s="20" t="s">
        <v>13</v>
      </c>
      <c r="G747" s="20" t="s">
        <v>13</v>
      </c>
      <c r="I747" s="6" t="s">
        <v>214</v>
      </c>
      <c r="J747" s="6" t="s">
        <v>110</v>
      </c>
    </row>
    <row r="748" spans="1:10" x14ac:dyDescent="0.25">
      <c r="A748" s="6" t="s">
        <v>413</v>
      </c>
      <c r="B748" s="6" t="s">
        <v>414</v>
      </c>
      <c r="C748" s="6" t="s">
        <v>412</v>
      </c>
      <c r="D748" s="6">
        <v>2014</v>
      </c>
      <c r="F748" s="20" t="s">
        <v>13</v>
      </c>
      <c r="G748" s="20" t="s">
        <v>13</v>
      </c>
      <c r="I748" s="6" t="s">
        <v>214</v>
      </c>
      <c r="J748" s="6" t="s">
        <v>110</v>
      </c>
    </row>
    <row r="749" spans="1:10" x14ac:dyDescent="0.25">
      <c r="A749" s="6" t="s">
        <v>580</v>
      </c>
      <c r="B749" s="6" t="s">
        <v>581</v>
      </c>
      <c r="C749" s="6" t="s">
        <v>17</v>
      </c>
      <c r="D749" s="6">
        <v>2014</v>
      </c>
      <c r="F749" s="20" t="s">
        <v>13</v>
      </c>
      <c r="G749" s="20" t="s">
        <v>13</v>
      </c>
      <c r="I749" s="6" t="s">
        <v>214</v>
      </c>
      <c r="J749" s="6" t="s">
        <v>110</v>
      </c>
    </row>
    <row r="750" spans="1:10" x14ac:dyDescent="0.25">
      <c r="A750" s="6" t="s">
        <v>818</v>
      </c>
      <c r="B750" s="6" t="s">
        <v>819</v>
      </c>
      <c r="C750" s="6" t="s">
        <v>409</v>
      </c>
      <c r="D750" s="6">
        <v>2013</v>
      </c>
      <c r="F750" s="20" t="s">
        <v>13</v>
      </c>
      <c r="G750" s="20" t="s">
        <v>13</v>
      </c>
      <c r="I750" s="6" t="s">
        <v>214</v>
      </c>
      <c r="J750" s="6" t="s">
        <v>110</v>
      </c>
    </row>
    <row r="751" spans="1:10" x14ac:dyDescent="0.25">
      <c r="A751" s="6" t="s">
        <v>835</v>
      </c>
      <c r="B751" s="6" t="s">
        <v>836</v>
      </c>
      <c r="C751" s="6" t="s">
        <v>347</v>
      </c>
      <c r="D751" s="6">
        <v>2015</v>
      </c>
      <c r="F751" s="20" t="s">
        <v>13</v>
      </c>
      <c r="G751" s="20" t="s">
        <v>13</v>
      </c>
      <c r="I751" s="6" t="s">
        <v>214</v>
      </c>
      <c r="J751" s="6" t="s">
        <v>110</v>
      </c>
    </row>
    <row r="752" spans="1:10" x14ac:dyDescent="0.25">
      <c r="A752" s="6" t="s">
        <v>1274</v>
      </c>
      <c r="B752" s="6" t="s">
        <v>1275</v>
      </c>
      <c r="C752" s="6" t="s">
        <v>1276</v>
      </c>
      <c r="D752" s="6">
        <v>2014</v>
      </c>
      <c r="F752" s="20" t="s">
        <v>13</v>
      </c>
      <c r="G752" s="20" t="s">
        <v>13</v>
      </c>
      <c r="I752" s="6" t="s">
        <v>214</v>
      </c>
      <c r="J752" s="6" t="s">
        <v>110</v>
      </c>
    </row>
    <row r="753" spans="1:10" x14ac:dyDescent="0.25">
      <c r="A753" s="6" t="s">
        <v>1800</v>
      </c>
      <c r="B753" s="6" t="s">
        <v>1801</v>
      </c>
      <c r="C753" s="6" t="s">
        <v>144</v>
      </c>
      <c r="D753" s="6">
        <v>2009</v>
      </c>
      <c r="F753" s="20" t="s">
        <v>13</v>
      </c>
      <c r="G753" s="20" t="s">
        <v>13</v>
      </c>
      <c r="I753" s="6" t="s">
        <v>214</v>
      </c>
      <c r="J753" s="6" t="s">
        <v>110</v>
      </c>
    </row>
    <row r="754" spans="1:10" x14ac:dyDescent="0.25">
      <c r="A754" s="6" t="s">
        <v>1461</v>
      </c>
      <c r="B754" s="6" t="s">
        <v>1462</v>
      </c>
      <c r="C754" s="6" t="s">
        <v>1463</v>
      </c>
      <c r="D754" s="6">
        <v>2012</v>
      </c>
      <c r="F754" s="20" t="s">
        <v>13</v>
      </c>
      <c r="G754" s="20" t="s">
        <v>13</v>
      </c>
      <c r="I754" s="6" t="s">
        <v>214</v>
      </c>
      <c r="J754" s="6" t="s">
        <v>110</v>
      </c>
    </row>
    <row r="755" spans="1:10" x14ac:dyDescent="0.25">
      <c r="A755" s="6" t="s">
        <v>2081</v>
      </c>
      <c r="B755" s="6" t="s">
        <v>2082</v>
      </c>
      <c r="C755" s="6" t="s">
        <v>220</v>
      </c>
      <c r="D755" s="6">
        <v>2012</v>
      </c>
      <c r="F755" s="20" t="s">
        <v>13</v>
      </c>
      <c r="G755" s="20" t="s">
        <v>13</v>
      </c>
      <c r="I755" s="6" t="s">
        <v>214</v>
      </c>
      <c r="J755" s="6" t="s">
        <v>110</v>
      </c>
    </row>
    <row r="756" spans="1:10" x14ac:dyDescent="0.25">
      <c r="A756" s="6" t="s">
        <v>2109</v>
      </c>
      <c r="B756" s="6" t="s">
        <v>2110</v>
      </c>
      <c r="C756" s="6" t="s">
        <v>1843</v>
      </c>
      <c r="D756" s="6">
        <v>2014</v>
      </c>
      <c r="F756" s="20" t="s">
        <v>13</v>
      </c>
      <c r="G756" s="20" t="s">
        <v>13</v>
      </c>
      <c r="I756" s="6" t="s">
        <v>214</v>
      </c>
      <c r="J756" s="6" t="s">
        <v>110</v>
      </c>
    </row>
    <row r="757" spans="1:10" x14ac:dyDescent="0.25">
      <c r="A757" s="6" t="s">
        <v>2319</v>
      </c>
      <c r="B757" s="6" t="s">
        <v>2320</v>
      </c>
      <c r="C757" s="6" t="s">
        <v>2142</v>
      </c>
      <c r="D757" s="25">
        <v>2011</v>
      </c>
      <c r="F757" s="20" t="s">
        <v>13</v>
      </c>
      <c r="G757" s="20" t="s">
        <v>13</v>
      </c>
      <c r="I757" s="6" t="s">
        <v>214</v>
      </c>
      <c r="J757" s="6" t="s">
        <v>110</v>
      </c>
    </row>
    <row r="758" spans="1:10" x14ac:dyDescent="0.25">
      <c r="A758" s="6" t="s">
        <v>2499</v>
      </c>
      <c r="B758" s="6" t="s">
        <v>2500</v>
      </c>
      <c r="C758" s="6" t="s">
        <v>1628</v>
      </c>
      <c r="D758" s="6">
        <v>2014</v>
      </c>
      <c r="F758" s="20" t="s">
        <v>13</v>
      </c>
      <c r="G758" s="20" t="s">
        <v>13</v>
      </c>
      <c r="I758" s="6" t="s">
        <v>214</v>
      </c>
      <c r="J758" s="6" t="s">
        <v>110</v>
      </c>
    </row>
    <row r="759" spans="1:10" x14ac:dyDescent="0.25">
      <c r="A759" s="6" t="s">
        <v>3399</v>
      </c>
      <c r="B759" s="6" t="s">
        <v>3400</v>
      </c>
      <c r="C759" s="6" t="s">
        <v>1383</v>
      </c>
      <c r="D759" s="6">
        <v>2014</v>
      </c>
      <c r="F759" s="20" t="s">
        <v>13</v>
      </c>
      <c r="G759" s="20" t="s">
        <v>13</v>
      </c>
      <c r="I759" s="6" t="s">
        <v>214</v>
      </c>
      <c r="J759" s="6" t="s">
        <v>110</v>
      </c>
    </row>
    <row r="760" spans="1:10" x14ac:dyDescent="0.25">
      <c r="A760" s="6" t="s">
        <v>3406</v>
      </c>
      <c r="B760" s="6" t="s">
        <v>3407</v>
      </c>
      <c r="C760" s="6" t="s">
        <v>3408</v>
      </c>
      <c r="D760" s="6">
        <v>2015</v>
      </c>
      <c r="F760" s="20" t="s">
        <v>13</v>
      </c>
      <c r="G760" s="20" t="s">
        <v>13</v>
      </c>
      <c r="I760" s="6" t="s">
        <v>214</v>
      </c>
      <c r="J760" s="6" t="s">
        <v>110</v>
      </c>
    </row>
    <row r="761" spans="1:10" x14ac:dyDescent="0.25">
      <c r="A761" s="6" t="s">
        <v>3744</v>
      </c>
      <c r="B761" s="6" t="s">
        <v>3745</v>
      </c>
      <c r="C761" s="6" t="s">
        <v>3746</v>
      </c>
      <c r="D761" s="6">
        <v>2013</v>
      </c>
      <c r="F761" s="20" t="s">
        <v>13</v>
      </c>
      <c r="G761" s="20" t="s">
        <v>13</v>
      </c>
      <c r="I761" s="6" t="s">
        <v>214</v>
      </c>
      <c r="J761" s="6" t="s">
        <v>110</v>
      </c>
    </row>
    <row r="762" spans="1:10" x14ac:dyDescent="0.25">
      <c r="A762" s="6" t="s">
        <v>4039</v>
      </c>
      <c r="B762" s="6" t="s">
        <v>4040</v>
      </c>
      <c r="C762" s="6" t="s">
        <v>596</v>
      </c>
      <c r="D762" s="6">
        <v>2014</v>
      </c>
      <c r="F762" s="20" t="s">
        <v>13</v>
      </c>
      <c r="G762" s="20" t="s">
        <v>13</v>
      </c>
      <c r="I762" s="6" t="s">
        <v>214</v>
      </c>
      <c r="J762" s="6" t="s">
        <v>110</v>
      </c>
    </row>
    <row r="763" spans="1:10" x14ac:dyDescent="0.25">
      <c r="A763" s="6" t="s">
        <v>4345</v>
      </c>
      <c r="B763" s="6" t="s">
        <v>4346</v>
      </c>
      <c r="C763" s="6" t="s">
        <v>775</v>
      </c>
      <c r="D763" s="6">
        <v>2014</v>
      </c>
      <c r="F763" s="20" t="s">
        <v>13</v>
      </c>
      <c r="G763" s="20" t="s">
        <v>13</v>
      </c>
      <c r="I763" s="6" t="s">
        <v>214</v>
      </c>
      <c r="J763" s="6" t="s">
        <v>110</v>
      </c>
    </row>
    <row r="764" spans="1:10" x14ac:dyDescent="0.25">
      <c r="A764" s="6" t="s">
        <v>4455</v>
      </c>
      <c r="B764" s="6" t="s">
        <v>4456</v>
      </c>
      <c r="C764" s="6" t="s">
        <v>785</v>
      </c>
      <c r="D764" s="6">
        <v>2011</v>
      </c>
      <c r="F764" s="20" t="s">
        <v>13</v>
      </c>
      <c r="G764" s="20" t="s">
        <v>13</v>
      </c>
      <c r="I764" s="6" t="s">
        <v>214</v>
      </c>
      <c r="J764" s="6" t="s">
        <v>110</v>
      </c>
    </row>
    <row r="765" spans="1:10" x14ac:dyDescent="0.25">
      <c r="A765" s="6" t="s">
        <v>4539</v>
      </c>
      <c r="B765" s="6" t="s">
        <v>4540</v>
      </c>
      <c r="C765" s="6" t="s">
        <v>1386</v>
      </c>
      <c r="D765" s="6">
        <v>2014</v>
      </c>
      <c r="F765" s="20" t="s">
        <v>13</v>
      </c>
      <c r="G765" s="20" t="s">
        <v>13</v>
      </c>
      <c r="I765" s="6" t="s">
        <v>214</v>
      </c>
      <c r="J765" s="6" t="s">
        <v>110</v>
      </c>
    </row>
    <row r="766" spans="1:10" x14ac:dyDescent="0.25">
      <c r="A766" s="6" t="s">
        <v>4644</v>
      </c>
      <c r="B766" s="6" t="s">
        <v>4645</v>
      </c>
      <c r="C766" s="6" t="s">
        <v>720</v>
      </c>
      <c r="D766" s="6">
        <v>2013</v>
      </c>
      <c r="F766" s="20" t="s">
        <v>13</v>
      </c>
      <c r="G766" s="20" t="s">
        <v>13</v>
      </c>
      <c r="I766" s="6" t="s">
        <v>214</v>
      </c>
      <c r="J766" s="6" t="s">
        <v>110</v>
      </c>
    </row>
    <row r="767" spans="1:10" x14ac:dyDescent="0.25">
      <c r="A767" s="6" t="s">
        <v>4646</v>
      </c>
      <c r="B767" s="6" t="s">
        <v>4647</v>
      </c>
      <c r="C767" s="6" t="s">
        <v>489</v>
      </c>
      <c r="D767" s="6">
        <v>2015</v>
      </c>
      <c r="F767" s="20" t="s">
        <v>13</v>
      </c>
      <c r="G767" s="20" t="s">
        <v>13</v>
      </c>
      <c r="I767" s="6" t="s">
        <v>214</v>
      </c>
      <c r="J767" s="6" t="s">
        <v>110</v>
      </c>
    </row>
    <row r="768" spans="1:10" x14ac:dyDescent="0.25">
      <c r="A768" s="6" t="s">
        <v>4680</v>
      </c>
      <c r="B768" s="6" t="s">
        <v>4681</v>
      </c>
      <c r="C768" s="6" t="s">
        <v>4682</v>
      </c>
      <c r="D768" s="6">
        <v>2013</v>
      </c>
      <c r="F768" s="20" t="s">
        <v>13</v>
      </c>
      <c r="G768" s="20" t="s">
        <v>13</v>
      </c>
      <c r="I768" s="6" t="s">
        <v>214</v>
      </c>
      <c r="J768" s="6" t="s">
        <v>110</v>
      </c>
    </row>
    <row r="769" spans="1:10" x14ac:dyDescent="0.25">
      <c r="A769" s="6" t="s">
        <v>5158</v>
      </c>
      <c r="B769" s="6" t="s">
        <v>5159</v>
      </c>
      <c r="C769" s="6" t="s">
        <v>3397</v>
      </c>
      <c r="D769" s="6">
        <v>2014</v>
      </c>
      <c r="F769" s="20" t="s">
        <v>13</v>
      </c>
      <c r="G769" s="20" t="s">
        <v>13</v>
      </c>
      <c r="I769" s="6" t="s">
        <v>214</v>
      </c>
      <c r="J769" s="6" t="s">
        <v>110</v>
      </c>
    </row>
    <row r="770" spans="1:10" x14ac:dyDescent="0.25">
      <c r="A770" s="6" t="s">
        <v>198</v>
      </c>
      <c r="B770" s="6" t="s">
        <v>199</v>
      </c>
      <c r="C770" s="6" t="s">
        <v>200</v>
      </c>
      <c r="D770" s="6">
        <v>2012</v>
      </c>
      <c r="F770" s="20" t="s">
        <v>13</v>
      </c>
      <c r="G770" s="20" t="s">
        <v>13</v>
      </c>
      <c r="I770" s="6" t="s">
        <v>214</v>
      </c>
      <c r="J770" s="6" t="s">
        <v>6278</v>
      </c>
    </row>
    <row r="771" spans="1:10" x14ac:dyDescent="0.25">
      <c r="A771" s="6" t="s">
        <v>583</v>
      </c>
      <c r="B771" s="6" t="s">
        <v>584</v>
      </c>
      <c r="C771" s="6" t="s">
        <v>585</v>
      </c>
      <c r="D771" s="6">
        <v>2014</v>
      </c>
      <c r="F771" s="20" t="s">
        <v>13</v>
      </c>
      <c r="G771" s="20" t="s">
        <v>13</v>
      </c>
      <c r="I771" s="6" t="s">
        <v>214</v>
      </c>
      <c r="J771" s="6" t="s">
        <v>6278</v>
      </c>
    </row>
    <row r="772" spans="1:10" x14ac:dyDescent="0.25">
      <c r="A772" s="6" t="s">
        <v>733</v>
      </c>
      <c r="B772" s="6" t="s">
        <v>734</v>
      </c>
      <c r="C772" s="6" t="s">
        <v>735</v>
      </c>
      <c r="D772" s="6">
        <v>2012</v>
      </c>
      <c r="F772" s="20" t="s">
        <v>13</v>
      </c>
      <c r="G772" s="20" t="s">
        <v>13</v>
      </c>
      <c r="I772" s="6" t="s">
        <v>214</v>
      </c>
      <c r="J772" s="6" t="s">
        <v>6278</v>
      </c>
    </row>
    <row r="773" spans="1:10" x14ac:dyDescent="0.25">
      <c r="A773" s="8" t="s">
        <v>3719</v>
      </c>
      <c r="B773" s="8" t="s">
        <v>3720</v>
      </c>
      <c r="C773" s="6" t="s">
        <v>3721</v>
      </c>
      <c r="D773" s="6">
        <v>2011</v>
      </c>
      <c r="F773" s="20" t="s">
        <v>13</v>
      </c>
      <c r="G773" s="20" t="s">
        <v>13</v>
      </c>
      <c r="I773" s="6" t="s">
        <v>214</v>
      </c>
      <c r="J773" s="6" t="s">
        <v>6280</v>
      </c>
    </row>
    <row r="774" spans="1:10" x14ac:dyDescent="0.25">
      <c r="A774" s="8" t="s">
        <v>4144</v>
      </c>
      <c r="B774" s="8" t="s">
        <v>4145</v>
      </c>
      <c r="C774" s="6" t="s">
        <v>1032</v>
      </c>
      <c r="D774" s="6">
        <v>2011</v>
      </c>
      <c r="F774" s="20" t="s">
        <v>13</v>
      </c>
      <c r="G774" s="20" t="s">
        <v>13</v>
      </c>
      <c r="I774" s="6" t="s">
        <v>214</v>
      </c>
      <c r="J774" s="6" t="s">
        <v>6280</v>
      </c>
    </row>
    <row r="775" spans="1:10" x14ac:dyDescent="0.25">
      <c r="A775" s="6" t="s">
        <v>4172</v>
      </c>
      <c r="B775" s="6" t="s">
        <v>4173</v>
      </c>
      <c r="C775" s="6" t="s">
        <v>1493</v>
      </c>
      <c r="D775" s="6">
        <v>2012</v>
      </c>
      <c r="F775" s="20" t="s">
        <v>13</v>
      </c>
      <c r="G775" s="20" t="s">
        <v>13</v>
      </c>
      <c r="I775" s="6" t="s">
        <v>214</v>
      </c>
      <c r="J775" s="6" t="s">
        <v>6280</v>
      </c>
    </row>
    <row r="776" spans="1:10" x14ac:dyDescent="0.25">
      <c r="A776" s="8" t="s">
        <v>4499</v>
      </c>
      <c r="B776" s="8" t="s">
        <v>4500</v>
      </c>
      <c r="D776" s="8">
        <v>2011</v>
      </c>
      <c r="F776" s="21" t="s">
        <v>13</v>
      </c>
      <c r="G776" s="21" t="s">
        <v>13</v>
      </c>
      <c r="H776" s="8"/>
      <c r="I776" s="8" t="s">
        <v>214</v>
      </c>
      <c r="J776" s="8" t="s">
        <v>6271</v>
      </c>
    </row>
    <row r="777" spans="1:10" x14ac:dyDescent="0.25">
      <c r="A777" s="6" t="s">
        <v>1883</v>
      </c>
      <c r="B777" s="6" t="s">
        <v>1884</v>
      </c>
      <c r="C777" s="6" t="s">
        <v>1885</v>
      </c>
      <c r="D777" s="6">
        <v>2013</v>
      </c>
      <c r="F777" s="20" t="s">
        <v>13</v>
      </c>
      <c r="G777" s="20" t="s">
        <v>13</v>
      </c>
      <c r="I777" s="6" t="s">
        <v>214</v>
      </c>
      <c r="J777" s="6" t="s">
        <v>66</v>
      </c>
    </row>
    <row r="778" spans="1:10" x14ac:dyDescent="0.25">
      <c r="A778" s="8" t="s">
        <v>1903</v>
      </c>
      <c r="B778" s="8" t="s">
        <v>1904</v>
      </c>
      <c r="D778" s="8">
        <v>2014</v>
      </c>
      <c r="F778" s="21" t="s">
        <v>13</v>
      </c>
      <c r="G778" s="21" t="s">
        <v>13</v>
      </c>
      <c r="H778" s="8"/>
      <c r="I778" s="8" t="s">
        <v>214</v>
      </c>
      <c r="J778" s="8" t="s">
        <v>6286</v>
      </c>
    </row>
    <row r="779" spans="1:10" x14ac:dyDescent="0.25">
      <c r="A779" s="8" t="s">
        <v>4521</v>
      </c>
      <c r="B779" s="8" t="s">
        <v>4522</v>
      </c>
      <c r="D779" s="8">
        <v>2012</v>
      </c>
      <c r="F779" s="21" t="s">
        <v>13</v>
      </c>
      <c r="G779" s="21" t="s">
        <v>13</v>
      </c>
      <c r="H779" s="8"/>
      <c r="I779" s="8" t="s">
        <v>214</v>
      </c>
      <c r="J779" s="8" t="s">
        <v>6286</v>
      </c>
    </row>
    <row r="780" spans="1:10" x14ac:dyDescent="0.25">
      <c r="A780" s="6" t="s">
        <v>1381</v>
      </c>
      <c r="B780" s="6" t="s">
        <v>1382</v>
      </c>
      <c r="C780" s="6" t="s">
        <v>1383</v>
      </c>
      <c r="D780" s="6">
        <v>2012</v>
      </c>
      <c r="F780" s="20" t="s">
        <v>13</v>
      </c>
      <c r="G780" s="20" t="s">
        <v>114</v>
      </c>
      <c r="H780" s="6" t="s">
        <v>6311</v>
      </c>
      <c r="I780" s="6" t="s">
        <v>214</v>
      </c>
      <c r="J780" s="6" t="s">
        <v>992</v>
      </c>
    </row>
    <row r="781" spans="1:10" x14ac:dyDescent="0.25">
      <c r="A781" s="6" t="s">
        <v>1210</v>
      </c>
      <c r="B781" s="6" t="s">
        <v>1211</v>
      </c>
      <c r="C781" s="6" t="s">
        <v>1212</v>
      </c>
      <c r="D781" s="6">
        <v>2014</v>
      </c>
      <c r="F781" s="20" t="s">
        <v>13</v>
      </c>
      <c r="G781" s="20" t="s">
        <v>114</v>
      </c>
      <c r="H781" s="6" t="s">
        <v>6311</v>
      </c>
      <c r="I781" s="6" t="s">
        <v>214</v>
      </c>
      <c r="J781" s="6" t="s">
        <v>992</v>
      </c>
    </row>
    <row r="782" spans="1:10" x14ac:dyDescent="0.25">
      <c r="A782" s="8" t="s">
        <v>4511</v>
      </c>
      <c r="B782" s="8" t="s">
        <v>4512</v>
      </c>
      <c r="D782" s="8">
        <v>2012</v>
      </c>
      <c r="F782" s="21" t="s">
        <v>13</v>
      </c>
      <c r="G782" s="21" t="s">
        <v>114</v>
      </c>
      <c r="H782" s="8" t="s">
        <v>6311</v>
      </c>
      <c r="I782" s="8" t="s">
        <v>214</v>
      </c>
      <c r="J782" s="8" t="s">
        <v>6272</v>
      </c>
    </row>
    <row r="783" spans="1:10" x14ac:dyDescent="0.25">
      <c r="A783" s="6" t="s">
        <v>4444</v>
      </c>
      <c r="B783" s="6" t="s">
        <v>4445</v>
      </c>
      <c r="C783" s="6" t="s">
        <v>3751</v>
      </c>
      <c r="D783" s="6">
        <v>2012</v>
      </c>
      <c r="F783" s="20" t="s">
        <v>13</v>
      </c>
      <c r="G783" s="20" t="s">
        <v>114</v>
      </c>
      <c r="H783" s="6" t="s">
        <v>6311</v>
      </c>
      <c r="I783" s="6" t="s">
        <v>214</v>
      </c>
      <c r="J783" s="6" t="s">
        <v>1301</v>
      </c>
    </row>
    <row r="784" spans="1:10" x14ac:dyDescent="0.25">
      <c r="A784" s="6" t="s">
        <v>4301</v>
      </c>
      <c r="B784" s="6" t="s">
        <v>4302</v>
      </c>
      <c r="C784" s="6" t="s">
        <v>1185</v>
      </c>
      <c r="D784" s="6">
        <v>2014</v>
      </c>
      <c r="F784" s="20" t="s">
        <v>13</v>
      </c>
      <c r="G784" s="20" t="s">
        <v>114</v>
      </c>
      <c r="H784" s="6" t="s">
        <v>6311</v>
      </c>
      <c r="I784" s="6" t="s">
        <v>214</v>
      </c>
      <c r="J784" s="6" t="s">
        <v>4303</v>
      </c>
    </row>
    <row r="785" spans="1:10" x14ac:dyDescent="0.25">
      <c r="A785" s="6" t="s">
        <v>1015</v>
      </c>
      <c r="B785" s="6" t="s">
        <v>1016</v>
      </c>
      <c r="C785" s="6" t="s">
        <v>1017</v>
      </c>
      <c r="D785" s="6">
        <v>2013</v>
      </c>
      <c r="F785" s="20" t="s">
        <v>13</v>
      </c>
      <c r="G785" s="20" t="s">
        <v>114</v>
      </c>
      <c r="H785" s="6" t="s">
        <v>6311</v>
      </c>
      <c r="I785" s="6" t="s">
        <v>214</v>
      </c>
      <c r="J785" s="6" t="s">
        <v>1018</v>
      </c>
    </row>
    <row r="786" spans="1:10" x14ac:dyDescent="0.25">
      <c r="A786" s="8" t="s">
        <v>212</v>
      </c>
      <c r="B786" s="8" t="s">
        <v>213</v>
      </c>
      <c r="D786" s="8">
        <v>2013</v>
      </c>
      <c r="F786" s="21" t="s">
        <v>13</v>
      </c>
      <c r="G786" s="21" t="s">
        <v>13</v>
      </c>
      <c r="H786" s="8"/>
      <c r="I786" s="8" t="s">
        <v>214</v>
      </c>
      <c r="J786" s="8" t="s">
        <v>6259</v>
      </c>
    </row>
    <row r="787" spans="1:10" x14ac:dyDescent="0.25">
      <c r="A787" s="8" t="s">
        <v>524</v>
      </c>
      <c r="B787" s="8" t="s">
        <v>525</v>
      </c>
      <c r="D787" s="8">
        <v>2012</v>
      </c>
      <c r="F787" s="21" t="s">
        <v>13</v>
      </c>
      <c r="G787" s="21" t="s">
        <v>13</v>
      </c>
      <c r="H787" s="8"/>
      <c r="I787" s="8" t="s">
        <v>214</v>
      </c>
      <c r="J787" s="8" t="s">
        <v>6259</v>
      </c>
    </row>
    <row r="788" spans="1:10" x14ac:dyDescent="0.25">
      <c r="A788" s="8" t="s">
        <v>1333</v>
      </c>
      <c r="B788" s="8" t="s">
        <v>1334</v>
      </c>
      <c r="D788" s="8">
        <v>2014</v>
      </c>
      <c r="F788" s="21" t="s">
        <v>13</v>
      </c>
      <c r="G788" s="21" t="s">
        <v>13</v>
      </c>
      <c r="H788" s="8"/>
      <c r="I788" s="8" t="s">
        <v>214</v>
      </c>
      <c r="J788" s="8" t="s">
        <v>6259</v>
      </c>
    </row>
    <row r="789" spans="1:10" x14ac:dyDescent="0.25">
      <c r="A789" s="8" t="s">
        <v>1335</v>
      </c>
      <c r="B789" s="8" t="s">
        <v>1336</v>
      </c>
      <c r="D789" s="8">
        <v>2013</v>
      </c>
      <c r="F789" s="21" t="s">
        <v>13</v>
      </c>
      <c r="G789" s="21" t="s">
        <v>13</v>
      </c>
      <c r="H789" s="8"/>
      <c r="I789" s="8" t="s">
        <v>214</v>
      </c>
      <c r="J789" s="8" t="s">
        <v>6259</v>
      </c>
    </row>
    <row r="790" spans="1:10" x14ac:dyDescent="0.25">
      <c r="A790" s="8" t="s">
        <v>3149</v>
      </c>
      <c r="B790" s="8" t="s">
        <v>3150</v>
      </c>
      <c r="D790" s="8">
        <v>2014</v>
      </c>
      <c r="F790" s="21" t="s">
        <v>13</v>
      </c>
      <c r="G790" s="21" t="s">
        <v>13</v>
      </c>
      <c r="H790" s="8"/>
      <c r="I790" s="8" t="s">
        <v>214</v>
      </c>
      <c r="J790" s="8" t="s">
        <v>6259</v>
      </c>
    </row>
    <row r="791" spans="1:10" x14ac:dyDescent="0.25">
      <c r="A791" s="8" t="s">
        <v>3425</v>
      </c>
      <c r="B791" s="8" t="s">
        <v>3426</v>
      </c>
      <c r="D791" s="8">
        <v>2014</v>
      </c>
      <c r="F791" s="21" t="s">
        <v>13</v>
      </c>
      <c r="G791" s="21" t="s">
        <v>13</v>
      </c>
      <c r="H791" s="8"/>
      <c r="I791" s="8" t="s">
        <v>214</v>
      </c>
      <c r="J791" s="8" t="s">
        <v>6259</v>
      </c>
    </row>
    <row r="792" spans="1:10" x14ac:dyDescent="0.25">
      <c r="A792" s="6" t="s">
        <v>1720</v>
      </c>
      <c r="B792" s="6" t="s">
        <v>1721</v>
      </c>
      <c r="C792" s="6" t="s">
        <v>220</v>
      </c>
      <c r="D792" s="6">
        <v>2012</v>
      </c>
      <c r="F792" s="20" t="s">
        <v>13</v>
      </c>
      <c r="G792" s="20" t="s">
        <v>13</v>
      </c>
      <c r="I792" s="6" t="s">
        <v>214</v>
      </c>
      <c r="J792" s="6" t="s">
        <v>1722</v>
      </c>
    </row>
    <row r="793" spans="1:10" x14ac:dyDescent="0.25">
      <c r="A793" s="6" t="s">
        <v>1041</v>
      </c>
      <c r="B793" s="6" t="s">
        <v>1042</v>
      </c>
      <c r="C793" s="6" t="s">
        <v>1043</v>
      </c>
      <c r="D793" s="6">
        <v>2014</v>
      </c>
      <c r="F793" s="20" t="s">
        <v>13</v>
      </c>
      <c r="G793" s="20" t="s">
        <v>114</v>
      </c>
      <c r="H793" s="6" t="s">
        <v>6311</v>
      </c>
      <c r="I793" s="6" t="s">
        <v>214</v>
      </c>
      <c r="J793" s="6" t="s">
        <v>1044</v>
      </c>
    </row>
    <row r="794" spans="1:10" x14ac:dyDescent="0.25">
      <c r="A794" s="8" t="s">
        <v>1326</v>
      </c>
      <c r="B794" s="8" t="s">
        <v>1327</v>
      </c>
      <c r="D794" s="8">
        <v>2013</v>
      </c>
      <c r="F794" s="21" t="s">
        <v>547</v>
      </c>
      <c r="G794" s="21" t="s">
        <v>547</v>
      </c>
      <c r="H794" s="8"/>
      <c r="I794" s="8" t="s">
        <v>6284</v>
      </c>
      <c r="J794" s="8" t="s">
        <v>6284</v>
      </c>
    </row>
    <row r="795" spans="1:10" x14ac:dyDescent="0.25">
      <c r="A795" s="8" t="s">
        <v>3423</v>
      </c>
      <c r="B795" s="8" t="s">
        <v>3424</v>
      </c>
      <c r="D795" s="8">
        <v>2014</v>
      </c>
      <c r="F795" s="21" t="s">
        <v>13</v>
      </c>
      <c r="G795" s="21" t="s">
        <v>13</v>
      </c>
      <c r="H795" s="8"/>
      <c r="I795" s="8" t="s">
        <v>6284</v>
      </c>
      <c r="J795" s="8" t="s">
        <v>6284</v>
      </c>
    </row>
    <row r="796" spans="1:10" x14ac:dyDescent="0.25">
      <c r="A796" s="6" t="s">
        <v>5057</v>
      </c>
      <c r="B796" s="6" t="s">
        <v>5058</v>
      </c>
      <c r="C796" s="6" t="s">
        <v>5059</v>
      </c>
      <c r="D796" s="6">
        <v>2012</v>
      </c>
      <c r="F796" s="20" t="s">
        <v>13</v>
      </c>
      <c r="G796" s="20" t="s">
        <v>13</v>
      </c>
      <c r="I796" s="6" t="s">
        <v>6284</v>
      </c>
      <c r="J796" s="6" t="s">
        <v>116</v>
      </c>
    </row>
    <row r="797" spans="1:10" x14ac:dyDescent="0.25">
      <c r="A797" s="6" t="s">
        <v>542</v>
      </c>
      <c r="B797" s="6" t="s">
        <v>543</v>
      </c>
      <c r="C797" s="6" t="s">
        <v>412</v>
      </c>
      <c r="D797" s="6">
        <v>2010</v>
      </c>
      <c r="F797" s="20" t="s">
        <v>13</v>
      </c>
      <c r="G797" s="20" t="s">
        <v>13</v>
      </c>
      <c r="I797" s="6" t="s">
        <v>544</v>
      </c>
      <c r="J797" s="6" t="s">
        <v>104</v>
      </c>
    </row>
    <row r="798" spans="1:10" x14ac:dyDescent="0.25">
      <c r="A798" s="6" t="s">
        <v>2140</v>
      </c>
      <c r="B798" s="6" t="s">
        <v>2141</v>
      </c>
      <c r="C798" s="6" t="s">
        <v>2142</v>
      </c>
      <c r="D798" s="25">
        <v>2011</v>
      </c>
      <c r="F798" s="20" t="s">
        <v>13</v>
      </c>
      <c r="G798" s="20" t="s">
        <v>13</v>
      </c>
      <c r="I798" s="6" t="s">
        <v>544</v>
      </c>
      <c r="J798" s="6" t="s">
        <v>201</v>
      </c>
    </row>
    <row r="799" spans="1:10" x14ac:dyDescent="0.25">
      <c r="B799" s="6" t="s">
        <v>3850</v>
      </c>
      <c r="C799" s="6" t="s">
        <v>3851</v>
      </c>
      <c r="D799" s="6">
        <v>2011</v>
      </c>
      <c r="F799" s="20" t="s">
        <v>13</v>
      </c>
      <c r="G799" s="20" t="s">
        <v>13</v>
      </c>
      <c r="I799" s="6" t="s">
        <v>3852</v>
      </c>
      <c r="J799" s="6" t="s">
        <v>110</v>
      </c>
    </row>
    <row r="800" spans="1:10" s="30" customFormat="1" x14ac:dyDescent="0.2">
      <c r="A800" s="6" t="s">
        <v>1337</v>
      </c>
      <c r="B800" s="6" t="s">
        <v>1338</v>
      </c>
      <c r="C800" s="6" t="s">
        <v>1339</v>
      </c>
      <c r="D800" s="6">
        <v>2014</v>
      </c>
      <c r="E800" s="6"/>
      <c r="F800" s="20" t="s">
        <v>13</v>
      </c>
      <c r="G800" s="20" t="s">
        <v>13</v>
      </c>
      <c r="H800" s="6"/>
      <c r="I800" s="6" t="s">
        <v>1340</v>
      </c>
      <c r="J800" s="6" t="s">
        <v>116</v>
      </c>
    </row>
    <row r="801" spans="1:10" s="30" customFormat="1" x14ac:dyDescent="0.2">
      <c r="A801" s="6" t="s">
        <v>4685</v>
      </c>
      <c r="B801" s="6" t="s">
        <v>4686</v>
      </c>
      <c r="C801" s="6" t="s">
        <v>3551</v>
      </c>
      <c r="D801" s="6">
        <v>2013</v>
      </c>
      <c r="E801" s="6"/>
      <c r="F801" s="20" t="s">
        <v>13</v>
      </c>
      <c r="G801" s="20" t="s">
        <v>114</v>
      </c>
      <c r="H801" s="6" t="s">
        <v>6311</v>
      </c>
      <c r="I801" s="6" t="s">
        <v>214</v>
      </c>
      <c r="J801" s="6" t="s">
        <v>4687</v>
      </c>
    </row>
    <row r="802" spans="1:10" x14ac:dyDescent="0.25">
      <c r="A802" s="6" t="s">
        <v>1539</v>
      </c>
      <c r="B802" s="6" t="s">
        <v>1540</v>
      </c>
      <c r="C802" s="6" t="s">
        <v>1541</v>
      </c>
      <c r="D802" s="6">
        <v>2014</v>
      </c>
      <c r="F802" s="20" t="s">
        <v>13</v>
      </c>
      <c r="G802" s="20" t="s">
        <v>13</v>
      </c>
      <c r="I802" s="6" t="s">
        <v>1542</v>
      </c>
      <c r="J802" s="6" t="s">
        <v>6280</v>
      </c>
    </row>
    <row r="803" spans="1:10" x14ac:dyDescent="0.25">
      <c r="A803" s="6" t="s">
        <v>1469</v>
      </c>
      <c r="B803" s="6" t="s">
        <v>1470</v>
      </c>
      <c r="C803" s="6" t="s">
        <v>1185</v>
      </c>
      <c r="D803" s="6">
        <v>2014</v>
      </c>
      <c r="F803" s="20" t="s">
        <v>13</v>
      </c>
      <c r="G803" s="20" t="s">
        <v>13</v>
      </c>
      <c r="I803" s="6" t="s">
        <v>1471</v>
      </c>
      <c r="J803" s="6" t="s">
        <v>116</v>
      </c>
    </row>
    <row r="804" spans="1:10" x14ac:dyDescent="0.25">
      <c r="A804" s="6" t="s">
        <v>4159</v>
      </c>
      <c r="B804" s="6" t="s">
        <v>4160</v>
      </c>
      <c r="C804" s="6" t="s">
        <v>23</v>
      </c>
      <c r="D804" s="6">
        <v>2012</v>
      </c>
      <c r="F804" s="20" t="s">
        <v>13</v>
      </c>
      <c r="G804" s="20" t="s">
        <v>13</v>
      </c>
      <c r="I804" s="6" t="s">
        <v>1471</v>
      </c>
      <c r="J804" s="6" t="s">
        <v>116</v>
      </c>
    </row>
    <row r="805" spans="1:10" x14ac:dyDescent="0.25">
      <c r="A805" s="8" t="s">
        <v>3034</v>
      </c>
      <c r="B805" s="8" t="s">
        <v>3035</v>
      </c>
      <c r="D805" s="8">
        <v>2013</v>
      </c>
      <c r="F805" s="20" t="s">
        <v>13</v>
      </c>
      <c r="G805" s="20" t="s">
        <v>13</v>
      </c>
      <c r="I805" s="8" t="s">
        <v>116</v>
      </c>
      <c r="J805" s="8" t="s">
        <v>3036</v>
      </c>
    </row>
    <row r="806" spans="1:10" x14ac:dyDescent="0.25">
      <c r="A806" s="6" t="s">
        <v>3918</v>
      </c>
      <c r="B806" s="6" t="s">
        <v>3919</v>
      </c>
      <c r="C806" s="6" t="s">
        <v>3920</v>
      </c>
      <c r="D806" s="6">
        <v>2013</v>
      </c>
      <c r="F806" s="20" t="s">
        <v>547</v>
      </c>
      <c r="G806" s="20" t="s">
        <v>13</v>
      </c>
      <c r="I806" s="6" t="s">
        <v>116</v>
      </c>
      <c r="J806" s="6" t="s">
        <v>3921</v>
      </c>
    </row>
    <row r="807" spans="1:10" x14ac:dyDescent="0.25">
      <c r="A807" s="6" t="s">
        <v>386</v>
      </c>
      <c r="B807" s="6" t="s">
        <v>387</v>
      </c>
      <c r="C807" s="6" t="s">
        <v>388</v>
      </c>
      <c r="D807" s="6">
        <v>2011</v>
      </c>
      <c r="F807" s="20" t="s">
        <v>13</v>
      </c>
      <c r="G807" s="20" t="s">
        <v>114</v>
      </c>
      <c r="H807" s="6" t="s">
        <v>6311</v>
      </c>
      <c r="I807" s="6" t="s">
        <v>214</v>
      </c>
      <c r="J807" s="6" t="s">
        <v>389</v>
      </c>
    </row>
    <row r="808" spans="1:10" x14ac:dyDescent="0.25">
      <c r="A808" s="6" t="s">
        <v>2843</v>
      </c>
      <c r="B808" s="6" t="s">
        <v>2844</v>
      </c>
      <c r="C808" s="6" t="s">
        <v>2845</v>
      </c>
      <c r="D808" s="6">
        <v>2014</v>
      </c>
      <c r="F808" s="20" t="s">
        <v>13</v>
      </c>
      <c r="G808" s="20" t="s">
        <v>13</v>
      </c>
      <c r="I808" s="6" t="s">
        <v>116</v>
      </c>
      <c r="J808" s="6" t="s">
        <v>2846</v>
      </c>
    </row>
    <row r="809" spans="1:10" x14ac:dyDescent="0.25">
      <c r="A809" s="6" t="s">
        <v>2914</v>
      </c>
      <c r="B809" s="6" t="s">
        <v>2915</v>
      </c>
      <c r="C809" s="6" t="s">
        <v>2916</v>
      </c>
      <c r="D809" s="6">
        <v>2014</v>
      </c>
      <c r="F809" s="20" t="s">
        <v>13</v>
      </c>
      <c r="G809" s="20" t="s">
        <v>13</v>
      </c>
      <c r="I809" s="6" t="s">
        <v>116</v>
      </c>
      <c r="J809" s="6" t="s">
        <v>2917</v>
      </c>
    </row>
    <row r="810" spans="1:10" x14ac:dyDescent="0.25">
      <c r="A810" s="6" t="s">
        <v>173</v>
      </c>
      <c r="B810" s="6" t="s">
        <v>174</v>
      </c>
      <c r="C810" s="6" t="s">
        <v>175</v>
      </c>
      <c r="D810" s="6">
        <v>2014</v>
      </c>
      <c r="F810" s="20" t="s">
        <v>13</v>
      </c>
      <c r="G810" s="20" t="s">
        <v>114</v>
      </c>
      <c r="H810" s="6" t="s">
        <v>6311</v>
      </c>
      <c r="I810" s="6" t="s">
        <v>214</v>
      </c>
      <c r="J810" s="6" t="s">
        <v>176</v>
      </c>
    </row>
    <row r="811" spans="1:10" x14ac:dyDescent="0.25">
      <c r="A811" s="6" t="s">
        <v>4008</v>
      </c>
      <c r="B811" s="6" t="s">
        <v>4009</v>
      </c>
      <c r="C811" s="6" t="s">
        <v>334</v>
      </c>
      <c r="D811" s="6">
        <v>2014</v>
      </c>
      <c r="F811" s="20" t="s">
        <v>13</v>
      </c>
      <c r="G811" s="20" t="s">
        <v>114</v>
      </c>
      <c r="H811" s="6" t="s">
        <v>6311</v>
      </c>
      <c r="I811" s="6" t="s">
        <v>214</v>
      </c>
      <c r="J811" s="6" t="s">
        <v>4010</v>
      </c>
    </row>
    <row r="812" spans="1:10" x14ac:dyDescent="0.25">
      <c r="A812" s="6" t="s">
        <v>466</v>
      </c>
      <c r="B812" s="6" t="s">
        <v>467</v>
      </c>
      <c r="C812" s="6" t="s">
        <v>468</v>
      </c>
      <c r="D812" s="6">
        <v>2012</v>
      </c>
      <c r="F812" s="20" t="s">
        <v>13</v>
      </c>
      <c r="G812" s="20" t="s">
        <v>114</v>
      </c>
      <c r="H812" s="6" t="s">
        <v>6311</v>
      </c>
      <c r="I812" s="6" t="s">
        <v>469</v>
      </c>
      <c r="J812" s="6" t="s">
        <v>470</v>
      </c>
    </row>
    <row r="813" spans="1:10" x14ac:dyDescent="0.25">
      <c r="A813" s="6" t="s">
        <v>2503</v>
      </c>
      <c r="B813" s="6" t="s">
        <v>2504</v>
      </c>
      <c r="C813" s="6" t="s">
        <v>2505</v>
      </c>
      <c r="D813" s="6">
        <v>2011</v>
      </c>
      <c r="F813" s="20" t="s">
        <v>13</v>
      </c>
      <c r="G813" s="20" t="s">
        <v>13</v>
      </c>
      <c r="I813" s="6" t="s">
        <v>116</v>
      </c>
      <c r="J813" s="6" t="s">
        <v>6298</v>
      </c>
    </row>
    <row r="814" spans="1:10" x14ac:dyDescent="0.25">
      <c r="A814" s="6" t="s">
        <v>2701</v>
      </c>
      <c r="B814" s="6" t="s">
        <v>2702</v>
      </c>
      <c r="C814" s="6" t="s">
        <v>135</v>
      </c>
      <c r="D814" s="6">
        <v>2013</v>
      </c>
      <c r="F814" s="20" t="s">
        <v>13</v>
      </c>
      <c r="G814" s="20" t="s">
        <v>13</v>
      </c>
      <c r="I814" s="6" t="s">
        <v>116</v>
      </c>
      <c r="J814" s="6" t="s">
        <v>6298</v>
      </c>
    </row>
    <row r="815" spans="1:10" x14ac:dyDescent="0.25">
      <c r="A815" s="6" t="s">
        <v>2738</v>
      </c>
      <c r="B815" s="6" t="s">
        <v>2739</v>
      </c>
      <c r="C815" s="6" t="s">
        <v>188</v>
      </c>
      <c r="D815" s="6">
        <v>2013</v>
      </c>
      <c r="F815" s="20" t="s">
        <v>13</v>
      </c>
      <c r="G815" s="20" t="s">
        <v>13</v>
      </c>
      <c r="I815" s="6" t="s">
        <v>116</v>
      </c>
      <c r="J815" s="6" t="s">
        <v>6298</v>
      </c>
    </row>
    <row r="816" spans="1:10" x14ac:dyDescent="0.25">
      <c r="A816" s="6" t="s">
        <v>2803</v>
      </c>
      <c r="B816" s="6" t="s">
        <v>2804</v>
      </c>
      <c r="C816" s="6" t="s">
        <v>501</v>
      </c>
      <c r="D816" s="6">
        <v>2013</v>
      </c>
      <c r="F816" s="20" t="s">
        <v>13</v>
      </c>
      <c r="G816" s="20" t="s">
        <v>13</v>
      </c>
      <c r="I816" s="6" t="s">
        <v>116</v>
      </c>
      <c r="J816" s="6" t="s">
        <v>6298</v>
      </c>
    </row>
    <row r="817" spans="1:10" x14ac:dyDescent="0.25">
      <c r="A817" s="6" t="s">
        <v>2851</v>
      </c>
      <c r="B817" s="6" t="s">
        <v>2852</v>
      </c>
      <c r="C817" s="6" t="s">
        <v>1126</v>
      </c>
      <c r="D817" s="6">
        <v>2010</v>
      </c>
      <c r="F817" s="20" t="s">
        <v>13</v>
      </c>
      <c r="G817" s="20" t="s">
        <v>13</v>
      </c>
      <c r="I817" s="6" t="s">
        <v>116</v>
      </c>
      <c r="J817" s="6" t="s">
        <v>6298</v>
      </c>
    </row>
    <row r="818" spans="1:10" x14ac:dyDescent="0.25">
      <c r="A818" s="6" t="s">
        <v>3549</v>
      </c>
      <c r="B818" s="6" t="s">
        <v>3550</v>
      </c>
      <c r="C818" s="6" t="s">
        <v>3551</v>
      </c>
      <c r="D818" s="6">
        <v>2013</v>
      </c>
      <c r="F818" s="20" t="s">
        <v>13</v>
      </c>
      <c r="G818" s="20" t="s">
        <v>13</v>
      </c>
      <c r="I818" s="6" t="s">
        <v>116</v>
      </c>
      <c r="J818" s="6" t="s">
        <v>6298</v>
      </c>
    </row>
    <row r="819" spans="1:10" x14ac:dyDescent="0.25">
      <c r="A819" s="6" t="s">
        <v>3555</v>
      </c>
      <c r="B819" s="6" t="s">
        <v>3556</v>
      </c>
      <c r="C819" s="6" t="s">
        <v>263</v>
      </c>
      <c r="D819" s="6">
        <v>2014</v>
      </c>
      <c r="F819" s="20" t="s">
        <v>13</v>
      </c>
      <c r="G819" s="20" t="s">
        <v>13</v>
      </c>
      <c r="I819" s="6" t="s">
        <v>116</v>
      </c>
      <c r="J819" s="6" t="s">
        <v>6298</v>
      </c>
    </row>
    <row r="820" spans="1:10" x14ac:dyDescent="0.25">
      <c r="A820" s="6" t="s">
        <v>4599</v>
      </c>
      <c r="B820" s="6" t="s">
        <v>4600</v>
      </c>
      <c r="C820" s="6" t="s">
        <v>4601</v>
      </c>
      <c r="D820" s="6">
        <v>2015</v>
      </c>
      <c r="F820" s="20" t="s">
        <v>13</v>
      </c>
      <c r="G820" s="20" t="s">
        <v>13</v>
      </c>
      <c r="I820" s="6" t="s">
        <v>116</v>
      </c>
      <c r="J820" s="6" t="s">
        <v>6298</v>
      </c>
    </row>
    <row r="821" spans="1:10" x14ac:dyDescent="0.25">
      <c r="A821" s="6" t="s">
        <v>3824</v>
      </c>
      <c r="B821" s="6" t="s">
        <v>3825</v>
      </c>
      <c r="C821" s="6" t="s">
        <v>352</v>
      </c>
      <c r="D821" s="6">
        <v>2014</v>
      </c>
      <c r="F821" s="20" t="s">
        <v>13</v>
      </c>
      <c r="G821" s="20" t="s">
        <v>114</v>
      </c>
      <c r="H821" s="6" t="s">
        <v>6311</v>
      </c>
      <c r="I821" s="6" t="s">
        <v>116</v>
      </c>
      <c r="J821" s="6" t="s">
        <v>3826</v>
      </c>
    </row>
    <row r="822" spans="1:10" x14ac:dyDescent="0.25">
      <c r="A822" s="6" t="s">
        <v>944</v>
      </c>
      <c r="B822" s="6" t="s">
        <v>945</v>
      </c>
      <c r="C822" s="6" t="s">
        <v>946</v>
      </c>
      <c r="D822" s="6">
        <v>2014</v>
      </c>
      <c r="F822" s="20" t="s">
        <v>13</v>
      </c>
      <c r="G822" s="20" t="s">
        <v>114</v>
      </c>
      <c r="H822" s="6" t="s">
        <v>6311</v>
      </c>
      <c r="I822" s="6" t="s">
        <v>116</v>
      </c>
      <c r="J822" s="6" t="s">
        <v>947</v>
      </c>
    </row>
    <row r="823" spans="1:10" x14ac:dyDescent="0.25">
      <c r="A823" s="6" t="s">
        <v>2040</v>
      </c>
      <c r="B823" s="6" t="s">
        <v>2041</v>
      </c>
      <c r="C823" s="6" t="s">
        <v>347</v>
      </c>
      <c r="D823" s="6">
        <v>2015</v>
      </c>
      <c r="F823" s="20" t="s">
        <v>13</v>
      </c>
      <c r="G823" s="20" t="s">
        <v>114</v>
      </c>
      <c r="H823" s="6" t="s">
        <v>6311</v>
      </c>
      <c r="I823" s="6" t="s">
        <v>116</v>
      </c>
      <c r="J823" s="6" t="s">
        <v>947</v>
      </c>
    </row>
    <row r="824" spans="1:10" s="8" customFormat="1" x14ac:dyDescent="0.25">
      <c r="A824" s="6" t="s">
        <v>3684</v>
      </c>
      <c r="B824" s="6" t="s">
        <v>3685</v>
      </c>
      <c r="C824" s="6" t="s">
        <v>236</v>
      </c>
      <c r="D824" s="6">
        <v>2012</v>
      </c>
      <c r="E824" s="6"/>
      <c r="F824" s="20" t="s">
        <v>13</v>
      </c>
      <c r="G824" s="20" t="s">
        <v>114</v>
      </c>
      <c r="H824" s="6" t="s">
        <v>6311</v>
      </c>
      <c r="I824" s="6" t="s">
        <v>116</v>
      </c>
      <c r="J824" s="6" t="s">
        <v>245</v>
      </c>
    </row>
    <row r="825" spans="1:10" x14ac:dyDescent="0.25">
      <c r="A825" s="6" t="s">
        <v>252</v>
      </c>
      <c r="B825" s="6" t="s">
        <v>253</v>
      </c>
      <c r="C825" s="6" t="s">
        <v>254</v>
      </c>
      <c r="D825" s="6">
        <v>2015</v>
      </c>
      <c r="F825" s="20" t="s">
        <v>13</v>
      </c>
      <c r="G825" s="20" t="s">
        <v>13</v>
      </c>
      <c r="I825" s="6" t="s">
        <v>116</v>
      </c>
      <c r="J825" s="6" t="s">
        <v>104</v>
      </c>
    </row>
    <row r="826" spans="1:10" x14ac:dyDescent="0.25">
      <c r="A826" s="6" t="s">
        <v>261</v>
      </c>
      <c r="B826" s="6" t="s">
        <v>262</v>
      </c>
      <c r="C826" s="6" t="s">
        <v>263</v>
      </c>
      <c r="D826" s="6">
        <v>2013</v>
      </c>
      <c r="F826" s="20" t="s">
        <v>13</v>
      </c>
      <c r="G826" s="20" t="s">
        <v>13</v>
      </c>
      <c r="I826" s="6" t="s">
        <v>116</v>
      </c>
      <c r="J826" s="6" t="s">
        <v>104</v>
      </c>
    </row>
    <row r="827" spans="1:10" x14ac:dyDescent="0.25">
      <c r="A827" s="6" t="s">
        <v>520</v>
      </c>
      <c r="B827" s="6" t="s">
        <v>521</v>
      </c>
      <c r="C827" s="6" t="s">
        <v>288</v>
      </c>
      <c r="D827" s="6">
        <v>2013</v>
      </c>
      <c r="F827" s="20" t="s">
        <v>13</v>
      </c>
      <c r="G827" s="20" t="s">
        <v>13</v>
      </c>
      <c r="I827" s="6" t="s">
        <v>116</v>
      </c>
      <c r="J827" s="6" t="s">
        <v>104</v>
      </c>
    </row>
    <row r="828" spans="1:10" s="8" customFormat="1" x14ac:dyDescent="0.25">
      <c r="A828" s="6" t="s">
        <v>526</v>
      </c>
      <c r="B828" s="6" t="s">
        <v>527</v>
      </c>
      <c r="C828" s="6" t="s">
        <v>417</v>
      </c>
      <c r="D828" s="6">
        <v>2012</v>
      </c>
      <c r="E828" s="6"/>
      <c r="F828" s="20" t="s">
        <v>13</v>
      </c>
      <c r="G828" s="20" t="s">
        <v>13</v>
      </c>
      <c r="H828" s="6"/>
      <c r="I828" s="6" t="s">
        <v>116</v>
      </c>
      <c r="J828" s="6" t="s">
        <v>104</v>
      </c>
    </row>
    <row r="829" spans="1:10" x14ac:dyDescent="0.25">
      <c r="A829" s="6" t="s">
        <v>531</v>
      </c>
      <c r="B829" s="6" t="s">
        <v>532</v>
      </c>
      <c r="C829" s="6" t="s">
        <v>382</v>
      </c>
      <c r="D829" s="6">
        <v>2015</v>
      </c>
      <c r="F829" s="20" t="s">
        <v>13</v>
      </c>
      <c r="G829" s="20" t="s">
        <v>13</v>
      </c>
      <c r="I829" s="6" t="s">
        <v>116</v>
      </c>
      <c r="J829" s="6" t="s">
        <v>104</v>
      </c>
    </row>
    <row r="830" spans="1:10" x14ac:dyDescent="0.25">
      <c r="A830" s="6" t="s">
        <v>615</v>
      </c>
      <c r="B830" s="6" t="s">
        <v>616</v>
      </c>
      <c r="C830" s="6" t="s">
        <v>617</v>
      </c>
      <c r="D830" s="6">
        <v>2013</v>
      </c>
      <c r="F830" s="20" t="s">
        <v>13</v>
      </c>
      <c r="G830" s="20" t="s">
        <v>13</v>
      </c>
      <c r="I830" s="6" t="s">
        <v>116</v>
      </c>
      <c r="J830" s="6" t="s">
        <v>104</v>
      </c>
    </row>
    <row r="831" spans="1:10" x14ac:dyDescent="0.25">
      <c r="A831" s="6" t="s">
        <v>770</v>
      </c>
      <c r="B831" s="6" t="s">
        <v>771</v>
      </c>
      <c r="C831" s="6" t="s">
        <v>772</v>
      </c>
      <c r="D831" s="6">
        <v>2013</v>
      </c>
      <c r="F831" s="20" t="s">
        <v>13</v>
      </c>
      <c r="G831" s="20" t="s">
        <v>13</v>
      </c>
      <c r="I831" s="6" t="s">
        <v>116</v>
      </c>
      <c r="J831" s="6" t="s">
        <v>104</v>
      </c>
    </row>
    <row r="832" spans="1:10" s="8" customFormat="1" x14ac:dyDescent="0.25">
      <c r="A832" s="6" t="s">
        <v>864</v>
      </c>
      <c r="B832" s="6" t="s">
        <v>865</v>
      </c>
      <c r="C832" s="6" t="s">
        <v>866</v>
      </c>
      <c r="D832" s="6">
        <v>2013</v>
      </c>
      <c r="E832" s="6"/>
      <c r="F832" s="20" t="s">
        <v>13</v>
      </c>
      <c r="G832" s="20" t="s">
        <v>13</v>
      </c>
      <c r="H832" s="6"/>
      <c r="I832" s="6" t="s">
        <v>116</v>
      </c>
      <c r="J832" s="6" t="s">
        <v>104</v>
      </c>
    </row>
    <row r="833" spans="1:10" x14ac:dyDescent="0.25">
      <c r="A833" s="6" t="s">
        <v>1235</v>
      </c>
      <c r="B833" s="6" t="s">
        <v>1236</v>
      </c>
      <c r="C833" s="6" t="s">
        <v>772</v>
      </c>
      <c r="D833" s="6">
        <v>2014</v>
      </c>
      <c r="F833" s="20" t="s">
        <v>13</v>
      </c>
      <c r="G833" s="20" t="s">
        <v>13</v>
      </c>
      <c r="I833" s="6" t="s">
        <v>116</v>
      </c>
      <c r="J833" s="6" t="s">
        <v>104</v>
      </c>
    </row>
    <row r="834" spans="1:10" x14ac:dyDescent="0.25">
      <c r="A834" s="6" t="s">
        <v>2072</v>
      </c>
      <c r="B834" s="6" t="s">
        <v>2073</v>
      </c>
      <c r="C834" s="6" t="s">
        <v>175</v>
      </c>
      <c r="D834" s="6">
        <v>2010</v>
      </c>
      <c r="F834" s="20" t="s">
        <v>13</v>
      </c>
      <c r="G834" s="20" t="s">
        <v>13</v>
      </c>
      <c r="I834" s="6" t="s">
        <v>116</v>
      </c>
      <c r="J834" s="6" t="s">
        <v>104</v>
      </c>
    </row>
    <row r="835" spans="1:10" s="8" customFormat="1" hidden="1" x14ac:dyDescent="0.25">
      <c r="A835" s="6" t="s">
        <v>1854</v>
      </c>
      <c r="B835" s="6" t="s">
        <v>1855</v>
      </c>
      <c r="C835" s="6" t="s">
        <v>538</v>
      </c>
      <c r="D835" s="6">
        <v>2012</v>
      </c>
      <c r="E835" s="6" t="s">
        <v>12</v>
      </c>
      <c r="F835" s="8" t="s">
        <v>13</v>
      </c>
      <c r="G835" s="8" t="s">
        <v>13</v>
      </c>
      <c r="H835" s="6"/>
      <c r="I835" s="6" t="s">
        <v>116</v>
      </c>
      <c r="J835" s="6" t="s">
        <v>116</v>
      </c>
    </row>
    <row r="836" spans="1:10" s="8" customFormat="1" x14ac:dyDescent="0.25">
      <c r="A836" s="6" t="s">
        <v>1697</v>
      </c>
      <c r="B836" s="6" t="s">
        <v>1698</v>
      </c>
      <c r="C836" s="6" t="s">
        <v>1699</v>
      </c>
      <c r="D836" s="6">
        <v>2014</v>
      </c>
      <c r="E836" s="6"/>
      <c r="F836" s="20" t="s">
        <v>13</v>
      </c>
      <c r="G836" s="20" t="s">
        <v>13</v>
      </c>
      <c r="H836" s="6"/>
      <c r="I836" s="6" t="s">
        <v>116</v>
      </c>
      <c r="J836" s="6" t="s">
        <v>116</v>
      </c>
    </row>
    <row r="837" spans="1:10" x14ac:dyDescent="0.25">
      <c r="A837" s="6" t="s">
        <v>238</v>
      </c>
      <c r="B837" s="6" t="s">
        <v>239</v>
      </c>
      <c r="C837" s="6" t="s">
        <v>240</v>
      </c>
      <c r="D837" s="6">
        <v>2012</v>
      </c>
      <c r="F837" s="20" t="s">
        <v>13</v>
      </c>
      <c r="G837" s="20" t="s">
        <v>13</v>
      </c>
      <c r="I837" s="6" t="s">
        <v>116</v>
      </c>
      <c r="J837" s="6" t="s">
        <v>116</v>
      </c>
    </row>
    <row r="838" spans="1:10" x14ac:dyDescent="0.25">
      <c r="A838" s="6" t="s">
        <v>258</v>
      </c>
      <c r="B838" s="6" t="s">
        <v>259</v>
      </c>
      <c r="C838" s="6" t="s">
        <v>260</v>
      </c>
      <c r="D838" s="6">
        <v>2014</v>
      </c>
      <c r="F838" s="20" t="s">
        <v>13</v>
      </c>
      <c r="G838" s="20" t="s">
        <v>13</v>
      </c>
      <c r="I838" s="6" t="s">
        <v>116</v>
      </c>
      <c r="J838" s="6" t="s">
        <v>116</v>
      </c>
    </row>
    <row r="839" spans="1:10" x14ac:dyDescent="0.25">
      <c r="A839" s="6" t="s">
        <v>427</v>
      </c>
      <c r="B839" s="6" t="s">
        <v>428</v>
      </c>
      <c r="C839" s="6" t="s">
        <v>147</v>
      </c>
      <c r="D839" s="6">
        <v>2013</v>
      </c>
      <c r="F839" s="20" t="s">
        <v>13</v>
      </c>
      <c r="G839" s="20" t="s">
        <v>13</v>
      </c>
      <c r="I839" s="6" t="s">
        <v>116</v>
      </c>
      <c r="J839" s="6" t="s">
        <v>116</v>
      </c>
    </row>
    <row r="840" spans="1:10" x14ac:dyDescent="0.25">
      <c r="A840" s="6" t="s">
        <v>439</v>
      </c>
      <c r="B840" s="6" t="s">
        <v>440</v>
      </c>
      <c r="C840" s="6" t="s">
        <v>441</v>
      </c>
      <c r="D840" s="6">
        <v>2012</v>
      </c>
      <c r="F840" s="20" t="s">
        <v>13</v>
      </c>
      <c r="G840" s="20" t="s">
        <v>13</v>
      </c>
      <c r="I840" s="6" t="s">
        <v>116</v>
      </c>
      <c r="J840" s="6" t="s">
        <v>116</v>
      </c>
    </row>
    <row r="841" spans="1:10" x14ac:dyDescent="0.25">
      <c r="A841" s="6" t="s">
        <v>445</v>
      </c>
      <c r="B841" s="6" t="s">
        <v>446</v>
      </c>
      <c r="C841" s="6" t="s">
        <v>223</v>
      </c>
      <c r="D841" s="6">
        <v>2013</v>
      </c>
      <c r="F841" s="20" t="s">
        <v>13</v>
      </c>
      <c r="G841" s="20" t="s">
        <v>13</v>
      </c>
      <c r="I841" s="6" t="s">
        <v>116</v>
      </c>
      <c r="J841" s="6" t="s">
        <v>116</v>
      </c>
    </row>
    <row r="842" spans="1:10" x14ac:dyDescent="0.25">
      <c r="A842" s="6" t="s">
        <v>447</v>
      </c>
      <c r="B842" s="6" t="s">
        <v>448</v>
      </c>
      <c r="C842" s="6" t="s">
        <v>337</v>
      </c>
      <c r="D842" s="6">
        <v>2014</v>
      </c>
      <c r="F842" s="20" t="s">
        <v>13</v>
      </c>
      <c r="G842" s="20" t="s">
        <v>13</v>
      </c>
      <c r="I842" s="6" t="s">
        <v>116</v>
      </c>
      <c r="J842" s="6" t="s">
        <v>116</v>
      </c>
    </row>
    <row r="843" spans="1:10" x14ac:dyDescent="0.25">
      <c r="A843" s="6" t="s">
        <v>449</v>
      </c>
      <c r="B843" s="6" t="s">
        <v>450</v>
      </c>
      <c r="C843" s="6" t="s">
        <v>451</v>
      </c>
      <c r="D843" s="25">
        <v>2015</v>
      </c>
      <c r="F843" s="20" t="s">
        <v>13</v>
      </c>
      <c r="G843" s="20" t="s">
        <v>13</v>
      </c>
      <c r="I843" s="6" t="s">
        <v>116</v>
      </c>
      <c r="J843" s="6" t="s">
        <v>116</v>
      </c>
    </row>
    <row r="844" spans="1:10" x14ac:dyDescent="0.25">
      <c r="A844" s="6" t="s">
        <v>457</v>
      </c>
      <c r="B844" s="6" t="s">
        <v>458</v>
      </c>
      <c r="C844" s="6" t="s">
        <v>459</v>
      </c>
      <c r="D844" s="25">
        <v>2014</v>
      </c>
      <c r="F844" s="20" t="s">
        <v>13</v>
      </c>
      <c r="G844" s="20" t="s">
        <v>13</v>
      </c>
      <c r="I844" s="6" t="s">
        <v>116</v>
      </c>
      <c r="J844" s="6" t="s">
        <v>116</v>
      </c>
    </row>
    <row r="845" spans="1:10" x14ac:dyDescent="0.25">
      <c r="A845" s="6" t="s">
        <v>518</v>
      </c>
      <c r="B845" s="6" t="s">
        <v>519</v>
      </c>
      <c r="C845" s="6" t="s">
        <v>281</v>
      </c>
      <c r="D845" s="6">
        <v>2015</v>
      </c>
      <c r="F845" s="20" t="s">
        <v>13</v>
      </c>
      <c r="G845" s="20" t="s">
        <v>13</v>
      </c>
      <c r="I845" s="6" t="s">
        <v>116</v>
      </c>
      <c r="J845" s="6" t="s">
        <v>116</v>
      </c>
    </row>
    <row r="846" spans="1:10" x14ac:dyDescent="0.25">
      <c r="A846" s="6" t="s">
        <v>594</v>
      </c>
      <c r="B846" s="6" t="s">
        <v>595</v>
      </c>
      <c r="C846" s="6" t="s">
        <v>596</v>
      </c>
      <c r="D846" s="6">
        <v>2014</v>
      </c>
      <c r="F846" s="20" t="s">
        <v>13</v>
      </c>
      <c r="G846" s="20" t="s">
        <v>13</v>
      </c>
      <c r="I846" s="6" t="s">
        <v>116</v>
      </c>
      <c r="J846" s="6" t="s">
        <v>116</v>
      </c>
    </row>
    <row r="847" spans="1:10" x14ac:dyDescent="0.25">
      <c r="A847" s="6" t="s">
        <v>597</v>
      </c>
      <c r="B847" s="6" t="s">
        <v>598</v>
      </c>
      <c r="C847" s="6" t="s">
        <v>475</v>
      </c>
      <c r="D847" s="6">
        <v>2014</v>
      </c>
      <c r="F847" s="20" t="s">
        <v>13</v>
      </c>
      <c r="G847" s="20" t="s">
        <v>13</v>
      </c>
      <c r="I847" s="6" t="s">
        <v>116</v>
      </c>
      <c r="J847" s="6" t="s">
        <v>116</v>
      </c>
    </row>
    <row r="848" spans="1:10" x14ac:dyDescent="0.25">
      <c r="A848" s="6" t="s">
        <v>600</v>
      </c>
      <c r="B848" s="6" t="s">
        <v>601</v>
      </c>
      <c r="C848" s="6" t="s">
        <v>382</v>
      </c>
      <c r="D848" s="6">
        <v>2013</v>
      </c>
      <c r="F848" s="20" t="s">
        <v>13</v>
      </c>
      <c r="G848" s="20" t="s">
        <v>13</v>
      </c>
      <c r="I848" s="6" t="s">
        <v>116</v>
      </c>
      <c r="J848" s="6" t="s">
        <v>116</v>
      </c>
    </row>
    <row r="849" spans="1:10" x14ac:dyDescent="0.25">
      <c r="A849" s="6" t="s">
        <v>604</v>
      </c>
      <c r="B849" s="6" t="s">
        <v>605</v>
      </c>
      <c r="C849" s="6" t="s">
        <v>606</v>
      </c>
      <c r="D849" s="6">
        <v>2013</v>
      </c>
      <c r="F849" s="20" t="s">
        <v>13</v>
      </c>
      <c r="G849" s="20" t="s">
        <v>13</v>
      </c>
      <c r="I849" s="6" t="s">
        <v>116</v>
      </c>
      <c r="J849" s="6" t="s">
        <v>116</v>
      </c>
    </row>
    <row r="850" spans="1:10" x14ac:dyDescent="0.25">
      <c r="A850" s="6" t="s">
        <v>618</v>
      </c>
      <c r="B850" s="6" t="s">
        <v>619</v>
      </c>
      <c r="C850" s="6" t="s">
        <v>620</v>
      </c>
      <c r="D850" s="6">
        <v>2011</v>
      </c>
      <c r="F850" s="20" t="s">
        <v>13</v>
      </c>
      <c r="G850" s="20" t="s">
        <v>13</v>
      </c>
      <c r="I850" s="6" t="s">
        <v>116</v>
      </c>
      <c r="J850" s="6" t="s">
        <v>116</v>
      </c>
    </row>
    <row r="851" spans="1:10" x14ac:dyDescent="0.25">
      <c r="A851" s="6" t="s">
        <v>645</v>
      </c>
      <c r="B851" s="6" t="s">
        <v>646</v>
      </c>
      <c r="C851" s="6" t="s">
        <v>647</v>
      </c>
      <c r="D851" s="6">
        <v>2012</v>
      </c>
      <c r="F851" s="20" t="s">
        <v>13</v>
      </c>
      <c r="G851" s="20" t="s">
        <v>13</v>
      </c>
      <c r="I851" s="6" t="s">
        <v>116</v>
      </c>
      <c r="J851" s="6" t="s">
        <v>116</v>
      </c>
    </row>
    <row r="852" spans="1:10" x14ac:dyDescent="0.25">
      <c r="A852" s="6" t="s">
        <v>648</v>
      </c>
      <c r="B852" s="6" t="s">
        <v>649</v>
      </c>
      <c r="C852" s="6" t="s">
        <v>650</v>
      </c>
      <c r="D852" s="25">
        <v>2011</v>
      </c>
      <c r="F852" s="20" t="s">
        <v>13</v>
      </c>
      <c r="G852" s="20" t="s">
        <v>13</v>
      </c>
      <c r="I852" s="6" t="s">
        <v>116</v>
      </c>
      <c r="J852" s="6" t="s">
        <v>116</v>
      </c>
    </row>
    <row r="853" spans="1:10" x14ac:dyDescent="0.25">
      <c r="A853" s="6" t="s">
        <v>673</v>
      </c>
      <c r="B853" s="6" t="s">
        <v>674</v>
      </c>
      <c r="C853" s="6" t="s">
        <v>675</v>
      </c>
      <c r="D853" s="6">
        <v>2014</v>
      </c>
      <c r="F853" s="20" t="s">
        <v>13</v>
      </c>
      <c r="G853" s="20" t="s">
        <v>13</v>
      </c>
      <c r="I853" s="6" t="s">
        <v>116</v>
      </c>
      <c r="J853" s="6" t="s">
        <v>116</v>
      </c>
    </row>
    <row r="854" spans="1:10" x14ac:dyDescent="0.25">
      <c r="A854" s="6" t="s">
        <v>682</v>
      </c>
      <c r="B854" s="6" t="s">
        <v>683</v>
      </c>
      <c r="C854" s="6" t="s">
        <v>684</v>
      </c>
      <c r="D854" s="6">
        <v>2012</v>
      </c>
      <c r="F854" s="20" t="s">
        <v>13</v>
      </c>
      <c r="G854" s="20" t="s">
        <v>82</v>
      </c>
      <c r="I854" s="6" t="s">
        <v>116</v>
      </c>
      <c r="J854" s="6" t="s">
        <v>116</v>
      </c>
    </row>
    <row r="855" spans="1:10" x14ac:dyDescent="0.25">
      <c r="A855" s="6" t="s">
        <v>694</v>
      </c>
      <c r="B855" s="6" t="s">
        <v>695</v>
      </c>
      <c r="C855" s="6" t="s">
        <v>223</v>
      </c>
      <c r="D855" s="6">
        <v>2013</v>
      </c>
      <c r="F855" s="20" t="s">
        <v>13</v>
      </c>
      <c r="G855" s="20" t="s">
        <v>82</v>
      </c>
      <c r="I855" s="6" t="s">
        <v>116</v>
      </c>
      <c r="J855" s="6" t="s">
        <v>116</v>
      </c>
    </row>
    <row r="856" spans="1:10" x14ac:dyDescent="0.25">
      <c r="A856" s="6" t="s">
        <v>699</v>
      </c>
      <c r="B856" s="6" t="s">
        <v>700</v>
      </c>
      <c r="C856" s="6" t="s">
        <v>223</v>
      </c>
      <c r="D856" s="6">
        <v>2014</v>
      </c>
      <c r="F856" s="20" t="s">
        <v>13</v>
      </c>
      <c r="G856" s="20" t="s">
        <v>13</v>
      </c>
      <c r="I856" s="6" t="s">
        <v>116</v>
      </c>
      <c r="J856" s="6" t="s">
        <v>116</v>
      </c>
    </row>
    <row r="857" spans="1:10" x14ac:dyDescent="0.25">
      <c r="A857" s="6" t="s">
        <v>742</v>
      </c>
      <c r="B857" s="6" t="s">
        <v>743</v>
      </c>
      <c r="C857" s="6" t="s">
        <v>744</v>
      </c>
      <c r="D857" s="6">
        <v>2014</v>
      </c>
      <c r="F857" s="20" t="s">
        <v>13</v>
      </c>
      <c r="G857" s="20" t="s">
        <v>13</v>
      </c>
      <c r="I857" s="6" t="s">
        <v>116</v>
      </c>
      <c r="J857" s="6" t="s">
        <v>116</v>
      </c>
    </row>
    <row r="858" spans="1:10" x14ac:dyDescent="0.25">
      <c r="A858" s="6" t="s">
        <v>747</v>
      </c>
      <c r="B858" s="6" t="s">
        <v>748</v>
      </c>
      <c r="C858" s="6" t="s">
        <v>749</v>
      </c>
      <c r="D858" s="6">
        <v>2014</v>
      </c>
      <c r="F858" s="20" t="s">
        <v>13</v>
      </c>
      <c r="G858" s="20" t="s">
        <v>82</v>
      </c>
      <c r="I858" s="6" t="s">
        <v>116</v>
      </c>
      <c r="J858" s="6" t="s">
        <v>116</v>
      </c>
    </row>
    <row r="859" spans="1:10" x14ac:dyDescent="0.25">
      <c r="A859" s="6" t="s">
        <v>750</v>
      </c>
      <c r="B859" s="6" t="s">
        <v>751</v>
      </c>
      <c r="C859" s="6" t="s">
        <v>752</v>
      </c>
      <c r="D859" s="6">
        <v>2013</v>
      </c>
      <c r="F859" s="20" t="s">
        <v>13</v>
      </c>
      <c r="G859" s="20" t="s">
        <v>82</v>
      </c>
      <c r="I859" s="6" t="s">
        <v>116</v>
      </c>
      <c r="J859" s="6" t="s">
        <v>116</v>
      </c>
    </row>
    <row r="860" spans="1:10" x14ac:dyDescent="0.25">
      <c r="A860" s="6" t="s">
        <v>753</v>
      </c>
      <c r="B860" s="6" t="s">
        <v>754</v>
      </c>
      <c r="C860" s="6" t="s">
        <v>755</v>
      </c>
      <c r="D860" s="6">
        <v>2011</v>
      </c>
      <c r="F860" s="20" t="s">
        <v>13</v>
      </c>
      <c r="G860" s="20" t="s">
        <v>13</v>
      </c>
      <c r="I860" s="6" t="s">
        <v>116</v>
      </c>
      <c r="J860" s="6" t="s">
        <v>116</v>
      </c>
    </row>
    <row r="861" spans="1:10" x14ac:dyDescent="0.25">
      <c r="A861" s="6" t="s">
        <v>756</v>
      </c>
      <c r="B861" s="6" t="s">
        <v>757</v>
      </c>
      <c r="C861" s="6" t="s">
        <v>168</v>
      </c>
      <c r="D861" s="6">
        <v>2012</v>
      </c>
      <c r="F861" s="20" t="s">
        <v>13</v>
      </c>
      <c r="G861" s="20" t="s">
        <v>13</v>
      </c>
      <c r="I861" s="6" t="s">
        <v>116</v>
      </c>
      <c r="J861" s="6" t="s">
        <v>116</v>
      </c>
    </row>
    <row r="862" spans="1:10" x14ac:dyDescent="0.25">
      <c r="A862" s="6" t="s">
        <v>765</v>
      </c>
      <c r="B862" s="6" t="s">
        <v>766</v>
      </c>
      <c r="C862" s="6" t="s">
        <v>767</v>
      </c>
      <c r="D862" s="6">
        <v>2015</v>
      </c>
      <c r="F862" s="20" t="s">
        <v>13</v>
      </c>
      <c r="G862" s="20" t="s">
        <v>13</v>
      </c>
      <c r="I862" s="6" t="s">
        <v>116</v>
      </c>
      <c r="J862" s="6" t="s">
        <v>116</v>
      </c>
    </row>
    <row r="863" spans="1:10" x14ac:dyDescent="0.25">
      <c r="A863" s="6" t="s">
        <v>773</v>
      </c>
      <c r="B863" s="6" t="s">
        <v>774</v>
      </c>
      <c r="C863" s="6" t="s">
        <v>775</v>
      </c>
      <c r="D863" s="6">
        <v>2014</v>
      </c>
      <c r="F863" s="20" t="s">
        <v>13</v>
      </c>
      <c r="G863" s="20" t="s">
        <v>13</v>
      </c>
      <c r="I863" s="6" t="s">
        <v>116</v>
      </c>
      <c r="J863" s="6" t="s">
        <v>116</v>
      </c>
    </row>
    <row r="864" spans="1:10" x14ac:dyDescent="0.25">
      <c r="A864" s="6" t="s">
        <v>778</v>
      </c>
      <c r="B864" s="6" t="s">
        <v>779</v>
      </c>
      <c r="C864" s="6" t="s">
        <v>780</v>
      </c>
      <c r="D864" s="6">
        <v>2014</v>
      </c>
      <c r="F864" s="20" t="s">
        <v>13</v>
      </c>
      <c r="G864" s="20" t="s">
        <v>13</v>
      </c>
      <c r="I864" s="6" t="s">
        <v>116</v>
      </c>
      <c r="J864" s="6" t="s">
        <v>116</v>
      </c>
    </row>
    <row r="865" spans="1:10" x14ac:dyDescent="0.25">
      <c r="A865" s="6" t="s">
        <v>783</v>
      </c>
      <c r="B865" s="6" t="s">
        <v>784</v>
      </c>
      <c r="C865" s="6" t="s">
        <v>785</v>
      </c>
      <c r="D865" s="6">
        <v>2013</v>
      </c>
      <c r="F865" s="20" t="s">
        <v>13</v>
      </c>
      <c r="G865" s="20" t="s">
        <v>13</v>
      </c>
      <c r="I865" s="6" t="s">
        <v>116</v>
      </c>
      <c r="J865" s="6" t="s">
        <v>116</v>
      </c>
    </row>
    <row r="866" spans="1:10" x14ac:dyDescent="0.25">
      <c r="A866" s="6" t="s">
        <v>790</v>
      </c>
      <c r="B866" s="6" t="s">
        <v>791</v>
      </c>
      <c r="C866" s="6" t="s">
        <v>792</v>
      </c>
      <c r="D866" s="6">
        <v>2012</v>
      </c>
      <c r="F866" s="20" t="s">
        <v>13</v>
      </c>
      <c r="G866" s="20" t="s">
        <v>13</v>
      </c>
      <c r="I866" s="6" t="s">
        <v>116</v>
      </c>
      <c r="J866" s="6" t="s">
        <v>116</v>
      </c>
    </row>
    <row r="867" spans="1:10" x14ac:dyDescent="0.25">
      <c r="A867" s="6" t="s">
        <v>793</v>
      </c>
      <c r="B867" s="6" t="s">
        <v>794</v>
      </c>
      <c r="C867" s="6" t="s">
        <v>795</v>
      </c>
      <c r="D867" s="6">
        <v>2013</v>
      </c>
      <c r="F867" s="20" t="s">
        <v>13</v>
      </c>
      <c r="G867" s="20" t="s">
        <v>13</v>
      </c>
      <c r="I867" s="6" t="s">
        <v>116</v>
      </c>
      <c r="J867" s="6" t="s">
        <v>116</v>
      </c>
    </row>
    <row r="868" spans="1:10" x14ac:dyDescent="0.25">
      <c r="A868" s="6" t="s">
        <v>804</v>
      </c>
      <c r="B868" s="6" t="s">
        <v>805</v>
      </c>
      <c r="C868" s="6" t="s">
        <v>806</v>
      </c>
      <c r="D868" s="6">
        <v>2013</v>
      </c>
      <c r="F868" s="20" t="s">
        <v>13</v>
      </c>
      <c r="G868" s="20" t="s">
        <v>13</v>
      </c>
      <c r="I868" s="6" t="s">
        <v>116</v>
      </c>
      <c r="J868" s="6" t="s">
        <v>116</v>
      </c>
    </row>
    <row r="869" spans="1:10" x14ac:dyDescent="0.25">
      <c r="A869" s="6" t="s">
        <v>844</v>
      </c>
      <c r="B869" s="6" t="s">
        <v>845</v>
      </c>
      <c r="C869" s="6" t="s">
        <v>846</v>
      </c>
      <c r="D869" s="6">
        <v>2011</v>
      </c>
      <c r="F869" s="20" t="s">
        <v>13</v>
      </c>
      <c r="G869" s="20" t="s">
        <v>13</v>
      </c>
      <c r="I869" s="6" t="s">
        <v>116</v>
      </c>
      <c r="J869" s="6" t="s">
        <v>116</v>
      </c>
    </row>
    <row r="870" spans="1:10" x14ac:dyDescent="0.25">
      <c r="A870" s="6" t="s">
        <v>847</v>
      </c>
      <c r="B870" s="6" t="s">
        <v>848</v>
      </c>
      <c r="C870" s="6" t="s">
        <v>849</v>
      </c>
      <c r="D870" s="6">
        <v>2013</v>
      </c>
      <c r="F870" s="20" t="s">
        <v>13</v>
      </c>
      <c r="G870" s="20" t="s">
        <v>13</v>
      </c>
      <c r="I870" s="6" t="s">
        <v>116</v>
      </c>
      <c r="J870" s="6" t="s">
        <v>116</v>
      </c>
    </row>
    <row r="871" spans="1:10" x14ac:dyDescent="0.25">
      <c r="A871" s="6" t="s">
        <v>862</v>
      </c>
      <c r="B871" s="6" t="s">
        <v>863</v>
      </c>
      <c r="D871" s="6">
        <v>2013</v>
      </c>
      <c r="F871" s="20" t="s">
        <v>13</v>
      </c>
      <c r="G871" s="20" t="s">
        <v>13</v>
      </c>
      <c r="I871" s="6" t="s">
        <v>116</v>
      </c>
      <c r="J871" s="6" t="s">
        <v>116</v>
      </c>
    </row>
    <row r="872" spans="1:10" x14ac:dyDescent="0.25">
      <c r="A872" s="6" t="s">
        <v>905</v>
      </c>
      <c r="B872" s="6" t="s">
        <v>906</v>
      </c>
      <c r="C872" s="6" t="s">
        <v>899</v>
      </c>
      <c r="D872" s="6">
        <v>2011</v>
      </c>
      <c r="F872" s="20" t="s">
        <v>13</v>
      </c>
      <c r="G872" s="20" t="s">
        <v>13</v>
      </c>
      <c r="I872" s="6" t="s">
        <v>116</v>
      </c>
      <c r="J872" s="6" t="s">
        <v>116</v>
      </c>
    </row>
    <row r="873" spans="1:10" x14ac:dyDescent="0.25">
      <c r="A873" s="6" t="s">
        <v>922</v>
      </c>
      <c r="B873" s="6" t="s">
        <v>923</v>
      </c>
      <c r="C873" s="6" t="s">
        <v>606</v>
      </c>
      <c r="D873" s="6">
        <v>2014</v>
      </c>
      <c r="F873" s="20" t="s">
        <v>13</v>
      </c>
      <c r="G873" s="20" t="s">
        <v>13</v>
      </c>
      <c r="I873" s="6" t="s">
        <v>116</v>
      </c>
      <c r="J873" s="6" t="s">
        <v>116</v>
      </c>
    </row>
    <row r="874" spans="1:10" x14ac:dyDescent="0.25">
      <c r="A874" s="6" t="s">
        <v>948</v>
      </c>
      <c r="B874" s="6" t="s">
        <v>949</v>
      </c>
      <c r="C874" s="6" t="s">
        <v>950</v>
      </c>
      <c r="D874" s="6">
        <v>2014</v>
      </c>
      <c r="F874" s="20" t="s">
        <v>13</v>
      </c>
      <c r="G874" s="20" t="s">
        <v>13</v>
      </c>
      <c r="I874" s="6" t="s">
        <v>116</v>
      </c>
      <c r="J874" s="6" t="s">
        <v>116</v>
      </c>
    </row>
    <row r="875" spans="1:10" x14ac:dyDescent="0.25">
      <c r="A875" s="6" t="s">
        <v>1009</v>
      </c>
      <c r="B875" s="6" t="s">
        <v>1010</v>
      </c>
      <c r="C875" s="6" t="s">
        <v>131</v>
      </c>
      <c r="D875" s="6">
        <v>2013</v>
      </c>
      <c r="F875" s="20" t="s">
        <v>13</v>
      </c>
      <c r="G875" s="20" t="s">
        <v>13</v>
      </c>
      <c r="I875" s="6" t="s">
        <v>116</v>
      </c>
      <c r="J875" s="6" t="s">
        <v>116</v>
      </c>
    </row>
    <row r="876" spans="1:10" x14ac:dyDescent="0.25">
      <c r="A876" s="6" t="s">
        <v>1019</v>
      </c>
      <c r="B876" s="6" t="s">
        <v>1020</v>
      </c>
      <c r="C876" s="6" t="s">
        <v>1021</v>
      </c>
      <c r="D876" s="6">
        <v>2015</v>
      </c>
      <c r="F876" s="20" t="s">
        <v>13</v>
      </c>
      <c r="G876" s="20" t="s">
        <v>13</v>
      </c>
      <c r="I876" s="6" t="s">
        <v>116</v>
      </c>
      <c r="J876" s="6" t="s">
        <v>116</v>
      </c>
    </row>
    <row r="877" spans="1:10" x14ac:dyDescent="0.25">
      <c r="A877" s="6" t="s">
        <v>1027</v>
      </c>
      <c r="B877" s="6" t="s">
        <v>1028</v>
      </c>
      <c r="C877" s="6" t="s">
        <v>1029</v>
      </c>
      <c r="D877" s="6">
        <v>2011</v>
      </c>
      <c r="F877" s="20" t="s">
        <v>13</v>
      </c>
      <c r="G877" s="20" t="s">
        <v>13</v>
      </c>
      <c r="I877" s="6" t="s">
        <v>116</v>
      </c>
      <c r="J877" s="6" t="s">
        <v>116</v>
      </c>
    </row>
    <row r="878" spans="1:10" x14ac:dyDescent="0.25">
      <c r="A878" s="6" t="s">
        <v>1045</v>
      </c>
      <c r="B878" s="6" t="s">
        <v>1046</v>
      </c>
      <c r="C878" s="6" t="s">
        <v>1047</v>
      </c>
      <c r="D878" s="6">
        <v>2015</v>
      </c>
      <c r="F878" s="20" t="s">
        <v>13</v>
      </c>
      <c r="G878" s="20" t="s">
        <v>13</v>
      </c>
      <c r="I878" s="6" t="s">
        <v>116</v>
      </c>
      <c r="J878" s="6" t="s">
        <v>116</v>
      </c>
    </row>
    <row r="879" spans="1:10" x14ac:dyDescent="0.25">
      <c r="A879" s="6" t="s">
        <v>1075</v>
      </c>
      <c r="B879" s="6" t="s">
        <v>1076</v>
      </c>
      <c r="C879" s="6" t="s">
        <v>1077</v>
      </c>
      <c r="D879" s="6">
        <v>2014</v>
      </c>
      <c r="F879" s="20" t="s">
        <v>13</v>
      </c>
      <c r="G879" s="20" t="s">
        <v>13</v>
      </c>
      <c r="I879" s="6" t="s">
        <v>116</v>
      </c>
      <c r="J879" s="6" t="s">
        <v>116</v>
      </c>
    </row>
    <row r="880" spans="1:10" x14ac:dyDescent="0.25">
      <c r="A880" s="6" t="s">
        <v>1101</v>
      </c>
      <c r="B880" s="6" t="s">
        <v>1102</v>
      </c>
      <c r="C880" s="6" t="s">
        <v>1103</v>
      </c>
      <c r="D880" s="6">
        <v>2013</v>
      </c>
      <c r="F880" s="20" t="s">
        <v>13</v>
      </c>
      <c r="G880" s="20" t="s">
        <v>13</v>
      </c>
      <c r="I880" s="6" t="s">
        <v>116</v>
      </c>
      <c r="J880" s="6" t="s">
        <v>116</v>
      </c>
    </row>
    <row r="881" spans="1:10" x14ac:dyDescent="0.25">
      <c r="A881" s="6" t="s">
        <v>1104</v>
      </c>
      <c r="B881" s="6" t="s">
        <v>1105</v>
      </c>
      <c r="C881" s="6" t="s">
        <v>988</v>
      </c>
      <c r="D881" s="6">
        <v>2011</v>
      </c>
      <c r="F881" s="20" t="s">
        <v>13</v>
      </c>
      <c r="G881" s="20" t="s">
        <v>13</v>
      </c>
      <c r="I881" s="6" t="s">
        <v>116</v>
      </c>
      <c r="J881" s="6" t="s">
        <v>116</v>
      </c>
    </row>
    <row r="882" spans="1:10" x14ac:dyDescent="0.25">
      <c r="A882" s="6" t="s">
        <v>1112</v>
      </c>
      <c r="B882" s="6" t="s">
        <v>1113</v>
      </c>
      <c r="C882" s="6" t="s">
        <v>501</v>
      </c>
      <c r="D882" s="6">
        <v>2012</v>
      </c>
      <c r="F882" s="20" t="s">
        <v>13</v>
      </c>
      <c r="G882" s="20" t="s">
        <v>13</v>
      </c>
      <c r="I882" s="6" t="s">
        <v>116</v>
      </c>
      <c r="J882" s="6" t="s">
        <v>116</v>
      </c>
    </row>
    <row r="883" spans="1:10" x14ac:dyDescent="0.25">
      <c r="A883" s="6" t="s">
        <v>1124</v>
      </c>
      <c r="B883" s="6" t="s">
        <v>1125</v>
      </c>
      <c r="C883" s="6" t="s">
        <v>1126</v>
      </c>
      <c r="D883" s="6">
        <v>2012</v>
      </c>
      <c r="F883" s="20" t="s">
        <v>13</v>
      </c>
      <c r="G883" s="20" t="s">
        <v>13</v>
      </c>
      <c r="I883" s="6" t="s">
        <v>116</v>
      </c>
      <c r="J883" s="6" t="s">
        <v>116</v>
      </c>
    </row>
    <row r="884" spans="1:10" x14ac:dyDescent="0.25">
      <c r="A884" s="6" t="s">
        <v>1135</v>
      </c>
      <c r="B884" s="6" t="s">
        <v>1136</v>
      </c>
      <c r="C884" s="6" t="s">
        <v>1137</v>
      </c>
      <c r="D884" s="6">
        <v>2013</v>
      </c>
      <c r="F884" s="20" t="s">
        <v>13</v>
      </c>
      <c r="G884" s="20" t="s">
        <v>13</v>
      </c>
      <c r="I884" s="6" t="s">
        <v>116</v>
      </c>
      <c r="J884" s="6" t="s">
        <v>116</v>
      </c>
    </row>
    <row r="885" spans="1:10" x14ac:dyDescent="0.25">
      <c r="A885" s="6" t="s">
        <v>1140</v>
      </c>
      <c r="B885" s="6" t="s">
        <v>1141</v>
      </c>
      <c r="C885" s="6" t="s">
        <v>1142</v>
      </c>
      <c r="D885" s="6">
        <v>2012</v>
      </c>
      <c r="F885" s="20" t="s">
        <v>13</v>
      </c>
      <c r="G885" s="20" t="s">
        <v>82</v>
      </c>
      <c r="I885" s="6" t="s">
        <v>116</v>
      </c>
      <c r="J885" s="6" t="s">
        <v>116</v>
      </c>
    </row>
    <row r="886" spans="1:10" x14ac:dyDescent="0.25">
      <c r="A886" s="6" t="s">
        <v>1143</v>
      </c>
      <c r="B886" s="6" t="s">
        <v>1144</v>
      </c>
      <c r="C886" s="6" t="s">
        <v>1145</v>
      </c>
      <c r="D886" s="6">
        <v>2015</v>
      </c>
      <c r="F886" s="20" t="s">
        <v>13</v>
      </c>
      <c r="G886" s="20" t="s">
        <v>13</v>
      </c>
      <c r="I886" s="6" t="s">
        <v>116</v>
      </c>
      <c r="J886" s="6" t="s">
        <v>116</v>
      </c>
    </row>
    <row r="887" spans="1:10" x14ac:dyDescent="0.25">
      <c r="A887" s="6" t="s">
        <v>1180</v>
      </c>
      <c r="B887" s="6" t="s">
        <v>1181</v>
      </c>
      <c r="C887" s="6" t="s">
        <v>1182</v>
      </c>
      <c r="D887" s="6">
        <v>2013</v>
      </c>
      <c r="F887" s="20" t="s">
        <v>13</v>
      </c>
      <c r="G887" s="20" t="s">
        <v>13</v>
      </c>
      <c r="I887" s="6" t="s">
        <v>116</v>
      </c>
      <c r="J887" s="6" t="s">
        <v>116</v>
      </c>
    </row>
    <row r="888" spans="1:10" x14ac:dyDescent="0.25">
      <c r="A888" s="6" t="s">
        <v>1183</v>
      </c>
      <c r="B888" s="6" t="s">
        <v>1184</v>
      </c>
      <c r="C888" s="6" t="s">
        <v>1185</v>
      </c>
      <c r="D888" s="6">
        <v>2013</v>
      </c>
      <c r="F888" s="20" t="s">
        <v>13</v>
      </c>
      <c r="G888" s="20" t="s">
        <v>13</v>
      </c>
      <c r="I888" s="6" t="s">
        <v>116</v>
      </c>
      <c r="J888" s="6" t="s">
        <v>116</v>
      </c>
    </row>
    <row r="889" spans="1:10" x14ac:dyDescent="0.25">
      <c r="A889" s="6" t="s">
        <v>1199</v>
      </c>
      <c r="B889" s="6" t="s">
        <v>1200</v>
      </c>
      <c r="C889" s="6" t="s">
        <v>257</v>
      </c>
      <c r="D889" s="6">
        <v>2012</v>
      </c>
      <c r="F889" s="20" t="s">
        <v>13</v>
      </c>
      <c r="G889" s="20" t="s">
        <v>13</v>
      </c>
      <c r="I889" s="6" t="s">
        <v>116</v>
      </c>
      <c r="J889" s="6" t="s">
        <v>116</v>
      </c>
    </row>
    <row r="890" spans="1:10" x14ac:dyDescent="0.25">
      <c r="A890" s="6" t="s">
        <v>1203</v>
      </c>
      <c r="B890" s="6" t="s">
        <v>1204</v>
      </c>
      <c r="C890" s="6" t="s">
        <v>1205</v>
      </c>
      <c r="D890" s="6">
        <v>2014</v>
      </c>
      <c r="F890" s="20" t="s">
        <v>13</v>
      </c>
      <c r="G890" s="20" t="s">
        <v>13</v>
      </c>
      <c r="I890" s="6" t="s">
        <v>116</v>
      </c>
      <c r="J890" s="6" t="s">
        <v>116</v>
      </c>
    </row>
    <row r="891" spans="1:10" x14ac:dyDescent="0.25">
      <c r="A891" s="6" t="s">
        <v>1206</v>
      </c>
      <c r="B891" s="6" t="s">
        <v>1207</v>
      </c>
      <c r="C891" s="6" t="s">
        <v>1023</v>
      </c>
      <c r="D891" s="6">
        <v>2014</v>
      </c>
      <c r="F891" s="20" t="s">
        <v>13</v>
      </c>
      <c r="G891" s="20" t="s">
        <v>13</v>
      </c>
      <c r="I891" s="6" t="s">
        <v>116</v>
      </c>
      <c r="J891" s="6" t="s">
        <v>116</v>
      </c>
    </row>
    <row r="892" spans="1:10" s="30" customFormat="1" x14ac:dyDescent="0.2">
      <c r="A892" s="6" t="s">
        <v>1208</v>
      </c>
      <c r="B892" s="6" t="s">
        <v>1209</v>
      </c>
      <c r="C892" s="6" t="s">
        <v>223</v>
      </c>
      <c r="D892" s="6">
        <v>2014</v>
      </c>
      <c r="E892" s="6"/>
      <c r="F892" s="20" t="s">
        <v>13</v>
      </c>
      <c r="G892" s="20" t="s">
        <v>13</v>
      </c>
      <c r="H892" s="6"/>
      <c r="I892" s="6" t="s">
        <v>116</v>
      </c>
      <c r="J892" s="6" t="s">
        <v>116</v>
      </c>
    </row>
    <row r="893" spans="1:10" x14ac:dyDescent="0.25">
      <c r="A893" s="6" t="s">
        <v>1246</v>
      </c>
      <c r="B893" s="6" t="s">
        <v>1247</v>
      </c>
      <c r="C893" s="6" t="s">
        <v>1248</v>
      </c>
      <c r="D893" s="6">
        <v>2013</v>
      </c>
      <c r="F893" s="20" t="s">
        <v>13</v>
      </c>
      <c r="G893" s="20" t="s">
        <v>13</v>
      </c>
      <c r="I893" s="6" t="s">
        <v>116</v>
      </c>
      <c r="J893" s="6" t="s">
        <v>116</v>
      </c>
    </row>
    <row r="894" spans="1:10" x14ac:dyDescent="0.25">
      <c r="A894" s="6" t="s">
        <v>1321</v>
      </c>
      <c r="B894" s="6" t="s">
        <v>1322</v>
      </c>
      <c r="C894" s="6" t="s">
        <v>827</v>
      </c>
      <c r="D894" s="6">
        <v>2014</v>
      </c>
      <c r="F894" s="20" t="s">
        <v>13</v>
      </c>
      <c r="G894" s="20" t="s">
        <v>13</v>
      </c>
      <c r="I894" s="6" t="s">
        <v>116</v>
      </c>
      <c r="J894" s="6" t="s">
        <v>116</v>
      </c>
    </row>
    <row r="895" spans="1:10" s="8" customFormat="1" x14ac:dyDescent="0.25">
      <c r="A895" s="6" t="s">
        <v>1328</v>
      </c>
      <c r="B895" s="6" t="s">
        <v>1329</v>
      </c>
      <c r="C895" s="6" t="s">
        <v>1330</v>
      </c>
      <c r="D895" s="25">
        <v>2014</v>
      </c>
      <c r="E895" s="6"/>
      <c r="F895" s="20" t="s">
        <v>13</v>
      </c>
      <c r="G895" s="20" t="s">
        <v>13</v>
      </c>
      <c r="H895" s="6"/>
      <c r="I895" s="6" t="s">
        <v>116</v>
      </c>
      <c r="J895" s="6" t="s">
        <v>116</v>
      </c>
    </row>
    <row r="896" spans="1:10" s="30" customFormat="1" x14ac:dyDescent="0.2">
      <c r="A896" s="6" t="s">
        <v>1341</v>
      </c>
      <c r="B896" s="6" t="s">
        <v>1342</v>
      </c>
      <c r="C896" s="6" t="s">
        <v>1343</v>
      </c>
      <c r="D896" s="6">
        <v>2013</v>
      </c>
      <c r="E896" s="6"/>
      <c r="F896" s="20" t="s">
        <v>13</v>
      </c>
      <c r="G896" s="20" t="s">
        <v>13</v>
      </c>
      <c r="H896" s="6"/>
      <c r="I896" s="6" t="s">
        <v>116</v>
      </c>
      <c r="J896" s="6" t="s">
        <v>116</v>
      </c>
    </row>
    <row r="897" spans="1:10" x14ac:dyDescent="0.25">
      <c r="A897" s="6" t="s">
        <v>1344</v>
      </c>
      <c r="B897" s="6" t="s">
        <v>1345</v>
      </c>
      <c r="C897" s="6" t="s">
        <v>260</v>
      </c>
      <c r="D897" s="6">
        <v>2014</v>
      </c>
      <c r="F897" s="20" t="s">
        <v>13</v>
      </c>
      <c r="G897" s="20" t="s">
        <v>13</v>
      </c>
      <c r="I897" s="6" t="s">
        <v>116</v>
      </c>
      <c r="J897" s="6" t="s">
        <v>116</v>
      </c>
    </row>
    <row r="898" spans="1:10" hidden="1" x14ac:dyDescent="0.25">
      <c r="A898" s="6" t="s">
        <v>1408</v>
      </c>
      <c r="B898" s="6" t="s">
        <v>1409</v>
      </c>
      <c r="C898" s="6" t="s">
        <v>281</v>
      </c>
      <c r="D898" s="6">
        <v>2013</v>
      </c>
      <c r="E898" s="6" t="s">
        <v>12</v>
      </c>
      <c r="F898" s="8" t="s">
        <v>13</v>
      </c>
      <c r="G898" s="8" t="s">
        <v>13</v>
      </c>
      <c r="I898" s="6" t="s">
        <v>116</v>
      </c>
      <c r="J898" s="6" t="s">
        <v>116</v>
      </c>
    </row>
    <row r="899" spans="1:10" x14ac:dyDescent="0.25">
      <c r="A899" s="6" t="s">
        <v>1487</v>
      </c>
      <c r="B899" s="6" t="s">
        <v>1488</v>
      </c>
      <c r="C899" s="6" t="s">
        <v>37</v>
      </c>
      <c r="D899" s="6">
        <v>2013</v>
      </c>
      <c r="F899" s="20" t="s">
        <v>13</v>
      </c>
      <c r="G899" s="20" t="s">
        <v>13</v>
      </c>
      <c r="I899" s="6" t="s">
        <v>116</v>
      </c>
      <c r="J899" s="6" t="s">
        <v>116</v>
      </c>
    </row>
    <row r="900" spans="1:10" s="30" customFormat="1" x14ac:dyDescent="0.2">
      <c r="A900" s="6" t="s">
        <v>1548</v>
      </c>
      <c r="B900" s="6" t="s">
        <v>1549</v>
      </c>
      <c r="C900" s="6" t="s">
        <v>1524</v>
      </c>
      <c r="D900" s="6">
        <v>2015</v>
      </c>
      <c r="E900" s="6"/>
      <c r="F900" s="20" t="s">
        <v>13</v>
      </c>
      <c r="G900" s="20" t="s">
        <v>13</v>
      </c>
      <c r="H900" s="6"/>
      <c r="I900" s="6" t="s">
        <v>116</v>
      </c>
      <c r="J900" s="6" t="s">
        <v>116</v>
      </c>
    </row>
    <row r="901" spans="1:10" x14ac:dyDescent="0.25">
      <c r="A901" s="6" t="s">
        <v>1618</v>
      </c>
      <c r="B901" s="6" t="s">
        <v>1619</v>
      </c>
      <c r="C901" s="6" t="s">
        <v>135</v>
      </c>
      <c r="D901" s="6">
        <v>2014</v>
      </c>
      <c r="F901" s="20" t="s">
        <v>13</v>
      </c>
      <c r="G901" s="20" t="s">
        <v>13</v>
      </c>
      <c r="I901" s="6" t="s">
        <v>116</v>
      </c>
      <c r="J901" s="6" t="s">
        <v>116</v>
      </c>
    </row>
    <row r="902" spans="1:10" x14ac:dyDescent="0.25">
      <c r="A902" s="6" t="s">
        <v>1624</v>
      </c>
      <c r="B902" s="6" t="s">
        <v>1625</v>
      </c>
      <c r="C902" s="6" t="s">
        <v>489</v>
      </c>
      <c r="D902" s="6">
        <v>2014</v>
      </c>
      <c r="F902" s="20" t="s">
        <v>13</v>
      </c>
      <c r="G902" s="20" t="s">
        <v>13</v>
      </c>
      <c r="I902" s="6" t="s">
        <v>116</v>
      </c>
      <c r="J902" s="6" t="s">
        <v>116</v>
      </c>
    </row>
    <row r="903" spans="1:10" s="30" customFormat="1" x14ac:dyDescent="0.2">
      <c r="A903" s="6" t="s">
        <v>1657</v>
      </c>
      <c r="B903" s="6" t="s">
        <v>1658</v>
      </c>
      <c r="C903" s="6" t="s">
        <v>1659</v>
      </c>
      <c r="D903" s="25">
        <v>2014</v>
      </c>
      <c r="E903" s="6"/>
      <c r="F903" s="20" t="s">
        <v>13</v>
      </c>
      <c r="G903" s="20" t="s">
        <v>13</v>
      </c>
      <c r="H903" s="6"/>
      <c r="I903" s="6" t="s">
        <v>116</v>
      </c>
      <c r="J903" s="6" t="s">
        <v>116</v>
      </c>
    </row>
    <row r="904" spans="1:10" s="30" customFormat="1" x14ac:dyDescent="0.2">
      <c r="A904" s="6" t="s">
        <v>1667</v>
      </c>
      <c r="B904" s="6" t="s">
        <v>1668</v>
      </c>
      <c r="C904" s="6" t="s">
        <v>675</v>
      </c>
      <c r="D904" s="6">
        <v>2013</v>
      </c>
      <c r="E904" s="6"/>
      <c r="F904" s="20" t="s">
        <v>13</v>
      </c>
      <c r="G904" s="20" t="s">
        <v>13</v>
      </c>
      <c r="H904" s="6"/>
      <c r="I904" s="6" t="s">
        <v>116</v>
      </c>
      <c r="J904" s="6" t="s">
        <v>116</v>
      </c>
    </row>
    <row r="905" spans="1:10" x14ac:dyDescent="0.25">
      <c r="A905" s="6" t="s">
        <v>1695</v>
      </c>
      <c r="B905" s="6" t="s">
        <v>1696</v>
      </c>
      <c r="C905" s="6" t="s">
        <v>396</v>
      </c>
      <c r="D905" s="6">
        <v>2010</v>
      </c>
      <c r="F905" s="20" t="s">
        <v>13</v>
      </c>
      <c r="G905" s="20" t="s">
        <v>13</v>
      </c>
      <c r="I905" s="6" t="s">
        <v>116</v>
      </c>
      <c r="J905" s="6" t="s">
        <v>116</v>
      </c>
    </row>
    <row r="906" spans="1:10" x14ac:dyDescent="0.25">
      <c r="A906" s="6" t="s">
        <v>1709</v>
      </c>
      <c r="B906" s="6" t="s">
        <v>1710</v>
      </c>
      <c r="C906" s="6" t="s">
        <v>334</v>
      </c>
      <c r="D906" s="6">
        <v>2014</v>
      </c>
      <c r="F906" s="20" t="s">
        <v>13</v>
      </c>
      <c r="G906" s="20" t="s">
        <v>13</v>
      </c>
      <c r="I906" s="6" t="s">
        <v>116</v>
      </c>
      <c r="J906" s="6" t="s">
        <v>116</v>
      </c>
    </row>
    <row r="907" spans="1:10" x14ac:dyDescent="0.25">
      <c r="A907" s="6" t="s">
        <v>1833</v>
      </c>
      <c r="B907" s="6" t="s">
        <v>1834</v>
      </c>
      <c r="C907" s="6" t="s">
        <v>1835</v>
      </c>
      <c r="D907" s="6">
        <v>2013</v>
      </c>
      <c r="F907" s="20" t="s">
        <v>13</v>
      </c>
      <c r="G907" s="20" t="s">
        <v>13</v>
      </c>
      <c r="I907" s="6" t="s">
        <v>116</v>
      </c>
      <c r="J907" s="6" t="s">
        <v>116</v>
      </c>
    </row>
    <row r="908" spans="1:10" x14ac:dyDescent="0.25">
      <c r="A908" s="6" t="s">
        <v>1841</v>
      </c>
      <c r="B908" s="6" t="s">
        <v>1842</v>
      </c>
      <c r="C908" s="6" t="s">
        <v>1843</v>
      </c>
      <c r="D908" s="6">
        <v>2015</v>
      </c>
      <c r="F908" s="20" t="s">
        <v>13</v>
      </c>
      <c r="G908" s="20" t="s">
        <v>13</v>
      </c>
      <c r="I908" s="6" t="s">
        <v>116</v>
      </c>
      <c r="J908" s="6" t="s">
        <v>116</v>
      </c>
    </row>
    <row r="909" spans="1:10" x14ac:dyDescent="0.25">
      <c r="A909" s="6" t="s">
        <v>1844</v>
      </c>
      <c r="B909" s="6" t="s">
        <v>1845</v>
      </c>
      <c r="C909" s="6" t="s">
        <v>326</v>
      </c>
      <c r="D909" s="6">
        <v>2013</v>
      </c>
      <c r="F909" s="20" t="s">
        <v>13</v>
      </c>
      <c r="G909" s="20" t="s">
        <v>13</v>
      </c>
      <c r="I909" s="6" t="s">
        <v>116</v>
      </c>
      <c r="J909" s="6" t="s">
        <v>116</v>
      </c>
    </row>
    <row r="910" spans="1:10" x14ac:dyDescent="0.25">
      <c r="A910" s="6" t="s">
        <v>1846</v>
      </c>
      <c r="B910" s="6" t="s">
        <v>1847</v>
      </c>
      <c r="C910" s="6" t="s">
        <v>1848</v>
      </c>
      <c r="D910" s="25">
        <v>2015</v>
      </c>
      <c r="F910" s="20" t="s">
        <v>13</v>
      </c>
      <c r="G910" s="20" t="s">
        <v>82</v>
      </c>
      <c r="I910" s="6" t="s">
        <v>116</v>
      </c>
      <c r="J910" s="6" t="s">
        <v>116</v>
      </c>
    </row>
    <row r="911" spans="1:10" x14ac:dyDescent="0.25">
      <c r="A911" s="6" t="s">
        <v>1849</v>
      </c>
      <c r="B911" s="6" t="s">
        <v>1850</v>
      </c>
      <c r="C911" s="6" t="s">
        <v>1851</v>
      </c>
      <c r="D911" s="25">
        <v>2015</v>
      </c>
      <c r="F911" s="20" t="s">
        <v>13</v>
      </c>
      <c r="G911" s="20" t="s">
        <v>13</v>
      </c>
      <c r="I911" s="6" t="s">
        <v>116</v>
      </c>
      <c r="J911" s="6" t="s">
        <v>116</v>
      </c>
    </row>
    <row r="912" spans="1:10" x14ac:dyDescent="0.25">
      <c r="A912" s="6" t="s">
        <v>1873</v>
      </c>
      <c r="B912" s="6" t="s">
        <v>1874</v>
      </c>
      <c r="C912" s="6" t="s">
        <v>1875</v>
      </c>
      <c r="D912" s="6">
        <v>2014</v>
      </c>
      <c r="F912" s="20" t="s">
        <v>13</v>
      </c>
      <c r="G912" s="20" t="s">
        <v>13</v>
      </c>
      <c r="I912" s="6" t="s">
        <v>116</v>
      </c>
      <c r="J912" s="6" t="s">
        <v>116</v>
      </c>
    </row>
    <row r="913" spans="1:10" x14ac:dyDescent="0.25">
      <c r="A913" s="6" t="s">
        <v>1886</v>
      </c>
      <c r="B913" s="6" t="s">
        <v>1887</v>
      </c>
      <c r="C913" s="6" t="s">
        <v>44</v>
      </c>
      <c r="D913" s="6">
        <v>2012</v>
      </c>
      <c r="F913" s="20" t="s">
        <v>13</v>
      </c>
      <c r="G913" s="20" t="s">
        <v>13</v>
      </c>
      <c r="I913" s="6" t="s">
        <v>116</v>
      </c>
      <c r="J913" s="6" t="s">
        <v>116</v>
      </c>
    </row>
    <row r="914" spans="1:10" x14ac:dyDescent="0.25">
      <c r="A914" s="6" t="s">
        <v>1888</v>
      </c>
      <c r="B914" s="6" t="s">
        <v>1889</v>
      </c>
      <c r="C914" s="6" t="s">
        <v>1111</v>
      </c>
      <c r="D914" s="6">
        <v>2012</v>
      </c>
      <c r="F914" s="20" t="s">
        <v>13</v>
      </c>
      <c r="G914" s="20" t="s">
        <v>13</v>
      </c>
      <c r="I914" s="6" t="s">
        <v>116</v>
      </c>
      <c r="J914" s="6" t="s">
        <v>116</v>
      </c>
    </row>
    <row r="915" spans="1:10" s="8" customFormat="1" x14ac:dyDescent="0.25">
      <c r="A915" s="6" t="s">
        <v>1895</v>
      </c>
      <c r="B915" s="6" t="s">
        <v>1896</v>
      </c>
      <c r="C915" s="6" t="s">
        <v>139</v>
      </c>
      <c r="D915" s="6">
        <v>2013</v>
      </c>
      <c r="E915" s="6"/>
      <c r="F915" s="20" t="s">
        <v>13</v>
      </c>
      <c r="G915" s="20" t="s">
        <v>13</v>
      </c>
      <c r="H915" s="6"/>
      <c r="I915" s="6" t="s">
        <v>116</v>
      </c>
      <c r="J915" s="6" t="s">
        <v>116</v>
      </c>
    </row>
    <row r="916" spans="1:10" x14ac:dyDescent="0.25">
      <c r="A916" s="6" t="s">
        <v>1898</v>
      </c>
      <c r="B916" s="6" t="s">
        <v>1899</v>
      </c>
      <c r="C916" s="6" t="s">
        <v>1900</v>
      </c>
      <c r="D916" s="6">
        <v>2014</v>
      </c>
      <c r="F916" s="20" t="s">
        <v>13</v>
      </c>
      <c r="G916" s="20" t="s">
        <v>13</v>
      </c>
      <c r="I916" s="6" t="s">
        <v>116</v>
      </c>
      <c r="J916" s="6" t="s">
        <v>116</v>
      </c>
    </row>
    <row r="917" spans="1:10" x14ac:dyDescent="0.25">
      <c r="A917" s="6" t="s">
        <v>1901</v>
      </c>
      <c r="B917" s="6" t="s">
        <v>1902</v>
      </c>
      <c r="C917" s="6" t="s">
        <v>780</v>
      </c>
      <c r="D917" s="6">
        <v>2014</v>
      </c>
      <c r="F917" s="20" t="s">
        <v>13</v>
      </c>
      <c r="G917" s="20" t="s">
        <v>13</v>
      </c>
      <c r="I917" s="6" t="s">
        <v>116</v>
      </c>
      <c r="J917" s="6" t="s">
        <v>116</v>
      </c>
    </row>
    <row r="918" spans="1:10" x14ac:dyDescent="0.25">
      <c r="A918" s="6" t="s">
        <v>1907</v>
      </c>
      <c r="B918" s="6" t="s">
        <v>1908</v>
      </c>
      <c r="C918" s="6" t="s">
        <v>1909</v>
      </c>
      <c r="D918" s="6">
        <v>2013</v>
      </c>
      <c r="F918" s="20" t="s">
        <v>13</v>
      </c>
      <c r="G918" s="20" t="s">
        <v>13</v>
      </c>
      <c r="I918" s="6" t="s">
        <v>116</v>
      </c>
      <c r="J918" s="6" t="s">
        <v>116</v>
      </c>
    </row>
    <row r="919" spans="1:10" x14ac:dyDescent="0.25">
      <c r="A919" s="6" t="s">
        <v>1920</v>
      </c>
      <c r="B919" s="6" t="s">
        <v>1921</v>
      </c>
      <c r="C919" s="6" t="s">
        <v>1922</v>
      </c>
      <c r="D919" s="6">
        <v>2014</v>
      </c>
      <c r="F919" s="20" t="s">
        <v>13</v>
      </c>
      <c r="G919" s="20" t="s">
        <v>13</v>
      </c>
      <c r="I919" s="6" t="s">
        <v>116</v>
      </c>
      <c r="J919" s="6" t="s">
        <v>116</v>
      </c>
    </row>
    <row r="920" spans="1:10" x14ac:dyDescent="0.25">
      <c r="A920" s="6" t="s">
        <v>1009</v>
      </c>
      <c r="B920" s="6" t="s">
        <v>1945</v>
      </c>
      <c r="C920" s="6" t="s">
        <v>131</v>
      </c>
      <c r="D920" s="6">
        <v>2013</v>
      </c>
      <c r="F920" s="20" t="s">
        <v>13</v>
      </c>
      <c r="G920" s="20" t="s">
        <v>13</v>
      </c>
      <c r="I920" s="6" t="s">
        <v>116</v>
      </c>
      <c r="J920" s="6" t="s">
        <v>116</v>
      </c>
    </row>
    <row r="921" spans="1:10" x14ac:dyDescent="0.25">
      <c r="A921" s="6" t="s">
        <v>1946</v>
      </c>
      <c r="B921" s="6" t="s">
        <v>1947</v>
      </c>
      <c r="C921" s="6" t="s">
        <v>288</v>
      </c>
      <c r="D921" s="6">
        <v>2011</v>
      </c>
      <c r="F921" s="20" t="s">
        <v>13</v>
      </c>
      <c r="G921" s="20" t="s">
        <v>13</v>
      </c>
      <c r="I921" s="6" t="s">
        <v>116</v>
      </c>
      <c r="J921" s="6" t="s">
        <v>116</v>
      </c>
    </row>
    <row r="922" spans="1:10" x14ac:dyDescent="0.25">
      <c r="A922" s="6" t="s">
        <v>1948</v>
      </c>
      <c r="B922" s="6" t="s">
        <v>1949</v>
      </c>
      <c r="C922" s="6" t="s">
        <v>337</v>
      </c>
      <c r="D922" s="6">
        <v>2013</v>
      </c>
      <c r="F922" s="20" t="s">
        <v>13</v>
      </c>
      <c r="G922" s="20" t="s">
        <v>13</v>
      </c>
      <c r="I922" s="6" t="s">
        <v>116</v>
      </c>
      <c r="J922" s="6" t="s">
        <v>116</v>
      </c>
    </row>
    <row r="923" spans="1:10" x14ac:dyDescent="0.25">
      <c r="A923" s="6" t="s">
        <v>1950</v>
      </c>
      <c r="B923" s="6" t="s">
        <v>1951</v>
      </c>
      <c r="C923" s="6" t="s">
        <v>1952</v>
      </c>
      <c r="D923" s="25">
        <v>2011</v>
      </c>
      <c r="F923" s="20" t="s">
        <v>13</v>
      </c>
      <c r="G923" s="20" t="s">
        <v>13</v>
      </c>
      <c r="I923" s="6" t="s">
        <v>116</v>
      </c>
      <c r="J923" s="6" t="s">
        <v>116</v>
      </c>
    </row>
    <row r="924" spans="1:10" x14ac:dyDescent="0.25">
      <c r="A924" s="6" t="s">
        <v>1953</v>
      </c>
      <c r="B924" s="6" t="s">
        <v>1954</v>
      </c>
      <c r="C924" s="6" t="s">
        <v>899</v>
      </c>
      <c r="D924" s="6">
        <v>2015</v>
      </c>
      <c r="F924" s="20" t="s">
        <v>13</v>
      </c>
      <c r="G924" s="20" t="s">
        <v>13</v>
      </c>
      <c r="I924" s="6" t="s">
        <v>116</v>
      </c>
      <c r="J924" s="6" t="s">
        <v>116</v>
      </c>
    </row>
    <row r="925" spans="1:10" x14ac:dyDescent="0.25">
      <c r="A925" s="6" t="s">
        <v>1955</v>
      </c>
      <c r="B925" s="6" t="s">
        <v>1956</v>
      </c>
      <c r="C925" s="6" t="s">
        <v>1957</v>
      </c>
      <c r="F925" s="20" t="s">
        <v>13</v>
      </c>
      <c r="G925" s="20" t="s">
        <v>13</v>
      </c>
      <c r="I925" s="6" t="s">
        <v>116</v>
      </c>
      <c r="J925" s="6" t="s">
        <v>116</v>
      </c>
    </row>
    <row r="926" spans="1:10" x14ac:dyDescent="0.25">
      <c r="A926" s="6" t="s">
        <v>1961</v>
      </c>
      <c r="B926" s="6" t="s">
        <v>1962</v>
      </c>
      <c r="C926" s="6" t="s">
        <v>1963</v>
      </c>
      <c r="D926" s="6">
        <v>2013</v>
      </c>
      <c r="F926" s="20" t="s">
        <v>13</v>
      </c>
      <c r="G926" s="20" t="s">
        <v>13</v>
      </c>
      <c r="I926" s="6" t="s">
        <v>116</v>
      </c>
      <c r="J926" s="6" t="s">
        <v>116</v>
      </c>
    </row>
    <row r="927" spans="1:10" x14ac:dyDescent="0.25">
      <c r="A927" s="6" t="s">
        <v>1968</v>
      </c>
      <c r="B927" s="6" t="s">
        <v>1969</v>
      </c>
      <c r="C927" s="6" t="s">
        <v>147</v>
      </c>
      <c r="D927" s="6">
        <v>2013</v>
      </c>
      <c r="F927" s="20" t="s">
        <v>13</v>
      </c>
      <c r="G927" s="20" t="s">
        <v>13</v>
      </c>
      <c r="I927" s="6" t="s">
        <v>116</v>
      </c>
      <c r="J927" s="6" t="s">
        <v>116</v>
      </c>
    </row>
    <row r="928" spans="1:10" x14ac:dyDescent="0.25">
      <c r="A928" s="6" t="s">
        <v>1970</v>
      </c>
      <c r="B928" s="6" t="s">
        <v>1971</v>
      </c>
      <c r="C928" s="6" t="s">
        <v>1972</v>
      </c>
      <c r="D928" s="6">
        <v>2012</v>
      </c>
      <c r="F928" s="20" t="s">
        <v>13</v>
      </c>
      <c r="G928" s="20" t="s">
        <v>13</v>
      </c>
      <c r="I928" s="6" t="s">
        <v>116</v>
      </c>
      <c r="J928" s="6" t="s">
        <v>116</v>
      </c>
    </row>
    <row r="929" spans="1:11" x14ac:dyDescent="0.25">
      <c r="A929" s="6" t="s">
        <v>1973</v>
      </c>
      <c r="B929" s="6" t="s">
        <v>1974</v>
      </c>
      <c r="C929" s="6" t="s">
        <v>185</v>
      </c>
      <c r="D929" s="6">
        <v>2012</v>
      </c>
      <c r="F929" s="20" t="s">
        <v>13</v>
      </c>
      <c r="G929" s="20" t="s">
        <v>13</v>
      </c>
      <c r="I929" s="6" t="s">
        <v>116</v>
      </c>
      <c r="J929" s="6" t="s">
        <v>116</v>
      </c>
    </row>
    <row r="930" spans="1:11" x14ac:dyDescent="0.25">
      <c r="A930" s="6" t="s">
        <v>1981</v>
      </c>
      <c r="B930" s="6" t="s">
        <v>1982</v>
      </c>
      <c r="C930" s="6" t="s">
        <v>1983</v>
      </c>
      <c r="D930" s="6">
        <v>2013</v>
      </c>
      <c r="F930" s="20" t="s">
        <v>13</v>
      </c>
      <c r="G930" s="20" t="s">
        <v>13</v>
      </c>
      <c r="I930" s="6" t="s">
        <v>116</v>
      </c>
      <c r="J930" s="6" t="s">
        <v>116</v>
      </c>
    </row>
    <row r="931" spans="1:11" x14ac:dyDescent="0.25">
      <c r="A931" s="6" t="s">
        <v>1992</v>
      </c>
      <c r="B931" s="6" t="s">
        <v>1993</v>
      </c>
      <c r="C931" s="6" t="s">
        <v>139</v>
      </c>
      <c r="D931" s="6">
        <v>2013</v>
      </c>
      <c r="F931" s="20" t="s">
        <v>13</v>
      </c>
      <c r="G931" s="20" t="s">
        <v>13</v>
      </c>
      <c r="I931" s="6" t="s">
        <v>116</v>
      </c>
      <c r="J931" s="6" t="s">
        <v>116</v>
      </c>
    </row>
    <row r="932" spans="1:11" x14ac:dyDescent="0.25">
      <c r="A932" s="6" t="s">
        <v>2010</v>
      </c>
      <c r="B932" s="6" t="s">
        <v>2011</v>
      </c>
      <c r="C932" s="6" t="s">
        <v>1248</v>
      </c>
      <c r="D932" s="6">
        <v>2013</v>
      </c>
      <c r="F932" s="20" t="s">
        <v>13</v>
      </c>
      <c r="G932" s="20" t="s">
        <v>13</v>
      </c>
      <c r="I932" s="6" t="s">
        <v>116</v>
      </c>
      <c r="J932" s="6" t="s">
        <v>116</v>
      </c>
    </row>
    <row r="933" spans="1:11" x14ac:dyDescent="0.25">
      <c r="A933" s="6" t="s">
        <v>2012</v>
      </c>
      <c r="B933" s="6" t="s">
        <v>2013</v>
      </c>
      <c r="C933" s="6" t="s">
        <v>606</v>
      </c>
      <c r="D933" s="6">
        <v>2011</v>
      </c>
      <c r="F933" s="20" t="s">
        <v>13</v>
      </c>
      <c r="G933" s="20" t="s">
        <v>13</v>
      </c>
      <c r="I933" s="6" t="s">
        <v>116</v>
      </c>
      <c r="J933" s="6" t="s">
        <v>116</v>
      </c>
    </row>
    <row r="934" spans="1:11" x14ac:dyDescent="0.25">
      <c r="A934" s="6" t="s">
        <v>2014</v>
      </c>
      <c r="B934" s="6" t="s">
        <v>2015</v>
      </c>
      <c r="C934" s="6" t="s">
        <v>2016</v>
      </c>
      <c r="D934" s="25">
        <v>2015</v>
      </c>
      <c r="F934" s="20" t="s">
        <v>13</v>
      </c>
      <c r="G934" s="20" t="s">
        <v>13</v>
      </c>
      <c r="I934" s="6" t="s">
        <v>116</v>
      </c>
      <c r="J934" s="6" t="s">
        <v>116</v>
      </c>
    </row>
    <row r="935" spans="1:11" s="8" customFormat="1" x14ac:dyDescent="0.25">
      <c r="A935" s="6" t="s">
        <v>2019</v>
      </c>
      <c r="B935" s="6" t="s">
        <v>2020</v>
      </c>
      <c r="C935" s="6" t="s">
        <v>337</v>
      </c>
      <c r="D935" s="6">
        <v>2013</v>
      </c>
      <c r="E935" s="6"/>
      <c r="F935" s="20" t="s">
        <v>13</v>
      </c>
      <c r="G935" s="20" t="s">
        <v>13</v>
      </c>
      <c r="H935" s="6"/>
      <c r="I935" s="6" t="s">
        <v>116</v>
      </c>
      <c r="J935" s="6" t="s">
        <v>116</v>
      </c>
    </row>
    <row r="936" spans="1:11" x14ac:dyDescent="0.25">
      <c r="A936" s="6" t="s">
        <v>2024</v>
      </c>
      <c r="B936" s="6" t="s">
        <v>2025</v>
      </c>
      <c r="C936" s="6" t="s">
        <v>2026</v>
      </c>
      <c r="D936" s="6">
        <v>2012</v>
      </c>
      <c r="F936" s="20" t="s">
        <v>13</v>
      </c>
      <c r="G936" s="20" t="s">
        <v>13</v>
      </c>
      <c r="I936" s="6" t="s">
        <v>116</v>
      </c>
      <c r="J936" s="6" t="s">
        <v>116</v>
      </c>
    </row>
    <row r="937" spans="1:11" x14ac:dyDescent="0.25">
      <c r="A937" s="6" t="s">
        <v>2027</v>
      </c>
      <c r="B937" s="6" t="s">
        <v>2028</v>
      </c>
      <c r="C937" s="6" t="s">
        <v>2029</v>
      </c>
      <c r="D937" s="6">
        <v>2014</v>
      </c>
      <c r="F937" s="20" t="s">
        <v>13</v>
      </c>
      <c r="G937" s="20" t="s">
        <v>13</v>
      </c>
      <c r="I937" s="6" t="s">
        <v>116</v>
      </c>
      <c r="J937" s="6" t="s">
        <v>116</v>
      </c>
    </row>
    <row r="938" spans="1:11" x14ac:dyDescent="0.25">
      <c r="A938" s="6" t="s">
        <v>2032</v>
      </c>
      <c r="B938" s="6" t="s">
        <v>2033</v>
      </c>
      <c r="C938" s="6" t="s">
        <v>2034</v>
      </c>
      <c r="D938" s="6">
        <v>2014</v>
      </c>
      <c r="F938" s="20" t="s">
        <v>13</v>
      </c>
      <c r="G938" s="20" t="s">
        <v>13</v>
      </c>
      <c r="I938" s="6" t="s">
        <v>116</v>
      </c>
      <c r="J938" s="6" t="s">
        <v>116</v>
      </c>
    </row>
    <row r="939" spans="1:11" x14ac:dyDescent="0.25">
      <c r="A939" s="6" t="s">
        <v>2035</v>
      </c>
      <c r="B939" s="6" t="s">
        <v>2036</v>
      </c>
      <c r="C939" s="6" t="s">
        <v>1966</v>
      </c>
      <c r="D939" s="6">
        <v>2013</v>
      </c>
      <c r="F939" s="20" t="s">
        <v>13</v>
      </c>
      <c r="G939" s="20" t="s">
        <v>13</v>
      </c>
      <c r="I939" s="6" t="s">
        <v>116</v>
      </c>
      <c r="J939" s="6" t="s">
        <v>116</v>
      </c>
    </row>
    <row r="940" spans="1:11" x14ac:dyDescent="0.25">
      <c r="A940" s="6" t="s">
        <v>2046</v>
      </c>
      <c r="B940" s="6" t="s">
        <v>2047</v>
      </c>
      <c r="C940" s="6" t="s">
        <v>2048</v>
      </c>
      <c r="D940" s="6">
        <v>2011</v>
      </c>
      <c r="F940" s="20" t="s">
        <v>13</v>
      </c>
      <c r="G940" s="20" t="s">
        <v>13</v>
      </c>
      <c r="I940" s="6" t="s">
        <v>116</v>
      </c>
      <c r="J940" s="6" t="s">
        <v>116</v>
      </c>
      <c r="K940" s="6" t="s">
        <v>114</v>
      </c>
    </row>
    <row r="941" spans="1:11" x14ac:dyDescent="0.25">
      <c r="A941" s="6" t="s">
        <v>2065</v>
      </c>
      <c r="B941" s="6" t="s">
        <v>2066</v>
      </c>
      <c r="C941" s="6" t="s">
        <v>2067</v>
      </c>
      <c r="D941" s="6">
        <v>2014</v>
      </c>
      <c r="F941" s="20" t="s">
        <v>13</v>
      </c>
      <c r="G941" s="20" t="s">
        <v>13</v>
      </c>
      <c r="I941" s="6" t="s">
        <v>116</v>
      </c>
      <c r="J941" s="6" t="s">
        <v>116</v>
      </c>
    </row>
    <row r="942" spans="1:11" x14ac:dyDescent="0.25">
      <c r="A942" s="6" t="s">
        <v>2083</v>
      </c>
      <c r="B942" s="6" t="s">
        <v>2084</v>
      </c>
      <c r="C942" s="6" t="s">
        <v>2085</v>
      </c>
      <c r="D942" s="25">
        <v>2014</v>
      </c>
      <c r="F942" s="20" t="s">
        <v>13</v>
      </c>
      <c r="G942" s="20" t="s">
        <v>13</v>
      </c>
      <c r="I942" s="6" t="s">
        <v>116</v>
      </c>
      <c r="J942" s="6" t="s">
        <v>116</v>
      </c>
    </row>
    <row r="943" spans="1:11" x14ac:dyDescent="0.25">
      <c r="A943" s="6" t="s">
        <v>2089</v>
      </c>
      <c r="B943" s="6" t="s">
        <v>2090</v>
      </c>
      <c r="C943" s="6" t="s">
        <v>585</v>
      </c>
      <c r="D943" s="6">
        <v>2011</v>
      </c>
      <c r="F943" s="20" t="s">
        <v>13</v>
      </c>
      <c r="G943" s="20" t="s">
        <v>13</v>
      </c>
      <c r="I943" s="6" t="s">
        <v>116</v>
      </c>
      <c r="J943" s="6" t="s">
        <v>116</v>
      </c>
    </row>
    <row r="944" spans="1:11" x14ac:dyDescent="0.25">
      <c r="A944" s="6" t="s">
        <v>2091</v>
      </c>
      <c r="B944" s="6" t="s">
        <v>2092</v>
      </c>
      <c r="C944" s="6" t="s">
        <v>2093</v>
      </c>
      <c r="D944" s="25">
        <v>2014</v>
      </c>
      <c r="F944" s="20" t="s">
        <v>13</v>
      </c>
      <c r="G944" s="20" t="s">
        <v>13</v>
      </c>
      <c r="I944" s="6" t="s">
        <v>116</v>
      </c>
      <c r="J944" s="6" t="s">
        <v>116</v>
      </c>
    </row>
    <row r="945" spans="1:10" x14ac:dyDescent="0.25">
      <c r="A945" s="6" t="s">
        <v>2120</v>
      </c>
      <c r="B945" s="6" t="s">
        <v>2121</v>
      </c>
      <c r="C945" s="6" t="s">
        <v>2122</v>
      </c>
      <c r="D945" s="25">
        <v>2012</v>
      </c>
      <c r="F945" s="20" t="s">
        <v>13</v>
      </c>
      <c r="G945" s="20" t="s">
        <v>13</v>
      </c>
      <c r="I945" s="6" t="s">
        <v>116</v>
      </c>
      <c r="J945" s="6" t="s">
        <v>116</v>
      </c>
    </row>
    <row r="946" spans="1:10" x14ac:dyDescent="0.25">
      <c r="A946" s="6" t="s">
        <v>2123</v>
      </c>
      <c r="B946" s="6" t="s">
        <v>2124</v>
      </c>
      <c r="C946" s="6" t="s">
        <v>2122</v>
      </c>
      <c r="D946" s="25">
        <v>2012</v>
      </c>
      <c r="F946" s="20" t="s">
        <v>13</v>
      </c>
      <c r="G946" s="20" t="s">
        <v>13</v>
      </c>
      <c r="I946" s="6" t="s">
        <v>116</v>
      </c>
      <c r="J946" s="6" t="s">
        <v>116</v>
      </c>
    </row>
    <row r="947" spans="1:10" x14ac:dyDescent="0.25">
      <c r="A947" s="6" t="s">
        <v>2166</v>
      </c>
      <c r="B947" s="6" t="s">
        <v>2167</v>
      </c>
      <c r="C947" s="6" t="s">
        <v>2168</v>
      </c>
      <c r="D947" s="25">
        <v>2013</v>
      </c>
      <c r="F947" s="20" t="s">
        <v>13</v>
      </c>
      <c r="G947" s="20" t="s">
        <v>13</v>
      </c>
      <c r="I947" s="6" t="s">
        <v>116</v>
      </c>
      <c r="J947" s="6" t="s">
        <v>116</v>
      </c>
    </row>
    <row r="948" spans="1:10" x14ac:dyDescent="0.25">
      <c r="A948" s="6" t="s">
        <v>2169</v>
      </c>
      <c r="B948" s="6" t="s">
        <v>2170</v>
      </c>
      <c r="C948" s="6" t="s">
        <v>2171</v>
      </c>
      <c r="D948" s="6">
        <v>2013</v>
      </c>
      <c r="F948" s="20" t="s">
        <v>13</v>
      </c>
      <c r="G948" s="20" t="s">
        <v>13</v>
      </c>
      <c r="I948" s="6" t="s">
        <v>116</v>
      </c>
      <c r="J948" s="6" t="s">
        <v>116</v>
      </c>
    </row>
    <row r="949" spans="1:10" x14ac:dyDescent="0.25">
      <c r="A949" s="6" t="s">
        <v>2172</v>
      </c>
      <c r="B949" s="6" t="s">
        <v>2173</v>
      </c>
      <c r="C949" s="6" t="s">
        <v>2171</v>
      </c>
      <c r="D949" s="6">
        <v>2013</v>
      </c>
      <c r="F949" s="20" t="s">
        <v>13</v>
      </c>
      <c r="G949" s="20" t="s">
        <v>13</v>
      </c>
      <c r="I949" s="6" t="s">
        <v>116</v>
      </c>
      <c r="J949" s="6" t="s">
        <v>116</v>
      </c>
    </row>
    <row r="950" spans="1:10" x14ac:dyDescent="0.25">
      <c r="A950" s="6" t="s">
        <v>2178</v>
      </c>
      <c r="B950" s="6" t="s">
        <v>2179</v>
      </c>
      <c r="C950" s="6" t="s">
        <v>396</v>
      </c>
      <c r="D950" s="6">
        <v>2013</v>
      </c>
      <c r="F950" s="20" t="s">
        <v>13</v>
      </c>
      <c r="G950" s="20" t="s">
        <v>13</v>
      </c>
      <c r="I950" s="6" t="s">
        <v>116</v>
      </c>
      <c r="J950" s="6" t="s">
        <v>116</v>
      </c>
    </row>
    <row r="951" spans="1:10" x14ac:dyDescent="0.25">
      <c r="A951" s="6" t="s">
        <v>2186</v>
      </c>
      <c r="B951" s="6" t="s">
        <v>2187</v>
      </c>
      <c r="C951" s="6" t="s">
        <v>2188</v>
      </c>
      <c r="D951" s="6">
        <v>2013</v>
      </c>
      <c r="F951" s="20" t="s">
        <v>13</v>
      </c>
      <c r="G951" s="20" t="s">
        <v>13</v>
      </c>
      <c r="I951" s="6" t="s">
        <v>116</v>
      </c>
      <c r="J951" s="6" t="s">
        <v>116</v>
      </c>
    </row>
    <row r="952" spans="1:10" x14ac:dyDescent="0.25">
      <c r="A952" s="6" t="s">
        <v>2200</v>
      </c>
      <c r="B952" s="6" t="s">
        <v>2201</v>
      </c>
      <c r="C952" s="6" t="s">
        <v>396</v>
      </c>
      <c r="D952" s="6">
        <v>2014</v>
      </c>
      <c r="F952" s="20" t="s">
        <v>13</v>
      </c>
      <c r="G952" s="20" t="s">
        <v>13</v>
      </c>
      <c r="I952" s="6" t="s">
        <v>116</v>
      </c>
      <c r="J952" s="6" t="s">
        <v>116</v>
      </c>
    </row>
    <row r="953" spans="1:10" x14ac:dyDescent="0.25">
      <c r="A953" s="6" t="s">
        <v>2214</v>
      </c>
      <c r="B953" s="6" t="s">
        <v>2215</v>
      </c>
      <c r="C953" s="6" t="s">
        <v>2216</v>
      </c>
      <c r="D953" s="6">
        <v>2014</v>
      </c>
      <c r="F953" s="20" t="s">
        <v>13</v>
      </c>
      <c r="G953" s="20" t="s">
        <v>13</v>
      </c>
      <c r="I953" s="6" t="s">
        <v>116</v>
      </c>
      <c r="J953" s="6" t="s">
        <v>116</v>
      </c>
    </row>
    <row r="954" spans="1:10" x14ac:dyDescent="0.25">
      <c r="A954" s="6" t="s">
        <v>2234</v>
      </c>
      <c r="B954" s="6" t="s">
        <v>2235</v>
      </c>
      <c r="C954" s="6" t="s">
        <v>943</v>
      </c>
      <c r="D954" s="6">
        <v>2013</v>
      </c>
      <c r="F954" s="20" t="s">
        <v>13</v>
      </c>
      <c r="G954" s="20" t="s">
        <v>13</v>
      </c>
      <c r="I954" s="6" t="s">
        <v>116</v>
      </c>
      <c r="J954" s="6" t="s">
        <v>116</v>
      </c>
    </row>
    <row r="955" spans="1:10" x14ac:dyDescent="0.25">
      <c r="A955" s="6" t="s">
        <v>2241</v>
      </c>
      <c r="B955" s="6" t="s">
        <v>2242</v>
      </c>
      <c r="C955" s="6" t="s">
        <v>175</v>
      </c>
      <c r="D955" s="6">
        <v>2011</v>
      </c>
      <c r="F955" s="20" t="s">
        <v>13</v>
      </c>
      <c r="G955" s="20" t="s">
        <v>13</v>
      </c>
      <c r="I955" s="6" t="s">
        <v>116</v>
      </c>
      <c r="J955" s="6" t="s">
        <v>116</v>
      </c>
    </row>
    <row r="956" spans="1:10" x14ac:dyDescent="0.25">
      <c r="A956" s="6" t="s">
        <v>2243</v>
      </c>
      <c r="B956" s="6" t="s">
        <v>2244</v>
      </c>
      <c r="C956" s="6" t="s">
        <v>2245</v>
      </c>
      <c r="D956" s="6">
        <v>2013</v>
      </c>
      <c r="F956" s="20" t="s">
        <v>13</v>
      </c>
      <c r="G956" s="20" t="s">
        <v>13</v>
      </c>
      <c r="I956" s="6" t="s">
        <v>116</v>
      </c>
      <c r="J956" s="6" t="s">
        <v>116</v>
      </c>
    </row>
    <row r="957" spans="1:10" x14ac:dyDescent="0.25">
      <c r="A957" s="6" t="s">
        <v>2253</v>
      </c>
      <c r="B957" s="6" t="s">
        <v>2254</v>
      </c>
      <c r="C957" s="6" t="s">
        <v>2255</v>
      </c>
      <c r="D957" s="6">
        <v>2013</v>
      </c>
      <c r="F957" s="20" t="s">
        <v>13</v>
      </c>
      <c r="G957" s="20" t="s">
        <v>13</v>
      </c>
      <c r="I957" s="6" t="s">
        <v>116</v>
      </c>
      <c r="J957" s="6" t="s">
        <v>116</v>
      </c>
    </row>
    <row r="958" spans="1:10" x14ac:dyDescent="0.25">
      <c r="A958" s="6" t="s">
        <v>2256</v>
      </c>
      <c r="B958" s="6" t="s">
        <v>2257</v>
      </c>
      <c r="C958" s="6" t="s">
        <v>2255</v>
      </c>
      <c r="D958" s="6">
        <v>2014</v>
      </c>
      <c r="F958" s="20" t="s">
        <v>13</v>
      </c>
      <c r="G958" s="20" t="s">
        <v>13</v>
      </c>
      <c r="I958" s="6" t="s">
        <v>116</v>
      </c>
      <c r="J958" s="6" t="s">
        <v>116</v>
      </c>
    </row>
    <row r="959" spans="1:10" x14ac:dyDescent="0.25">
      <c r="A959" s="6" t="s">
        <v>2258</v>
      </c>
      <c r="B959" s="6" t="s">
        <v>2259</v>
      </c>
      <c r="C959" s="6" t="s">
        <v>2260</v>
      </c>
      <c r="D959" s="6">
        <v>2011</v>
      </c>
      <c r="F959" s="20" t="s">
        <v>13</v>
      </c>
      <c r="G959" s="20" t="s">
        <v>13</v>
      </c>
      <c r="I959" s="6" t="s">
        <v>116</v>
      </c>
      <c r="J959" s="6" t="s">
        <v>116</v>
      </c>
    </row>
    <row r="960" spans="1:10" x14ac:dyDescent="0.25">
      <c r="A960" s="6" t="s">
        <v>2261</v>
      </c>
      <c r="B960" s="6" t="s">
        <v>2262</v>
      </c>
      <c r="C960" s="6" t="s">
        <v>430</v>
      </c>
      <c r="D960" s="6">
        <v>2011</v>
      </c>
      <c r="F960" s="20" t="s">
        <v>13</v>
      </c>
      <c r="G960" s="20" t="s">
        <v>13</v>
      </c>
      <c r="I960" s="6" t="s">
        <v>116</v>
      </c>
      <c r="J960" s="6" t="s">
        <v>116</v>
      </c>
    </row>
    <row r="961" spans="1:11" x14ac:dyDescent="0.25">
      <c r="A961" s="6" t="s">
        <v>2263</v>
      </c>
      <c r="B961" s="6" t="s">
        <v>2264</v>
      </c>
      <c r="C961" s="6" t="s">
        <v>2265</v>
      </c>
      <c r="D961" s="6">
        <v>2014</v>
      </c>
      <c r="F961" s="20" t="s">
        <v>13</v>
      </c>
      <c r="G961" s="20" t="s">
        <v>13</v>
      </c>
      <c r="I961" s="6" t="s">
        <v>116</v>
      </c>
      <c r="J961" s="6" t="s">
        <v>116</v>
      </c>
    </row>
    <row r="962" spans="1:11" x14ac:dyDescent="0.25">
      <c r="A962" s="6" t="s">
        <v>2298</v>
      </c>
      <c r="B962" s="6" t="s">
        <v>2299</v>
      </c>
      <c r="C962" s="6" t="s">
        <v>220</v>
      </c>
      <c r="D962" s="6">
        <v>2012</v>
      </c>
      <c r="F962" s="20" t="s">
        <v>13</v>
      </c>
      <c r="G962" s="20" t="s">
        <v>13</v>
      </c>
      <c r="I962" s="6" t="s">
        <v>116</v>
      </c>
      <c r="J962" s="6" t="s">
        <v>116</v>
      </c>
    </row>
    <row r="963" spans="1:11" x14ac:dyDescent="0.25">
      <c r="A963" s="6" t="s">
        <v>2300</v>
      </c>
      <c r="B963" s="6" t="s">
        <v>2301</v>
      </c>
      <c r="C963" s="6" t="s">
        <v>263</v>
      </c>
      <c r="D963" s="6">
        <v>2014</v>
      </c>
      <c r="F963" s="20" t="s">
        <v>13</v>
      </c>
      <c r="G963" s="20" t="s">
        <v>13</v>
      </c>
      <c r="I963" s="6" t="s">
        <v>116</v>
      </c>
      <c r="J963" s="6" t="s">
        <v>116</v>
      </c>
    </row>
    <row r="964" spans="1:11" x14ac:dyDescent="0.25">
      <c r="A964" s="6" t="s">
        <v>2302</v>
      </c>
      <c r="B964" s="6" t="s">
        <v>2303</v>
      </c>
      <c r="C964" s="6" t="s">
        <v>23</v>
      </c>
      <c r="D964" s="6">
        <v>2013</v>
      </c>
      <c r="F964" s="20" t="s">
        <v>13</v>
      </c>
      <c r="G964" s="20" t="s">
        <v>13</v>
      </c>
      <c r="I964" s="6" t="s">
        <v>116</v>
      </c>
      <c r="J964" s="6" t="s">
        <v>116</v>
      </c>
    </row>
    <row r="965" spans="1:11" s="40" customFormat="1" x14ac:dyDescent="0.2">
      <c r="A965" s="6" t="s">
        <v>2304</v>
      </c>
      <c r="B965" s="6" t="s">
        <v>2305</v>
      </c>
      <c r="C965" s="6" t="s">
        <v>220</v>
      </c>
      <c r="D965" s="6">
        <v>2011</v>
      </c>
      <c r="E965" s="6"/>
      <c r="F965" s="20" t="s">
        <v>13</v>
      </c>
      <c r="G965" s="20" t="s">
        <v>13</v>
      </c>
      <c r="H965" s="6"/>
      <c r="I965" s="6" t="s">
        <v>116</v>
      </c>
      <c r="J965" s="6" t="s">
        <v>116</v>
      </c>
    </row>
    <row r="966" spans="1:11" x14ac:dyDescent="0.25">
      <c r="A966" s="6" t="s">
        <v>2308</v>
      </c>
      <c r="B966" s="6" t="s">
        <v>2309</v>
      </c>
      <c r="C966" s="6" t="s">
        <v>2310</v>
      </c>
      <c r="D966" s="6">
        <v>2014</v>
      </c>
      <c r="F966" s="20" t="s">
        <v>13</v>
      </c>
      <c r="G966" s="20" t="s">
        <v>13</v>
      </c>
      <c r="I966" s="6" t="s">
        <v>116</v>
      </c>
      <c r="J966" s="6" t="s">
        <v>116</v>
      </c>
    </row>
    <row r="967" spans="1:11" x14ac:dyDescent="0.25">
      <c r="A967" s="6" t="s">
        <v>2325</v>
      </c>
      <c r="B967" s="6" t="s">
        <v>2326</v>
      </c>
      <c r="C967" s="6" t="s">
        <v>2327</v>
      </c>
      <c r="D967" s="6">
        <v>2014</v>
      </c>
      <c r="F967" s="20" t="s">
        <v>13</v>
      </c>
      <c r="G967" s="20" t="s">
        <v>13</v>
      </c>
      <c r="I967" s="6" t="s">
        <v>116</v>
      </c>
      <c r="J967" s="6" t="s">
        <v>116</v>
      </c>
    </row>
    <row r="968" spans="1:11" x14ac:dyDescent="0.25">
      <c r="A968" s="6" t="s">
        <v>2344</v>
      </c>
      <c r="B968" s="6" t="s">
        <v>2345</v>
      </c>
      <c r="C968" s="6" t="s">
        <v>2346</v>
      </c>
      <c r="D968" s="6">
        <v>2014</v>
      </c>
      <c r="F968" s="20" t="s">
        <v>13</v>
      </c>
      <c r="G968" s="20" t="s">
        <v>13</v>
      </c>
      <c r="I968" s="6" t="s">
        <v>116</v>
      </c>
      <c r="J968" s="6" t="s">
        <v>116</v>
      </c>
    </row>
    <row r="969" spans="1:11" x14ac:dyDescent="0.25">
      <c r="A969" s="6" t="s">
        <v>2359</v>
      </c>
      <c r="B969" s="6" t="s">
        <v>2360</v>
      </c>
      <c r="C969" s="6" t="s">
        <v>2361</v>
      </c>
      <c r="D969" s="6">
        <v>2014</v>
      </c>
      <c r="F969" s="20" t="s">
        <v>13</v>
      </c>
      <c r="G969" s="20" t="s">
        <v>13</v>
      </c>
      <c r="I969" s="6" t="s">
        <v>116</v>
      </c>
      <c r="J969" s="6" t="s">
        <v>116</v>
      </c>
    </row>
    <row r="970" spans="1:11" x14ac:dyDescent="0.25">
      <c r="A970" s="6" t="s">
        <v>2368</v>
      </c>
      <c r="B970" s="6" t="s">
        <v>2369</v>
      </c>
      <c r="C970" s="6" t="s">
        <v>1383</v>
      </c>
      <c r="D970" s="6">
        <v>2012</v>
      </c>
      <c r="F970" s="20" t="s">
        <v>13</v>
      </c>
      <c r="G970" s="20" t="s">
        <v>13</v>
      </c>
      <c r="I970" s="6" t="s">
        <v>116</v>
      </c>
      <c r="J970" s="6" t="s">
        <v>116</v>
      </c>
    </row>
    <row r="971" spans="1:11" x14ac:dyDescent="0.25">
      <c r="A971" s="6" t="s">
        <v>2377</v>
      </c>
      <c r="B971" s="6" t="s">
        <v>2378</v>
      </c>
      <c r="C971" s="6" t="s">
        <v>2379</v>
      </c>
      <c r="D971" s="25">
        <v>2014</v>
      </c>
      <c r="F971" s="20" t="s">
        <v>13</v>
      </c>
      <c r="G971" s="20" t="s">
        <v>13</v>
      </c>
      <c r="I971" s="6" t="s">
        <v>116</v>
      </c>
      <c r="J971" s="6" t="s">
        <v>116</v>
      </c>
    </row>
    <row r="972" spans="1:11" x14ac:dyDescent="0.25">
      <c r="A972" s="6" t="s">
        <v>2380</v>
      </c>
      <c r="B972" s="6" t="s">
        <v>2381</v>
      </c>
      <c r="C972" s="6" t="s">
        <v>2382</v>
      </c>
      <c r="D972" s="25">
        <v>2013</v>
      </c>
      <c r="F972" s="20" t="s">
        <v>13</v>
      </c>
      <c r="G972" s="20" t="s">
        <v>13</v>
      </c>
      <c r="I972" s="6" t="s">
        <v>116</v>
      </c>
      <c r="J972" s="6" t="s">
        <v>116</v>
      </c>
    </row>
    <row r="973" spans="1:11" x14ac:dyDescent="0.2">
      <c r="A973" s="6" t="s">
        <v>2383</v>
      </c>
      <c r="B973" s="6" t="s">
        <v>2384</v>
      </c>
      <c r="C973" s="6" t="s">
        <v>223</v>
      </c>
      <c r="D973" s="6">
        <v>2014</v>
      </c>
      <c r="F973" s="20" t="s">
        <v>13</v>
      </c>
      <c r="G973" s="20" t="s">
        <v>13</v>
      </c>
      <c r="I973" s="6" t="s">
        <v>116</v>
      </c>
      <c r="J973" s="6" t="s">
        <v>116</v>
      </c>
      <c r="K973" s="15" t="s">
        <v>2590</v>
      </c>
    </row>
    <row r="974" spans="1:11" x14ac:dyDescent="0.25">
      <c r="A974" s="6" t="s">
        <v>2387</v>
      </c>
      <c r="B974" s="6" t="s">
        <v>2388</v>
      </c>
      <c r="C974" s="6" t="s">
        <v>538</v>
      </c>
      <c r="D974" s="6">
        <v>2012</v>
      </c>
      <c r="F974" s="20" t="s">
        <v>13</v>
      </c>
      <c r="G974" s="20" t="s">
        <v>13</v>
      </c>
      <c r="I974" s="6" t="s">
        <v>116</v>
      </c>
      <c r="J974" s="6" t="s">
        <v>116</v>
      </c>
    </row>
    <row r="975" spans="1:11" x14ac:dyDescent="0.25">
      <c r="A975" s="6" t="s">
        <v>2389</v>
      </c>
      <c r="B975" s="6" t="s">
        <v>2390</v>
      </c>
      <c r="C975" s="6" t="s">
        <v>2391</v>
      </c>
      <c r="D975" s="6">
        <v>2014</v>
      </c>
      <c r="F975" s="20" t="s">
        <v>13</v>
      </c>
      <c r="G975" s="20" t="s">
        <v>13</v>
      </c>
      <c r="I975" s="6" t="s">
        <v>116</v>
      </c>
      <c r="J975" s="6" t="s">
        <v>116</v>
      </c>
    </row>
    <row r="976" spans="1:11" x14ac:dyDescent="0.25">
      <c r="A976" s="6" t="s">
        <v>2399</v>
      </c>
      <c r="B976" s="6" t="s">
        <v>2400</v>
      </c>
      <c r="C976" s="6" t="s">
        <v>131</v>
      </c>
      <c r="D976" s="6">
        <v>2013</v>
      </c>
      <c r="F976" s="20" t="s">
        <v>13</v>
      </c>
      <c r="G976" s="20" t="s">
        <v>13</v>
      </c>
      <c r="I976" s="6" t="s">
        <v>116</v>
      </c>
      <c r="J976" s="6" t="s">
        <v>116</v>
      </c>
    </row>
    <row r="977" spans="1:10" x14ac:dyDescent="0.25">
      <c r="A977" s="6" t="s">
        <v>2401</v>
      </c>
      <c r="B977" s="6" t="s">
        <v>2402</v>
      </c>
      <c r="C977" s="6" t="s">
        <v>2403</v>
      </c>
      <c r="D977" s="6">
        <v>2011</v>
      </c>
      <c r="F977" s="20" t="s">
        <v>13</v>
      </c>
      <c r="G977" s="20" t="s">
        <v>13</v>
      </c>
      <c r="I977" s="6" t="s">
        <v>116</v>
      </c>
      <c r="J977" s="6" t="s">
        <v>116</v>
      </c>
    </row>
    <row r="978" spans="1:10" x14ac:dyDescent="0.25">
      <c r="A978" s="6" t="s">
        <v>2419</v>
      </c>
      <c r="B978" s="6" t="s">
        <v>2420</v>
      </c>
      <c r="D978" s="6">
        <v>2012</v>
      </c>
      <c r="F978" s="20" t="s">
        <v>13</v>
      </c>
      <c r="G978" s="20" t="s">
        <v>13</v>
      </c>
      <c r="I978" s="6" t="s">
        <v>116</v>
      </c>
      <c r="J978" s="6" t="s">
        <v>116</v>
      </c>
    </row>
    <row r="979" spans="1:10" x14ac:dyDescent="0.25">
      <c r="A979" s="6" t="s">
        <v>2424</v>
      </c>
      <c r="B979" s="6" t="s">
        <v>2425</v>
      </c>
      <c r="C979" s="6" t="s">
        <v>633</v>
      </c>
      <c r="D979" s="6">
        <v>2015</v>
      </c>
      <c r="F979" s="20" t="s">
        <v>13</v>
      </c>
      <c r="G979" s="20" t="s">
        <v>13</v>
      </c>
      <c r="I979" s="6" t="s">
        <v>116</v>
      </c>
      <c r="J979" s="6" t="s">
        <v>116</v>
      </c>
    </row>
    <row r="980" spans="1:10" x14ac:dyDescent="0.25">
      <c r="A980" s="6" t="s">
        <v>2426</v>
      </c>
      <c r="B980" s="6" t="s">
        <v>2427</v>
      </c>
      <c r="C980" s="6" t="s">
        <v>2230</v>
      </c>
      <c r="D980" s="6">
        <v>2014</v>
      </c>
      <c r="F980" s="20" t="s">
        <v>13</v>
      </c>
      <c r="G980" s="20" t="s">
        <v>13</v>
      </c>
      <c r="I980" s="6" t="s">
        <v>116</v>
      </c>
      <c r="J980" s="6" t="s">
        <v>116</v>
      </c>
    </row>
    <row r="981" spans="1:10" x14ac:dyDescent="0.25">
      <c r="A981" s="6" t="s">
        <v>2436</v>
      </c>
      <c r="B981" s="6" t="s">
        <v>2437</v>
      </c>
      <c r="C981" s="6" t="s">
        <v>2438</v>
      </c>
      <c r="D981" s="6">
        <v>2013</v>
      </c>
      <c r="F981" s="20" t="s">
        <v>13</v>
      </c>
      <c r="G981" s="20" t="s">
        <v>13</v>
      </c>
      <c r="I981" s="6" t="s">
        <v>116</v>
      </c>
      <c r="J981" s="6" t="s">
        <v>116</v>
      </c>
    </row>
    <row r="982" spans="1:10" x14ac:dyDescent="0.25">
      <c r="A982" s="6" t="s">
        <v>2439</v>
      </c>
      <c r="B982" s="6" t="s">
        <v>2440</v>
      </c>
      <c r="C982" s="6" t="s">
        <v>2441</v>
      </c>
      <c r="D982" s="6">
        <v>2013</v>
      </c>
      <c r="F982" s="20" t="s">
        <v>13</v>
      </c>
      <c r="G982" s="20" t="s">
        <v>13</v>
      </c>
      <c r="I982" s="6" t="s">
        <v>116</v>
      </c>
      <c r="J982" s="6" t="s">
        <v>116</v>
      </c>
    </row>
    <row r="983" spans="1:10" s="8" customFormat="1" x14ac:dyDescent="0.25">
      <c r="A983" s="6" t="s">
        <v>2462</v>
      </c>
      <c r="B983" s="6" t="s">
        <v>2463</v>
      </c>
      <c r="C983" s="6" t="s">
        <v>2464</v>
      </c>
      <c r="D983" s="25">
        <v>2012</v>
      </c>
      <c r="E983" s="6"/>
      <c r="F983" s="20" t="s">
        <v>13</v>
      </c>
      <c r="G983" s="20" t="s">
        <v>13</v>
      </c>
      <c r="H983" s="6"/>
      <c r="I983" s="6" t="s">
        <v>116</v>
      </c>
      <c r="J983" s="6" t="s">
        <v>116</v>
      </c>
    </row>
    <row r="984" spans="1:10" x14ac:dyDescent="0.25">
      <c r="A984" s="6" t="s">
        <v>2468</v>
      </c>
      <c r="B984" s="6" t="s">
        <v>2469</v>
      </c>
      <c r="C984" s="6" t="s">
        <v>858</v>
      </c>
      <c r="D984" s="6">
        <v>2013</v>
      </c>
      <c r="F984" s="20" t="s">
        <v>13</v>
      </c>
      <c r="G984" s="20" t="s">
        <v>13</v>
      </c>
      <c r="I984" s="6" t="s">
        <v>116</v>
      </c>
      <c r="J984" s="6" t="s">
        <v>116</v>
      </c>
    </row>
    <row r="985" spans="1:10" x14ac:dyDescent="0.25">
      <c r="A985" s="6" t="s">
        <v>2470</v>
      </c>
      <c r="B985" s="6" t="s">
        <v>2471</v>
      </c>
      <c r="C985" s="6" t="s">
        <v>2472</v>
      </c>
      <c r="D985" s="6">
        <v>2013</v>
      </c>
      <c r="F985" s="20" t="s">
        <v>13</v>
      </c>
      <c r="G985" s="20" t="s">
        <v>13</v>
      </c>
      <c r="I985" s="6" t="s">
        <v>116</v>
      </c>
      <c r="J985" s="6" t="s">
        <v>116</v>
      </c>
    </row>
    <row r="986" spans="1:10" s="8" customFormat="1" x14ac:dyDescent="0.25">
      <c r="A986" s="6" t="s">
        <v>2481</v>
      </c>
      <c r="B986" s="6" t="s">
        <v>2482</v>
      </c>
      <c r="C986" s="6" t="s">
        <v>1111</v>
      </c>
      <c r="D986" s="6">
        <v>2014</v>
      </c>
      <c r="E986" s="6"/>
      <c r="F986" s="20" t="s">
        <v>13</v>
      </c>
      <c r="G986" s="20" t="s">
        <v>13</v>
      </c>
      <c r="H986" s="6"/>
      <c r="I986" s="6" t="s">
        <v>116</v>
      </c>
      <c r="J986" s="6" t="s">
        <v>116</v>
      </c>
    </row>
    <row r="987" spans="1:10" x14ac:dyDescent="0.25">
      <c r="A987" s="7" t="s">
        <v>2512</v>
      </c>
      <c r="B987" s="8" t="s">
        <v>2513</v>
      </c>
      <c r="C987" s="6" t="s">
        <v>2514</v>
      </c>
      <c r="D987" s="8">
        <v>2012</v>
      </c>
      <c r="F987" s="21" t="s">
        <v>13</v>
      </c>
      <c r="G987" s="21" t="s">
        <v>13</v>
      </c>
      <c r="H987" s="8"/>
      <c r="I987" s="8" t="s">
        <v>116</v>
      </c>
      <c r="J987" s="8" t="s">
        <v>116</v>
      </c>
    </row>
    <row r="988" spans="1:10" x14ac:dyDescent="0.25">
      <c r="A988" s="6" t="s">
        <v>2520</v>
      </c>
      <c r="B988" s="6" t="s">
        <v>2521</v>
      </c>
      <c r="C988" s="6" t="s">
        <v>2522</v>
      </c>
      <c r="D988" s="6">
        <v>2010</v>
      </c>
      <c r="F988" s="20" t="s">
        <v>13</v>
      </c>
      <c r="G988" s="20" t="s">
        <v>13</v>
      </c>
      <c r="I988" s="6" t="s">
        <v>116</v>
      </c>
      <c r="J988" s="6" t="s">
        <v>116</v>
      </c>
    </row>
    <row r="989" spans="1:10" x14ac:dyDescent="0.25">
      <c r="A989" s="6" t="s">
        <v>2523</v>
      </c>
      <c r="B989" s="6" t="s">
        <v>2524</v>
      </c>
      <c r="C989" s="6" t="s">
        <v>2525</v>
      </c>
      <c r="D989" s="6">
        <v>2011</v>
      </c>
      <c r="F989" s="20" t="s">
        <v>13</v>
      </c>
      <c r="G989" s="20" t="s">
        <v>13</v>
      </c>
      <c r="I989" s="6" t="s">
        <v>116</v>
      </c>
      <c r="J989" s="6" t="s">
        <v>116</v>
      </c>
    </row>
    <row r="990" spans="1:10" s="30" customFormat="1" x14ac:dyDescent="0.2">
      <c r="A990" s="6" t="s">
        <v>2528</v>
      </c>
      <c r="B990" s="6" t="s">
        <v>2529</v>
      </c>
      <c r="C990" s="6" t="s">
        <v>430</v>
      </c>
      <c r="D990" s="6">
        <v>2012</v>
      </c>
      <c r="E990" s="6"/>
      <c r="F990" s="20" t="s">
        <v>13</v>
      </c>
      <c r="G990" s="20" t="s">
        <v>13</v>
      </c>
      <c r="H990" s="6"/>
      <c r="I990" s="6" t="s">
        <v>116</v>
      </c>
      <c r="J990" s="6" t="s">
        <v>116</v>
      </c>
    </row>
    <row r="991" spans="1:10" x14ac:dyDescent="0.25">
      <c r="A991" s="6" t="s">
        <v>2530</v>
      </c>
      <c r="B991" s="6" t="s">
        <v>2531</v>
      </c>
      <c r="C991" s="6" t="s">
        <v>2532</v>
      </c>
      <c r="D991" s="25">
        <v>2015</v>
      </c>
      <c r="F991" s="20" t="s">
        <v>13</v>
      </c>
      <c r="G991" s="20" t="s">
        <v>13</v>
      </c>
      <c r="I991" s="6" t="s">
        <v>116</v>
      </c>
      <c r="J991" s="6" t="s">
        <v>116</v>
      </c>
    </row>
    <row r="992" spans="1:10" x14ac:dyDescent="0.25">
      <c r="A992" s="6" t="s">
        <v>2533</v>
      </c>
      <c r="B992" s="6" t="s">
        <v>2534</v>
      </c>
      <c r="C992" s="6" t="s">
        <v>2535</v>
      </c>
      <c r="D992" s="6">
        <v>2015</v>
      </c>
      <c r="F992" s="20" t="s">
        <v>13</v>
      </c>
      <c r="G992" s="20" t="s">
        <v>13</v>
      </c>
      <c r="I992" s="6" t="s">
        <v>116</v>
      </c>
      <c r="J992" s="6" t="s">
        <v>116</v>
      </c>
    </row>
    <row r="993" spans="1:10" x14ac:dyDescent="0.25">
      <c r="A993" s="6" t="s">
        <v>2540</v>
      </c>
      <c r="B993" s="6" t="s">
        <v>2541</v>
      </c>
      <c r="C993" s="6" t="s">
        <v>2542</v>
      </c>
      <c r="D993" s="6">
        <v>2012</v>
      </c>
      <c r="F993" s="20" t="s">
        <v>13</v>
      </c>
      <c r="G993" s="20" t="s">
        <v>13</v>
      </c>
      <c r="I993" s="6" t="s">
        <v>116</v>
      </c>
      <c r="J993" s="6" t="s">
        <v>116</v>
      </c>
    </row>
    <row r="994" spans="1:10" x14ac:dyDescent="0.25">
      <c r="A994" s="6" t="s">
        <v>2543</v>
      </c>
      <c r="B994" s="6" t="s">
        <v>2544</v>
      </c>
      <c r="C994" s="6" t="s">
        <v>950</v>
      </c>
      <c r="D994" s="6">
        <v>2012</v>
      </c>
      <c r="F994" s="20" t="s">
        <v>13</v>
      </c>
      <c r="G994" s="20" t="s">
        <v>13</v>
      </c>
      <c r="I994" s="6" t="s">
        <v>116</v>
      </c>
      <c r="J994" s="6" t="s">
        <v>116</v>
      </c>
    </row>
    <row r="995" spans="1:10" s="8" customFormat="1" x14ac:dyDescent="0.25">
      <c r="A995" s="6" t="s">
        <v>2545</v>
      </c>
      <c r="B995" s="6" t="s">
        <v>2546</v>
      </c>
      <c r="C995" s="6" t="s">
        <v>2547</v>
      </c>
      <c r="D995" s="25">
        <v>2013</v>
      </c>
      <c r="E995" s="6"/>
      <c r="F995" s="20" t="s">
        <v>13</v>
      </c>
      <c r="G995" s="20" t="s">
        <v>13</v>
      </c>
      <c r="H995" s="6"/>
      <c r="I995" s="6" t="s">
        <v>116</v>
      </c>
      <c r="J995" s="6" t="s">
        <v>116</v>
      </c>
    </row>
    <row r="996" spans="1:10" x14ac:dyDescent="0.25">
      <c r="A996" s="6" t="s">
        <v>2548</v>
      </c>
      <c r="B996" s="6" t="s">
        <v>2549</v>
      </c>
      <c r="C996" s="6" t="s">
        <v>185</v>
      </c>
      <c r="D996" s="6">
        <v>2012</v>
      </c>
      <c r="F996" s="20" t="s">
        <v>13</v>
      </c>
      <c r="G996" s="20" t="s">
        <v>13</v>
      </c>
      <c r="I996" s="6" t="s">
        <v>116</v>
      </c>
      <c r="J996" s="6" t="s">
        <v>116</v>
      </c>
    </row>
    <row r="997" spans="1:10" x14ac:dyDescent="0.25">
      <c r="A997" s="6" t="s">
        <v>2553</v>
      </c>
      <c r="B997" s="6" t="s">
        <v>2554</v>
      </c>
      <c r="C997" s="6" t="s">
        <v>501</v>
      </c>
      <c r="D997" s="6">
        <v>2011</v>
      </c>
      <c r="F997" s="20" t="s">
        <v>13</v>
      </c>
      <c r="G997" s="20" t="s">
        <v>13</v>
      </c>
      <c r="I997" s="6" t="s">
        <v>116</v>
      </c>
      <c r="J997" s="6" t="s">
        <v>116</v>
      </c>
    </row>
    <row r="998" spans="1:10" x14ac:dyDescent="0.25">
      <c r="A998" s="6" t="s">
        <v>2575</v>
      </c>
      <c r="B998" s="6" t="s">
        <v>2576</v>
      </c>
      <c r="C998" s="6" t="s">
        <v>795</v>
      </c>
      <c r="D998" s="6">
        <v>2012</v>
      </c>
      <c r="F998" s="20" t="s">
        <v>13</v>
      </c>
      <c r="G998" s="20" t="s">
        <v>13</v>
      </c>
      <c r="I998" s="6" t="s">
        <v>116</v>
      </c>
      <c r="J998" s="6" t="s">
        <v>116</v>
      </c>
    </row>
    <row r="999" spans="1:10" s="8" customFormat="1" x14ac:dyDescent="0.25">
      <c r="A999" s="6" t="s">
        <v>2579</v>
      </c>
      <c r="B999" s="6" t="s">
        <v>2580</v>
      </c>
      <c r="C999" s="6" t="s">
        <v>197</v>
      </c>
      <c r="D999" s="6">
        <v>2012</v>
      </c>
      <c r="E999" s="6"/>
      <c r="F999" s="20" t="s">
        <v>13</v>
      </c>
      <c r="G999" s="20" t="s">
        <v>13</v>
      </c>
      <c r="H999" s="6"/>
      <c r="I999" s="6" t="s">
        <v>116</v>
      </c>
      <c r="J999" s="6" t="s">
        <v>116</v>
      </c>
    </row>
    <row r="1000" spans="1:10" s="8" customFormat="1" x14ac:dyDescent="0.25">
      <c r="A1000" s="6" t="s">
        <v>2593</v>
      </c>
      <c r="B1000" s="6" t="s">
        <v>2594</v>
      </c>
      <c r="C1000" s="6" t="s">
        <v>2595</v>
      </c>
      <c r="D1000" s="6">
        <v>2014</v>
      </c>
      <c r="E1000" s="6"/>
      <c r="F1000" s="20" t="s">
        <v>13</v>
      </c>
      <c r="G1000" s="20" t="s">
        <v>13</v>
      </c>
      <c r="H1000" s="6"/>
      <c r="I1000" s="6" t="s">
        <v>116</v>
      </c>
      <c r="J1000" s="6" t="s">
        <v>116</v>
      </c>
    </row>
    <row r="1001" spans="1:10" x14ac:dyDescent="0.25">
      <c r="A1001" s="6" t="s">
        <v>2596</v>
      </c>
      <c r="B1001" s="6" t="s">
        <v>2597</v>
      </c>
      <c r="C1001" s="6" t="s">
        <v>2598</v>
      </c>
      <c r="D1001" s="6">
        <v>2013</v>
      </c>
      <c r="F1001" s="20" t="s">
        <v>13</v>
      </c>
      <c r="G1001" s="20" t="s">
        <v>13</v>
      </c>
      <c r="I1001" s="6" t="s">
        <v>116</v>
      </c>
      <c r="J1001" s="6" t="s">
        <v>116</v>
      </c>
    </row>
    <row r="1002" spans="1:10" x14ac:dyDescent="0.25">
      <c r="A1002" s="6" t="s">
        <v>2599</v>
      </c>
      <c r="B1002" s="6" t="s">
        <v>2600</v>
      </c>
      <c r="C1002" s="6" t="s">
        <v>606</v>
      </c>
      <c r="D1002" s="6">
        <v>2014</v>
      </c>
      <c r="F1002" s="20" t="s">
        <v>13</v>
      </c>
      <c r="G1002" s="20" t="s">
        <v>13</v>
      </c>
      <c r="I1002" s="6" t="s">
        <v>116</v>
      </c>
      <c r="J1002" s="6" t="s">
        <v>116</v>
      </c>
    </row>
    <row r="1003" spans="1:10" x14ac:dyDescent="0.25">
      <c r="A1003" s="6" t="s">
        <v>2603</v>
      </c>
      <c r="B1003" s="6" t="s">
        <v>2604</v>
      </c>
      <c r="C1003" s="6" t="s">
        <v>113</v>
      </c>
      <c r="D1003" s="6">
        <v>2015</v>
      </c>
      <c r="F1003" s="20" t="s">
        <v>13</v>
      </c>
      <c r="G1003" s="20" t="s">
        <v>13</v>
      </c>
      <c r="I1003" s="6" t="s">
        <v>116</v>
      </c>
      <c r="J1003" s="6" t="s">
        <v>116</v>
      </c>
    </row>
    <row r="1004" spans="1:10" x14ac:dyDescent="0.25">
      <c r="A1004" s="6" t="s">
        <v>2620</v>
      </c>
      <c r="B1004" s="6" t="s">
        <v>2621</v>
      </c>
      <c r="C1004" s="6" t="s">
        <v>2622</v>
      </c>
      <c r="D1004" s="6">
        <v>2014</v>
      </c>
      <c r="F1004" s="20" t="s">
        <v>13</v>
      </c>
      <c r="G1004" s="20" t="s">
        <v>13</v>
      </c>
      <c r="I1004" s="6" t="s">
        <v>116</v>
      </c>
      <c r="J1004" s="6" t="s">
        <v>116</v>
      </c>
    </row>
    <row r="1005" spans="1:10" x14ac:dyDescent="0.25">
      <c r="A1005" s="6" t="s">
        <v>2623</v>
      </c>
      <c r="B1005" s="6" t="s">
        <v>2624</v>
      </c>
      <c r="C1005" s="6" t="s">
        <v>1315</v>
      </c>
      <c r="D1005" s="6">
        <v>2013</v>
      </c>
      <c r="F1005" s="20" t="s">
        <v>13</v>
      </c>
      <c r="G1005" s="20" t="s">
        <v>13</v>
      </c>
      <c r="I1005" s="6" t="s">
        <v>116</v>
      </c>
      <c r="J1005" s="6" t="s">
        <v>116</v>
      </c>
    </row>
    <row r="1006" spans="1:10" s="8" customFormat="1" x14ac:dyDescent="0.25">
      <c r="A1006" s="6" t="s">
        <v>2625</v>
      </c>
      <c r="B1006" s="6" t="s">
        <v>2626</v>
      </c>
      <c r="C1006" s="6" t="s">
        <v>2627</v>
      </c>
      <c r="D1006" s="6">
        <v>2012</v>
      </c>
      <c r="E1006" s="6"/>
      <c r="F1006" s="20" t="s">
        <v>13</v>
      </c>
      <c r="G1006" s="20" t="s">
        <v>13</v>
      </c>
      <c r="H1006" s="6"/>
      <c r="I1006" s="6" t="s">
        <v>116</v>
      </c>
      <c r="J1006" s="6" t="s">
        <v>116</v>
      </c>
    </row>
    <row r="1007" spans="1:10" x14ac:dyDescent="0.25">
      <c r="A1007" s="6" t="s">
        <v>2628</v>
      </c>
      <c r="B1007" s="6" t="s">
        <v>2629</v>
      </c>
      <c r="C1007" s="6" t="s">
        <v>2630</v>
      </c>
      <c r="D1007" s="25">
        <v>2013</v>
      </c>
      <c r="F1007" s="20" t="s">
        <v>13</v>
      </c>
      <c r="G1007" s="20" t="s">
        <v>13</v>
      </c>
      <c r="I1007" s="6" t="s">
        <v>116</v>
      </c>
      <c r="J1007" s="6" t="s">
        <v>116</v>
      </c>
    </row>
    <row r="1008" spans="1:10" s="8" customFormat="1" x14ac:dyDescent="0.25">
      <c r="A1008" s="6" t="s">
        <v>2631</v>
      </c>
      <c r="B1008" s="6" t="s">
        <v>2632</v>
      </c>
      <c r="C1008" s="6" t="s">
        <v>2633</v>
      </c>
      <c r="D1008" s="6">
        <v>2015</v>
      </c>
      <c r="E1008" s="6"/>
      <c r="F1008" s="20" t="s">
        <v>13</v>
      </c>
      <c r="G1008" s="20" t="s">
        <v>13</v>
      </c>
      <c r="H1008" s="6"/>
      <c r="I1008" s="6" t="s">
        <v>116</v>
      </c>
      <c r="J1008" s="6" t="s">
        <v>116</v>
      </c>
    </row>
    <row r="1009" spans="1:10" x14ac:dyDescent="0.25">
      <c r="A1009" s="6" t="s">
        <v>2665</v>
      </c>
      <c r="B1009" s="6" t="s">
        <v>2666</v>
      </c>
      <c r="C1009" s="6" t="s">
        <v>2667</v>
      </c>
      <c r="D1009" s="25">
        <v>2014</v>
      </c>
      <c r="F1009" s="20" t="s">
        <v>13</v>
      </c>
      <c r="G1009" s="20" t="s">
        <v>13</v>
      </c>
      <c r="I1009" s="6" t="s">
        <v>116</v>
      </c>
      <c r="J1009" s="6" t="s">
        <v>116</v>
      </c>
    </row>
    <row r="1010" spans="1:10" s="30" customFormat="1" x14ac:dyDescent="0.2">
      <c r="A1010" s="6" t="s">
        <v>2678</v>
      </c>
      <c r="B1010" s="6" t="s">
        <v>2679</v>
      </c>
      <c r="C1010" s="6" t="s">
        <v>744</v>
      </c>
      <c r="D1010" s="6">
        <v>2014</v>
      </c>
      <c r="E1010" s="6"/>
      <c r="F1010" s="20" t="s">
        <v>13</v>
      </c>
      <c r="G1010" s="20" t="s">
        <v>13</v>
      </c>
      <c r="H1010" s="6"/>
      <c r="I1010" s="6" t="s">
        <v>116</v>
      </c>
      <c r="J1010" s="6" t="s">
        <v>116</v>
      </c>
    </row>
    <row r="1011" spans="1:10" x14ac:dyDescent="0.25">
      <c r="A1011" s="6" t="s">
        <v>2680</v>
      </c>
      <c r="B1011" s="6" t="s">
        <v>2681</v>
      </c>
      <c r="C1011" s="6" t="s">
        <v>2682</v>
      </c>
      <c r="D1011" s="6">
        <v>2014</v>
      </c>
      <c r="F1011" s="20" t="s">
        <v>13</v>
      </c>
      <c r="G1011" s="20" t="s">
        <v>13</v>
      </c>
      <c r="I1011" s="6" t="s">
        <v>116</v>
      </c>
      <c r="J1011" s="6" t="s">
        <v>116</v>
      </c>
    </row>
    <row r="1012" spans="1:10" x14ac:dyDescent="0.25">
      <c r="A1012" s="6" t="s">
        <v>2683</v>
      </c>
      <c r="B1012" s="6" t="s">
        <v>2684</v>
      </c>
      <c r="C1012" s="6" t="s">
        <v>2327</v>
      </c>
      <c r="D1012" s="6">
        <v>2015</v>
      </c>
      <c r="F1012" s="20" t="s">
        <v>13</v>
      </c>
      <c r="G1012" s="20" t="s">
        <v>13</v>
      </c>
      <c r="I1012" s="6" t="s">
        <v>116</v>
      </c>
      <c r="J1012" s="6" t="s">
        <v>116</v>
      </c>
    </row>
    <row r="1013" spans="1:10" s="8" customFormat="1" x14ac:dyDescent="0.25">
      <c r="A1013" s="8" t="s">
        <v>2703</v>
      </c>
      <c r="B1013" s="8" t="s">
        <v>2704</v>
      </c>
      <c r="C1013" s="6"/>
      <c r="D1013" s="8">
        <v>2013</v>
      </c>
      <c r="E1013" s="6"/>
      <c r="F1013" s="21" t="s">
        <v>13</v>
      </c>
      <c r="G1013" s="21" t="s">
        <v>13</v>
      </c>
      <c r="I1013" s="8" t="s">
        <v>116</v>
      </c>
      <c r="J1013" s="8" t="s">
        <v>116</v>
      </c>
    </row>
    <row r="1014" spans="1:10" s="8" customFormat="1" x14ac:dyDescent="0.25">
      <c r="A1014" s="6" t="s">
        <v>2713</v>
      </c>
      <c r="B1014" s="6" t="s">
        <v>2714</v>
      </c>
      <c r="C1014" s="6" t="s">
        <v>899</v>
      </c>
      <c r="D1014" s="6">
        <v>2014</v>
      </c>
      <c r="E1014" s="6"/>
      <c r="F1014" s="20" t="s">
        <v>13</v>
      </c>
      <c r="G1014" s="20" t="s">
        <v>13</v>
      </c>
      <c r="H1014" s="6"/>
      <c r="I1014" s="6" t="s">
        <v>116</v>
      </c>
      <c r="J1014" s="6" t="s">
        <v>116</v>
      </c>
    </row>
    <row r="1015" spans="1:10" x14ac:dyDescent="0.25">
      <c r="A1015" s="6" t="s">
        <v>2715</v>
      </c>
      <c r="B1015" s="6" t="s">
        <v>2716</v>
      </c>
      <c r="C1015" s="6" t="s">
        <v>2717</v>
      </c>
      <c r="D1015" s="6">
        <v>2013</v>
      </c>
      <c r="F1015" s="20" t="s">
        <v>13</v>
      </c>
      <c r="G1015" s="20" t="s">
        <v>13</v>
      </c>
      <c r="I1015" s="6" t="s">
        <v>116</v>
      </c>
      <c r="J1015" s="6" t="s">
        <v>116</v>
      </c>
    </row>
    <row r="1016" spans="1:10" x14ac:dyDescent="0.25">
      <c r="A1016" s="6" t="s">
        <v>2718</v>
      </c>
      <c r="B1016" s="6" t="s">
        <v>2719</v>
      </c>
      <c r="C1016" s="6" t="s">
        <v>98</v>
      </c>
      <c r="D1016" s="6">
        <v>2013</v>
      </c>
      <c r="F1016" s="20" t="s">
        <v>13</v>
      </c>
      <c r="G1016" s="20" t="s">
        <v>13</v>
      </c>
      <c r="I1016" s="6" t="s">
        <v>116</v>
      </c>
      <c r="J1016" s="6" t="s">
        <v>116</v>
      </c>
    </row>
    <row r="1017" spans="1:10" x14ac:dyDescent="0.25">
      <c r="A1017" s="6" t="s">
        <v>2722</v>
      </c>
      <c r="B1017" s="6" t="s">
        <v>2723</v>
      </c>
      <c r="C1017" s="6" t="s">
        <v>2633</v>
      </c>
      <c r="D1017" s="6">
        <v>2013</v>
      </c>
      <c r="F1017" s="21" t="s">
        <v>13</v>
      </c>
      <c r="G1017" s="20" t="s">
        <v>13</v>
      </c>
      <c r="I1017" s="6" t="s">
        <v>116</v>
      </c>
      <c r="J1017" s="6" t="s">
        <v>116</v>
      </c>
    </row>
    <row r="1018" spans="1:10" x14ac:dyDescent="0.25">
      <c r="A1018" s="6" t="s">
        <v>2724</v>
      </c>
      <c r="B1018" s="6" t="s">
        <v>2725</v>
      </c>
      <c r="C1018" s="6" t="s">
        <v>2726</v>
      </c>
      <c r="D1018" s="6">
        <v>2014</v>
      </c>
      <c r="F1018" s="20" t="s">
        <v>13</v>
      </c>
      <c r="G1018" s="20" t="s">
        <v>13</v>
      </c>
      <c r="I1018" s="6" t="s">
        <v>116</v>
      </c>
      <c r="J1018" s="6" t="s">
        <v>116</v>
      </c>
    </row>
    <row r="1019" spans="1:10" x14ac:dyDescent="0.25">
      <c r="A1019" s="6" t="s">
        <v>2727</v>
      </c>
      <c r="B1019" s="6" t="s">
        <v>2728</v>
      </c>
      <c r="C1019" s="6" t="s">
        <v>2729</v>
      </c>
      <c r="D1019" s="25">
        <v>2011</v>
      </c>
      <c r="F1019" s="20" t="s">
        <v>13</v>
      </c>
      <c r="G1019" s="20" t="s">
        <v>13</v>
      </c>
      <c r="I1019" s="6" t="s">
        <v>116</v>
      </c>
      <c r="J1019" s="6" t="s">
        <v>116</v>
      </c>
    </row>
    <row r="1020" spans="1:10" x14ac:dyDescent="0.25">
      <c r="A1020" s="6" t="s">
        <v>2743</v>
      </c>
      <c r="B1020" s="6" t="s">
        <v>2744</v>
      </c>
      <c r="C1020" s="6" t="s">
        <v>2745</v>
      </c>
      <c r="D1020" s="6">
        <v>2014</v>
      </c>
      <c r="F1020" s="20" t="s">
        <v>13</v>
      </c>
      <c r="G1020" s="20" t="s">
        <v>13</v>
      </c>
      <c r="I1020" s="6" t="s">
        <v>116</v>
      </c>
      <c r="J1020" s="6" t="s">
        <v>116</v>
      </c>
    </row>
    <row r="1021" spans="1:10" x14ac:dyDescent="0.25">
      <c r="A1021" s="6" t="s">
        <v>2749</v>
      </c>
      <c r="B1021" s="6" t="s">
        <v>2750</v>
      </c>
      <c r="C1021" s="6" t="s">
        <v>352</v>
      </c>
      <c r="D1021" s="6">
        <v>2012</v>
      </c>
      <c r="F1021" s="20" t="s">
        <v>13</v>
      </c>
      <c r="G1021" s="20" t="s">
        <v>13</v>
      </c>
      <c r="I1021" s="6" t="s">
        <v>116</v>
      </c>
      <c r="J1021" s="6" t="s">
        <v>116</v>
      </c>
    </row>
    <row r="1022" spans="1:10" x14ac:dyDescent="0.25">
      <c r="A1022" s="6" t="s">
        <v>2751</v>
      </c>
      <c r="B1022" s="6" t="s">
        <v>2752</v>
      </c>
      <c r="C1022" s="6" t="s">
        <v>2753</v>
      </c>
      <c r="D1022" s="6">
        <v>2014</v>
      </c>
      <c r="F1022" s="20" t="s">
        <v>13</v>
      </c>
      <c r="G1022" s="20" t="s">
        <v>13</v>
      </c>
      <c r="I1022" s="6" t="s">
        <v>116</v>
      </c>
      <c r="J1022" s="6" t="s">
        <v>116</v>
      </c>
    </row>
    <row r="1023" spans="1:10" x14ac:dyDescent="0.25">
      <c r="A1023" s="6" t="s">
        <v>2760</v>
      </c>
      <c r="B1023" s="6" t="s">
        <v>2761</v>
      </c>
      <c r="C1023" s="6" t="s">
        <v>220</v>
      </c>
      <c r="D1023" s="6">
        <v>2015</v>
      </c>
      <c r="F1023" s="20" t="s">
        <v>13</v>
      </c>
      <c r="G1023" s="20" t="s">
        <v>13</v>
      </c>
      <c r="I1023" s="6" t="s">
        <v>116</v>
      </c>
      <c r="J1023" s="6" t="s">
        <v>116</v>
      </c>
    </row>
    <row r="1024" spans="1:10" x14ac:dyDescent="0.25">
      <c r="A1024" s="6" t="s">
        <v>2767</v>
      </c>
      <c r="B1024" s="6" t="s">
        <v>2768</v>
      </c>
      <c r="C1024" s="6" t="s">
        <v>2769</v>
      </c>
      <c r="D1024" s="25">
        <v>2014</v>
      </c>
      <c r="F1024" s="20" t="s">
        <v>13</v>
      </c>
      <c r="G1024" s="20" t="s">
        <v>13</v>
      </c>
      <c r="I1024" s="6" t="s">
        <v>116</v>
      </c>
      <c r="J1024" s="6" t="s">
        <v>116</v>
      </c>
    </row>
    <row r="1025" spans="1:10" x14ac:dyDescent="0.25">
      <c r="A1025" s="6" t="s">
        <v>2774</v>
      </c>
      <c r="B1025" s="6" t="s">
        <v>2775</v>
      </c>
      <c r="C1025" s="6" t="s">
        <v>337</v>
      </c>
      <c r="D1025" s="6">
        <v>2014</v>
      </c>
      <c r="F1025" s="20" t="s">
        <v>13</v>
      </c>
      <c r="G1025" s="20" t="s">
        <v>13</v>
      </c>
      <c r="I1025" s="6" t="s">
        <v>116</v>
      </c>
      <c r="J1025" s="6" t="s">
        <v>116</v>
      </c>
    </row>
    <row r="1026" spans="1:10" x14ac:dyDescent="0.25">
      <c r="A1026" s="6" t="s">
        <v>2779</v>
      </c>
      <c r="B1026" s="6" t="s">
        <v>2780</v>
      </c>
      <c r="C1026" s="6" t="s">
        <v>2781</v>
      </c>
      <c r="D1026" s="6">
        <v>2014</v>
      </c>
      <c r="F1026" s="20" t="s">
        <v>13</v>
      </c>
      <c r="G1026" s="20" t="s">
        <v>13</v>
      </c>
      <c r="I1026" s="6" t="s">
        <v>116</v>
      </c>
      <c r="J1026" s="6" t="s">
        <v>116</v>
      </c>
    </row>
    <row r="1027" spans="1:10" s="8" customFormat="1" x14ac:dyDescent="0.25">
      <c r="A1027" s="6" t="s">
        <v>2787</v>
      </c>
      <c r="B1027" s="6" t="s">
        <v>2788</v>
      </c>
      <c r="C1027" s="6" t="s">
        <v>2789</v>
      </c>
      <c r="D1027" s="6">
        <v>2013</v>
      </c>
      <c r="E1027" s="6"/>
      <c r="F1027" s="20" t="s">
        <v>13</v>
      </c>
      <c r="G1027" s="20" t="s">
        <v>13</v>
      </c>
      <c r="H1027" s="6"/>
      <c r="I1027" s="6" t="s">
        <v>116</v>
      </c>
      <c r="J1027" s="6" t="s">
        <v>116</v>
      </c>
    </row>
    <row r="1028" spans="1:10" x14ac:dyDescent="0.25">
      <c r="A1028" s="6" t="s">
        <v>2809</v>
      </c>
      <c r="B1028" s="6" t="s">
        <v>2810</v>
      </c>
      <c r="C1028" s="6" t="s">
        <v>2029</v>
      </c>
      <c r="D1028" s="6">
        <v>2014</v>
      </c>
      <c r="F1028" s="20" t="s">
        <v>13</v>
      </c>
      <c r="G1028" s="20" t="s">
        <v>13</v>
      </c>
      <c r="I1028" s="6" t="s">
        <v>116</v>
      </c>
      <c r="J1028" s="6" t="s">
        <v>116</v>
      </c>
    </row>
    <row r="1029" spans="1:10" x14ac:dyDescent="0.25">
      <c r="A1029" s="6" t="s">
        <v>2811</v>
      </c>
      <c r="B1029" s="6" t="s">
        <v>2812</v>
      </c>
      <c r="C1029" s="6" t="s">
        <v>2813</v>
      </c>
      <c r="D1029" s="25">
        <v>2015</v>
      </c>
      <c r="F1029" s="20" t="s">
        <v>13</v>
      </c>
      <c r="G1029" s="20" t="s">
        <v>13</v>
      </c>
      <c r="I1029" s="6" t="s">
        <v>116</v>
      </c>
      <c r="J1029" s="6" t="s">
        <v>116</v>
      </c>
    </row>
    <row r="1030" spans="1:10" x14ac:dyDescent="0.25">
      <c r="A1030" s="6" t="s">
        <v>2816</v>
      </c>
      <c r="B1030" s="6" t="s">
        <v>2817</v>
      </c>
      <c r="C1030" s="6" t="s">
        <v>188</v>
      </c>
      <c r="D1030" s="6">
        <v>2013</v>
      </c>
      <c r="F1030" s="20" t="s">
        <v>13</v>
      </c>
      <c r="G1030" s="20" t="s">
        <v>13</v>
      </c>
      <c r="I1030" s="6" t="s">
        <v>116</v>
      </c>
      <c r="J1030" s="6" t="s">
        <v>116</v>
      </c>
    </row>
    <row r="1031" spans="1:10" x14ac:dyDescent="0.25">
      <c r="A1031" s="6" t="s">
        <v>2818</v>
      </c>
      <c r="B1031" s="6" t="s">
        <v>2819</v>
      </c>
      <c r="C1031" s="6" t="s">
        <v>1428</v>
      </c>
      <c r="D1031" s="6">
        <v>2012</v>
      </c>
      <c r="F1031" s="20" t="s">
        <v>13</v>
      </c>
      <c r="G1031" s="20" t="s">
        <v>13</v>
      </c>
      <c r="I1031" s="6" t="s">
        <v>116</v>
      </c>
      <c r="J1031" s="6" t="s">
        <v>116</v>
      </c>
    </row>
    <row r="1032" spans="1:10" x14ac:dyDescent="0.25">
      <c r="A1032" s="6" t="s">
        <v>2820</v>
      </c>
      <c r="B1032" s="6" t="s">
        <v>2821</v>
      </c>
      <c r="C1032" s="6" t="s">
        <v>2822</v>
      </c>
      <c r="D1032" s="6">
        <v>2014</v>
      </c>
      <c r="F1032" s="20" t="s">
        <v>13</v>
      </c>
      <c r="G1032" s="20" t="s">
        <v>13</v>
      </c>
      <c r="I1032" s="6" t="s">
        <v>116</v>
      </c>
      <c r="J1032" s="6" t="s">
        <v>116</v>
      </c>
    </row>
    <row r="1033" spans="1:10" x14ac:dyDescent="0.25">
      <c r="A1033" s="6" t="s">
        <v>2830</v>
      </c>
      <c r="B1033" s="6" t="s">
        <v>2831</v>
      </c>
      <c r="C1033" s="6" t="s">
        <v>2832</v>
      </c>
      <c r="D1033" s="25">
        <v>2014</v>
      </c>
      <c r="F1033" s="20" t="s">
        <v>13</v>
      </c>
      <c r="G1033" s="20" t="s">
        <v>13</v>
      </c>
      <c r="I1033" s="6" t="s">
        <v>116</v>
      </c>
      <c r="J1033" s="6" t="s">
        <v>116</v>
      </c>
    </row>
    <row r="1034" spans="1:10" s="8" customFormat="1" x14ac:dyDescent="0.25">
      <c r="A1034" s="6" t="s">
        <v>2835</v>
      </c>
      <c r="B1034" s="6" t="s">
        <v>2836</v>
      </c>
      <c r="C1034" s="6" t="s">
        <v>1677</v>
      </c>
      <c r="D1034" s="6">
        <v>2013</v>
      </c>
      <c r="E1034" s="6"/>
      <c r="F1034" s="20" t="s">
        <v>13</v>
      </c>
      <c r="G1034" s="20" t="s">
        <v>13</v>
      </c>
      <c r="H1034" s="6"/>
      <c r="I1034" s="6" t="s">
        <v>116</v>
      </c>
      <c r="J1034" s="6" t="s">
        <v>116</v>
      </c>
    </row>
    <row r="1035" spans="1:10" x14ac:dyDescent="0.25">
      <c r="A1035" s="6" t="s">
        <v>2840</v>
      </c>
      <c r="B1035" s="6" t="s">
        <v>2841</v>
      </c>
      <c r="C1035" s="6" t="s">
        <v>2842</v>
      </c>
      <c r="D1035" s="25">
        <v>2014</v>
      </c>
      <c r="F1035" s="20" t="s">
        <v>13</v>
      </c>
      <c r="G1035" s="20" t="s">
        <v>13</v>
      </c>
      <c r="I1035" s="6" t="s">
        <v>116</v>
      </c>
      <c r="J1035" s="6" t="s">
        <v>116</v>
      </c>
    </row>
    <row r="1036" spans="1:10" s="8" customFormat="1" x14ac:dyDescent="0.25">
      <c r="A1036" s="8" t="s">
        <v>2849</v>
      </c>
      <c r="B1036" s="8" t="s">
        <v>2850</v>
      </c>
      <c r="C1036" s="6"/>
      <c r="D1036" s="8">
        <v>2013</v>
      </c>
      <c r="E1036" s="6"/>
      <c r="F1036" s="21" t="s">
        <v>13</v>
      </c>
      <c r="G1036" s="21" t="s">
        <v>13</v>
      </c>
      <c r="I1036" s="8" t="s">
        <v>116</v>
      </c>
      <c r="J1036" s="8" t="s">
        <v>116</v>
      </c>
    </row>
    <row r="1037" spans="1:10" x14ac:dyDescent="0.25">
      <c r="A1037" s="6" t="s">
        <v>2853</v>
      </c>
      <c r="B1037" s="6" t="s">
        <v>2854</v>
      </c>
      <c r="C1037" s="6" t="s">
        <v>1153</v>
      </c>
      <c r="D1037" s="6">
        <v>2011</v>
      </c>
      <c r="F1037" s="20" t="s">
        <v>13</v>
      </c>
      <c r="G1037" s="20" t="s">
        <v>13</v>
      </c>
      <c r="I1037" s="6" t="s">
        <v>116</v>
      </c>
      <c r="J1037" s="6" t="s">
        <v>116</v>
      </c>
    </row>
    <row r="1038" spans="1:10" s="8" customFormat="1" x14ac:dyDescent="0.25">
      <c r="A1038" s="6" t="s">
        <v>2855</v>
      </c>
      <c r="B1038" s="6" t="s">
        <v>2856</v>
      </c>
      <c r="C1038" s="6" t="s">
        <v>229</v>
      </c>
      <c r="D1038" s="6">
        <v>2014</v>
      </c>
      <c r="E1038" s="6"/>
      <c r="F1038" s="20" t="s">
        <v>13</v>
      </c>
      <c r="G1038" s="20" t="s">
        <v>13</v>
      </c>
      <c r="H1038" s="6"/>
      <c r="I1038" s="6" t="s">
        <v>116</v>
      </c>
      <c r="J1038" s="6" t="s">
        <v>116</v>
      </c>
    </row>
    <row r="1039" spans="1:10" x14ac:dyDescent="0.25">
      <c r="A1039" s="6" t="s">
        <v>2861</v>
      </c>
      <c r="B1039" s="6" t="s">
        <v>2862</v>
      </c>
      <c r="C1039" s="6" t="s">
        <v>2863</v>
      </c>
      <c r="D1039" s="6">
        <v>2013</v>
      </c>
      <c r="F1039" s="20" t="s">
        <v>13</v>
      </c>
      <c r="G1039" s="20" t="s">
        <v>13</v>
      </c>
      <c r="I1039" s="6" t="s">
        <v>116</v>
      </c>
      <c r="J1039" s="6" t="s">
        <v>116</v>
      </c>
    </row>
    <row r="1040" spans="1:10" x14ac:dyDescent="0.25">
      <c r="A1040" s="6" t="s">
        <v>2875</v>
      </c>
      <c r="B1040" s="6" t="s">
        <v>2876</v>
      </c>
      <c r="C1040" s="6" t="s">
        <v>355</v>
      </c>
      <c r="D1040" s="6" t="s">
        <v>2686</v>
      </c>
      <c r="F1040" s="20" t="s">
        <v>13</v>
      </c>
      <c r="G1040" s="20" t="s">
        <v>13</v>
      </c>
      <c r="I1040" s="6" t="s">
        <v>116</v>
      </c>
      <c r="J1040" s="6" t="s">
        <v>116</v>
      </c>
    </row>
    <row r="1041" spans="1:10" x14ac:dyDescent="0.25">
      <c r="A1041" s="6" t="s">
        <v>2877</v>
      </c>
      <c r="B1041" s="6" t="s">
        <v>2878</v>
      </c>
      <c r="C1041" s="6" t="s">
        <v>2879</v>
      </c>
      <c r="D1041" s="6">
        <v>2013</v>
      </c>
      <c r="F1041" s="20" t="s">
        <v>13</v>
      </c>
      <c r="G1041" s="20" t="s">
        <v>13</v>
      </c>
      <c r="I1041" s="6" t="s">
        <v>116</v>
      </c>
      <c r="J1041" s="6" t="s">
        <v>116</v>
      </c>
    </row>
    <row r="1042" spans="1:10" x14ac:dyDescent="0.25">
      <c r="A1042" s="6" t="s">
        <v>2899</v>
      </c>
      <c r="B1042" s="6" t="s">
        <v>2900</v>
      </c>
      <c r="C1042" s="6" t="s">
        <v>2901</v>
      </c>
      <c r="D1042" s="6">
        <v>2015</v>
      </c>
      <c r="F1042" s="20" t="s">
        <v>13</v>
      </c>
      <c r="G1042" s="20" t="s">
        <v>13</v>
      </c>
      <c r="I1042" s="6" t="s">
        <v>116</v>
      </c>
      <c r="J1042" s="6" t="s">
        <v>116</v>
      </c>
    </row>
    <row r="1043" spans="1:10" x14ac:dyDescent="0.25">
      <c r="A1043" s="6" t="s">
        <v>2692</v>
      </c>
      <c r="B1043" s="6" t="s">
        <v>2693</v>
      </c>
      <c r="C1043" s="6" t="s">
        <v>163</v>
      </c>
      <c r="D1043" s="6">
        <v>2014</v>
      </c>
      <c r="F1043" s="20" t="s">
        <v>13</v>
      </c>
      <c r="G1043" s="20" t="s">
        <v>114</v>
      </c>
      <c r="H1043" s="6" t="s">
        <v>6311</v>
      </c>
      <c r="I1043" s="6" t="s">
        <v>116</v>
      </c>
      <c r="J1043" s="6" t="s">
        <v>1719</v>
      </c>
    </row>
    <row r="1044" spans="1:10" s="30" customFormat="1" x14ac:dyDescent="0.2">
      <c r="A1044" s="6" t="s">
        <v>2918</v>
      </c>
      <c r="B1044" s="6" t="s">
        <v>2919</v>
      </c>
      <c r="C1044" s="6" t="s">
        <v>412</v>
      </c>
      <c r="D1044" s="6">
        <v>2012</v>
      </c>
      <c r="E1044" s="6"/>
      <c r="F1044" s="20" t="s">
        <v>13</v>
      </c>
      <c r="G1044" s="20" t="s">
        <v>13</v>
      </c>
      <c r="H1044" s="6"/>
      <c r="I1044" s="6" t="s">
        <v>116</v>
      </c>
      <c r="J1044" s="6" t="s">
        <v>116</v>
      </c>
    </row>
    <row r="1045" spans="1:10" x14ac:dyDescent="0.25">
      <c r="A1045" s="6" t="s">
        <v>2943</v>
      </c>
      <c r="B1045" s="6" t="s">
        <v>2944</v>
      </c>
      <c r="C1045" s="6" t="s">
        <v>2834</v>
      </c>
      <c r="D1045" s="6">
        <v>2014</v>
      </c>
      <c r="F1045" s="20" t="s">
        <v>13</v>
      </c>
      <c r="G1045" s="20" t="s">
        <v>13</v>
      </c>
      <c r="I1045" s="6" t="s">
        <v>116</v>
      </c>
      <c r="J1045" s="6" t="s">
        <v>116</v>
      </c>
    </row>
    <row r="1046" spans="1:10" x14ac:dyDescent="0.25">
      <c r="A1046" s="6" t="s">
        <v>2973</v>
      </c>
      <c r="B1046" s="6" t="s">
        <v>2974</v>
      </c>
      <c r="C1046" s="6" t="s">
        <v>131</v>
      </c>
      <c r="D1046" s="6">
        <v>2010</v>
      </c>
      <c r="F1046" s="20" t="s">
        <v>13</v>
      </c>
      <c r="G1046" s="20" t="s">
        <v>13</v>
      </c>
      <c r="I1046" s="6" t="s">
        <v>116</v>
      </c>
      <c r="J1046" s="6" t="s">
        <v>116</v>
      </c>
    </row>
    <row r="1047" spans="1:10" x14ac:dyDescent="0.25">
      <c r="A1047" s="6" t="s">
        <v>2975</v>
      </c>
      <c r="B1047" s="6" t="s">
        <v>2976</v>
      </c>
      <c r="C1047" s="6" t="s">
        <v>633</v>
      </c>
      <c r="D1047" s="6">
        <v>2013</v>
      </c>
      <c r="F1047" s="20" t="s">
        <v>13</v>
      </c>
      <c r="G1047" s="20" t="s">
        <v>13</v>
      </c>
      <c r="I1047" s="6" t="s">
        <v>116</v>
      </c>
      <c r="J1047" s="6" t="s">
        <v>116</v>
      </c>
    </row>
    <row r="1048" spans="1:10" x14ac:dyDescent="0.25">
      <c r="A1048" s="6" t="s">
        <v>2981</v>
      </c>
      <c r="B1048" s="6" t="s">
        <v>2982</v>
      </c>
      <c r="C1048" s="6" t="s">
        <v>1185</v>
      </c>
      <c r="D1048" s="6">
        <v>2014</v>
      </c>
      <c r="F1048" s="20" t="s">
        <v>13</v>
      </c>
      <c r="G1048" s="20" t="s">
        <v>13</v>
      </c>
      <c r="I1048" s="6" t="s">
        <v>116</v>
      </c>
      <c r="J1048" s="6" t="s">
        <v>116</v>
      </c>
    </row>
    <row r="1049" spans="1:10" x14ac:dyDescent="0.25">
      <c r="A1049" s="6" t="s">
        <v>2985</v>
      </c>
      <c r="B1049" s="6" t="s">
        <v>2986</v>
      </c>
      <c r="C1049" s="6" t="s">
        <v>2552</v>
      </c>
      <c r="D1049" s="6">
        <v>2012</v>
      </c>
      <c r="F1049" s="20" t="s">
        <v>13</v>
      </c>
      <c r="G1049" s="20" t="s">
        <v>13</v>
      </c>
      <c r="I1049" s="6" t="s">
        <v>116</v>
      </c>
      <c r="J1049" s="6" t="s">
        <v>116</v>
      </c>
    </row>
    <row r="1050" spans="1:10" x14ac:dyDescent="0.25">
      <c r="A1050" s="6" t="s">
        <v>2992</v>
      </c>
      <c r="B1050" s="6" t="s">
        <v>2993</v>
      </c>
      <c r="C1050" s="6" t="s">
        <v>2994</v>
      </c>
      <c r="D1050" s="6">
        <v>2014</v>
      </c>
      <c r="F1050" s="20" t="s">
        <v>13</v>
      </c>
      <c r="G1050" s="20" t="s">
        <v>13</v>
      </c>
      <c r="I1050" s="6" t="s">
        <v>116</v>
      </c>
      <c r="J1050" s="6" t="s">
        <v>116</v>
      </c>
    </row>
    <row r="1051" spans="1:10" x14ac:dyDescent="0.25">
      <c r="A1051" s="6" t="s">
        <v>2995</v>
      </c>
      <c r="B1051" s="6" t="s">
        <v>2996</v>
      </c>
      <c r="C1051" s="6" t="s">
        <v>2997</v>
      </c>
      <c r="D1051" s="6">
        <v>2012</v>
      </c>
      <c r="F1051" s="20" t="s">
        <v>13</v>
      </c>
      <c r="G1051" s="20" t="s">
        <v>13</v>
      </c>
      <c r="I1051" s="6" t="s">
        <v>116</v>
      </c>
      <c r="J1051" s="6" t="s">
        <v>116</v>
      </c>
    </row>
    <row r="1052" spans="1:10" x14ac:dyDescent="0.25">
      <c r="A1052" s="6" t="s">
        <v>2998</v>
      </c>
      <c r="B1052" s="6" t="s">
        <v>2999</v>
      </c>
      <c r="C1052" s="6" t="s">
        <v>281</v>
      </c>
      <c r="D1052" s="6">
        <v>2013</v>
      </c>
      <c r="F1052" s="20" t="s">
        <v>13</v>
      </c>
      <c r="G1052" s="20" t="s">
        <v>13</v>
      </c>
      <c r="I1052" s="6" t="s">
        <v>116</v>
      </c>
      <c r="J1052" s="6" t="s">
        <v>116</v>
      </c>
    </row>
    <row r="1053" spans="1:10" s="8" customFormat="1" x14ac:dyDescent="0.25">
      <c r="A1053" s="6" t="s">
        <v>3000</v>
      </c>
      <c r="B1053" s="6" t="s">
        <v>3001</v>
      </c>
      <c r="C1053" s="6" t="s">
        <v>147</v>
      </c>
      <c r="D1053" s="6">
        <v>2012</v>
      </c>
      <c r="E1053" s="6"/>
      <c r="F1053" s="20" t="s">
        <v>13</v>
      </c>
      <c r="G1053" s="20" t="s">
        <v>13</v>
      </c>
      <c r="H1053" s="6"/>
      <c r="I1053" s="6" t="s">
        <v>116</v>
      </c>
      <c r="J1053" s="6" t="s">
        <v>116</v>
      </c>
    </row>
    <row r="1054" spans="1:10" x14ac:dyDescent="0.25">
      <c r="A1054" s="6" t="s">
        <v>3010</v>
      </c>
      <c r="B1054" s="6" t="s">
        <v>3011</v>
      </c>
      <c r="C1054" s="6" t="s">
        <v>3012</v>
      </c>
      <c r="D1054" s="6">
        <v>2013</v>
      </c>
      <c r="F1054" s="20" t="s">
        <v>13</v>
      </c>
      <c r="G1054" s="20" t="s">
        <v>82</v>
      </c>
      <c r="I1054" s="6" t="s">
        <v>116</v>
      </c>
      <c r="J1054" s="6" t="s">
        <v>116</v>
      </c>
    </row>
    <row r="1055" spans="1:10" x14ac:dyDescent="0.25">
      <c r="A1055" s="6" t="s">
        <v>3016</v>
      </c>
      <c r="B1055" s="6" t="s">
        <v>3017</v>
      </c>
      <c r="C1055" s="6" t="s">
        <v>475</v>
      </c>
      <c r="D1055" s="6">
        <v>2015</v>
      </c>
      <c r="F1055" s="20" t="s">
        <v>13</v>
      </c>
      <c r="G1055" s="20" t="s">
        <v>13</v>
      </c>
      <c r="I1055" s="6" t="s">
        <v>116</v>
      </c>
      <c r="J1055" s="6" t="s">
        <v>116</v>
      </c>
    </row>
    <row r="1056" spans="1:10" x14ac:dyDescent="0.25">
      <c r="A1056" s="6" t="s">
        <v>3018</v>
      </c>
      <c r="B1056" s="6" t="s">
        <v>3019</v>
      </c>
      <c r="C1056" s="6" t="s">
        <v>2937</v>
      </c>
      <c r="D1056" s="6">
        <v>2012</v>
      </c>
      <c r="F1056" s="20" t="s">
        <v>13</v>
      </c>
      <c r="G1056" s="20" t="s">
        <v>13</v>
      </c>
      <c r="I1056" s="6" t="s">
        <v>116</v>
      </c>
      <c r="J1056" s="6" t="s">
        <v>116</v>
      </c>
    </row>
    <row r="1057" spans="1:10" x14ac:dyDescent="0.25">
      <c r="A1057" s="6" t="s">
        <v>3020</v>
      </c>
      <c r="B1057" s="6" t="s">
        <v>3021</v>
      </c>
      <c r="C1057" s="6" t="s">
        <v>23</v>
      </c>
      <c r="D1057" s="6">
        <v>2012</v>
      </c>
      <c r="F1057" s="20" t="s">
        <v>13</v>
      </c>
      <c r="G1057" s="20" t="s">
        <v>13</v>
      </c>
      <c r="I1057" s="6" t="s">
        <v>116</v>
      </c>
      <c r="J1057" s="6" t="s">
        <v>116</v>
      </c>
    </row>
    <row r="1058" spans="1:10" x14ac:dyDescent="0.25">
      <c r="A1058" s="6" t="s">
        <v>3026</v>
      </c>
      <c r="B1058" s="6" t="s">
        <v>3027</v>
      </c>
      <c r="C1058" s="6" t="s">
        <v>23</v>
      </c>
      <c r="D1058" s="6">
        <v>2011</v>
      </c>
      <c r="F1058" s="20" t="s">
        <v>13</v>
      </c>
      <c r="G1058" s="20" t="s">
        <v>13</v>
      </c>
      <c r="I1058" s="6" t="s">
        <v>116</v>
      </c>
      <c r="J1058" s="6" t="s">
        <v>116</v>
      </c>
    </row>
    <row r="1059" spans="1:10" x14ac:dyDescent="0.25">
      <c r="A1059" s="6" t="s">
        <v>3028</v>
      </c>
      <c r="B1059" s="6" t="s">
        <v>3029</v>
      </c>
      <c r="C1059" s="6" t="s">
        <v>3030</v>
      </c>
      <c r="D1059" s="6">
        <v>2013</v>
      </c>
      <c r="F1059" s="20" t="s">
        <v>13</v>
      </c>
      <c r="G1059" s="20" t="s">
        <v>13</v>
      </c>
      <c r="I1059" s="6" t="s">
        <v>116</v>
      </c>
      <c r="J1059" s="6" t="s">
        <v>116</v>
      </c>
    </row>
    <row r="1060" spans="1:10" x14ac:dyDescent="0.25">
      <c r="A1060" s="6" t="s">
        <v>3037</v>
      </c>
      <c r="B1060" s="6" t="s">
        <v>3038</v>
      </c>
      <c r="C1060" s="6" t="s">
        <v>3039</v>
      </c>
      <c r="D1060" s="6">
        <v>2013</v>
      </c>
      <c r="F1060" s="20" t="s">
        <v>13</v>
      </c>
      <c r="G1060" s="20" t="s">
        <v>13</v>
      </c>
      <c r="I1060" s="6" t="s">
        <v>116</v>
      </c>
      <c r="J1060" s="6" t="s">
        <v>116</v>
      </c>
    </row>
    <row r="1061" spans="1:10" x14ac:dyDescent="0.25">
      <c r="A1061" s="6" t="s">
        <v>3040</v>
      </c>
      <c r="B1061" s="6" t="s">
        <v>3041</v>
      </c>
      <c r="C1061" s="6" t="s">
        <v>2863</v>
      </c>
      <c r="D1061" s="6">
        <v>2014</v>
      </c>
      <c r="F1061" s="20" t="s">
        <v>13</v>
      </c>
      <c r="G1061" s="20" t="s">
        <v>13</v>
      </c>
      <c r="I1061" s="6" t="s">
        <v>116</v>
      </c>
      <c r="J1061" s="6" t="s">
        <v>116</v>
      </c>
    </row>
    <row r="1062" spans="1:10" x14ac:dyDescent="0.25">
      <c r="A1062" s="6" t="s">
        <v>910</v>
      </c>
      <c r="B1062" s="6" t="s">
        <v>3044</v>
      </c>
      <c r="C1062" s="6" t="s">
        <v>3045</v>
      </c>
      <c r="D1062" s="25">
        <v>2012</v>
      </c>
      <c r="F1062" s="20" t="s">
        <v>13</v>
      </c>
      <c r="G1062" s="20" t="s">
        <v>13</v>
      </c>
      <c r="I1062" s="6" t="s">
        <v>116</v>
      </c>
      <c r="J1062" s="6" t="s">
        <v>116</v>
      </c>
    </row>
    <row r="1063" spans="1:10" s="30" customFormat="1" x14ac:dyDescent="0.2">
      <c r="A1063" s="6" t="s">
        <v>3046</v>
      </c>
      <c r="B1063" s="6" t="s">
        <v>3047</v>
      </c>
      <c r="C1063" s="6" t="s">
        <v>3048</v>
      </c>
      <c r="D1063" s="6">
        <v>2013</v>
      </c>
      <c r="E1063" s="6"/>
      <c r="F1063" s="20" t="s">
        <v>13</v>
      </c>
      <c r="G1063" s="20" t="s">
        <v>13</v>
      </c>
      <c r="H1063" s="6"/>
      <c r="I1063" s="6" t="s">
        <v>116</v>
      </c>
      <c r="J1063" s="6" t="s">
        <v>116</v>
      </c>
    </row>
    <row r="1064" spans="1:10" x14ac:dyDescent="0.25">
      <c r="A1064" s="6" t="s">
        <v>3052</v>
      </c>
      <c r="B1064" s="6" t="s">
        <v>3053</v>
      </c>
      <c r="C1064" s="6" t="s">
        <v>606</v>
      </c>
      <c r="D1064" s="6">
        <v>2013</v>
      </c>
      <c r="F1064" s="20" t="s">
        <v>13</v>
      </c>
      <c r="G1064" s="20" t="s">
        <v>13</v>
      </c>
      <c r="I1064" s="6" t="s">
        <v>116</v>
      </c>
      <c r="J1064" s="6" t="s">
        <v>116</v>
      </c>
    </row>
    <row r="1065" spans="1:10" x14ac:dyDescent="0.25">
      <c r="A1065" s="6" t="s">
        <v>3054</v>
      </c>
      <c r="B1065" s="6" t="s">
        <v>3055</v>
      </c>
      <c r="C1065" s="6" t="s">
        <v>780</v>
      </c>
      <c r="D1065" s="6">
        <v>2013</v>
      </c>
      <c r="F1065" s="20" t="s">
        <v>13</v>
      </c>
      <c r="G1065" s="20" t="s">
        <v>13</v>
      </c>
      <c r="I1065" s="6" t="s">
        <v>116</v>
      </c>
      <c r="J1065" s="6" t="s">
        <v>116</v>
      </c>
    </row>
    <row r="1066" spans="1:10" s="30" customFormat="1" x14ac:dyDescent="0.2">
      <c r="A1066" s="6" t="s">
        <v>3056</v>
      </c>
      <c r="B1066" s="6" t="s">
        <v>3057</v>
      </c>
      <c r="C1066" s="6" t="s">
        <v>3058</v>
      </c>
      <c r="D1066" s="25">
        <v>2015</v>
      </c>
      <c r="E1066" s="6"/>
      <c r="F1066" s="20" t="s">
        <v>13</v>
      </c>
      <c r="G1066" s="20" t="s">
        <v>13</v>
      </c>
      <c r="H1066" s="6"/>
      <c r="I1066" s="6" t="s">
        <v>116</v>
      </c>
      <c r="J1066" s="6" t="s">
        <v>116</v>
      </c>
    </row>
    <row r="1067" spans="1:10" x14ac:dyDescent="0.25">
      <c r="A1067" s="6" t="s">
        <v>3070</v>
      </c>
      <c r="B1067" s="6" t="s">
        <v>3071</v>
      </c>
      <c r="C1067" s="6" t="s">
        <v>204</v>
      </c>
      <c r="D1067" s="6">
        <v>2011</v>
      </c>
      <c r="F1067" s="20" t="s">
        <v>13</v>
      </c>
      <c r="G1067" s="20" t="s">
        <v>13</v>
      </c>
      <c r="I1067" s="6" t="s">
        <v>116</v>
      </c>
      <c r="J1067" s="6" t="s">
        <v>116</v>
      </c>
    </row>
    <row r="1068" spans="1:10" x14ac:dyDescent="0.25">
      <c r="A1068" s="6" t="s">
        <v>3075</v>
      </c>
      <c r="B1068" s="6" t="s">
        <v>3076</v>
      </c>
      <c r="C1068" s="6" t="s">
        <v>433</v>
      </c>
      <c r="D1068" s="25">
        <v>2014</v>
      </c>
      <c r="F1068" s="20" t="s">
        <v>13</v>
      </c>
      <c r="G1068" s="20" t="s">
        <v>13</v>
      </c>
      <c r="I1068" s="6" t="s">
        <v>116</v>
      </c>
      <c r="J1068" s="6" t="s">
        <v>116</v>
      </c>
    </row>
    <row r="1069" spans="1:10" s="8" customFormat="1" x14ac:dyDescent="0.25">
      <c r="A1069" s="6" t="s">
        <v>3077</v>
      </c>
      <c r="B1069" s="6" t="s">
        <v>3078</v>
      </c>
      <c r="C1069" s="6" t="s">
        <v>179</v>
      </c>
      <c r="D1069" s="6">
        <v>2013</v>
      </c>
      <c r="E1069" s="6"/>
      <c r="F1069" s="20" t="s">
        <v>13</v>
      </c>
      <c r="G1069" s="20" t="s">
        <v>13</v>
      </c>
      <c r="H1069" s="6"/>
      <c r="I1069" s="6" t="s">
        <v>116</v>
      </c>
      <c r="J1069" s="6" t="s">
        <v>116</v>
      </c>
    </row>
    <row r="1070" spans="1:10" x14ac:dyDescent="0.25">
      <c r="A1070" s="6" t="s">
        <v>3081</v>
      </c>
      <c r="B1070" s="6" t="s">
        <v>3082</v>
      </c>
      <c r="C1070" s="6" t="s">
        <v>3083</v>
      </c>
      <c r="D1070" s="6">
        <v>2014</v>
      </c>
      <c r="F1070" s="20" t="s">
        <v>13</v>
      </c>
      <c r="G1070" s="20" t="s">
        <v>13</v>
      </c>
      <c r="I1070" s="6" t="s">
        <v>116</v>
      </c>
      <c r="J1070" s="6" t="s">
        <v>116</v>
      </c>
    </row>
    <row r="1071" spans="1:10" x14ac:dyDescent="0.25">
      <c r="A1071" s="6" t="s">
        <v>3084</v>
      </c>
      <c r="B1071" s="6" t="s">
        <v>3085</v>
      </c>
      <c r="C1071" s="6" t="s">
        <v>37</v>
      </c>
      <c r="D1071" s="6">
        <v>2012</v>
      </c>
      <c r="F1071" s="20" t="s">
        <v>13</v>
      </c>
      <c r="G1071" s="20" t="s">
        <v>13</v>
      </c>
      <c r="I1071" s="6" t="s">
        <v>116</v>
      </c>
      <c r="J1071" s="6" t="s">
        <v>116</v>
      </c>
    </row>
    <row r="1072" spans="1:10" x14ac:dyDescent="0.25">
      <c r="A1072" s="6" t="s">
        <v>3089</v>
      </c>
      <c r="B1072" s="6" t="s">
        <v>3090</v>
      </c>
      <c r="C1072" s="6" t="s">
        <v>2689</v>
      </c>
      <c r="D1072" s="6">
        <v>2012</v>
      </c>
      <c r="F1072" s="20" t="s">
        <v>13</v>
      </c>
      <c r="G1072" s="20" t="s">
        <v>13</v>
      </c>
      <c r="I1072" s="6" t="s">
        <v>116</v>
      </c>
      <c r="J1072" s="6" t="s">
        <v>116</v>
      </c>
    </row>
    <row r="1073" spans="1:10" s="8" customFormat="1" x14ac:dyDescent="0.25">
      <c r="A1073" s="6" t="s">
        <v>3091</v>
      </c>
      <c r="B1073" s="6" t="s">
        <v>3092</v>
      </c>
      <c r="C1073" s="6" t="s">
        <v>2689</v>
      </c>
      <c r="D1073" s="6">
        <v>2014</v>
      </c>
      <c r="E1073" s="6"/>
      <c r="F1073" s="20" t="s">
        <v>13</v>
      </c>
      <c r="G1073" s="20" t="s">
        <v>13</v>
      </c>
      <c r="H1073" s="6"/>
      <c r="I1073" s="6" t="s">
        <v>116</v>
      </c>
      <c r="J1073" s="6" t="s">
        <v>116</v>
      </c>
    </row>
    <row r="1074" spans="1:10" s="8" customFormat="1" x14ac:dyDescent="0.25">
      <c r="A1074" s="6" t="s">
        <v>3093</v>
      </c>
      <c r="B1074" s="6" t="s">
        <v>3094</v>
      </c>
      <c r="C1074" s="6" t="s">
        <v>3095</v>
      </c>
      <c r="D1074" s="25">
        <v>2014</v>
      </c>
      <c r="E1074" s="6"/>
      <c r="F1074" s="20" t="s">
        <v>13</v>
      </c>
      <c r="G1074" s="20" t="s">
        <v>13</v>
      </c>
      <c r="H1074" s="6"/>
      <c r="I1074" s="6" t="s">
        <v>116</v>
      </c>
      <c r="J1074" s="6" t="s">
        <v>116</v>
      </c>
    </row>
    <row r="1075" spans="1:10" x14ac:dyDescent="0.25">
      <c r="A1075" s="6" t="s">
        <v>3098</v>
      </c>
      <c r="B1075" s="6" t="s">
        <v>3099</v>
      </c>
      <c r="C1075" s="6" t="s">
        <v>3100</v>
      </c>
      <c r="D1075" s="6">
        <v>2013</v>
      </c>
      <c r="F1075" s="20" t="s">
        <v>13</v>
      </c>
      <c r="G1075" s="20" t="s">
        <v>13</v>
      </c>
      <c r="I1075" s="6" t="s">
        <v>116</v>
      </c>
      <c r="J1075" s="6" t="s">
        <v>116</v>
      </c>
    </row>
    <row r="1076" spans="1:10" s="8" customFormat="1" x14ac:dyDescent="0.25">
      <c r="A1076" s="6" t="s">
        <v>3106</v>
      </c>
      <c r="B1076" s="6" t="s">
        <v>3107</v>
      </c>
      <c r="C1076" s="6" t="s">
        <v>2423</v>
      </c>
      <c r="D1076" s="6">
        <v>2015</v>
      </c>
      <c r="E1076" s="6"/>
      <c r="F1076" s="20" t="s">
        <v>13</v>
      </c>
      <c r="G1076" s="20" t="s">
        <v>13</v>
      </c>
      <c r="H1076" s="6"/>
      <c r="I1076" s="6" t="s">
        <v>116</v>
      </c>
      <c r="J1076" s="6" t="s">
        <v>116</v>
      </c>
    </row>
    <row r="1077" spans="1:10" s="30" customFormat="1" x14ac:dyDescent="0.2">
      <c r="A1077" s="6" t="s">
        <v>3127</v>
      </c>
      <c r="B1077" s="6" t="s">
        <v>3128</v>
      </c>
      <c r="C1077" s="6" t="s">
        <v>943</v>
      </c>
      <c r="D1077" s="6">
        <v>2013</v>
      </c>
      <c r="E1077" s="6"/>
      <c r="F1077" s="20" t="s">
        <v>13</v>
      </c>
      <c r="G1077" s="20" t="s">
        <v>13</v>
      </c>
      <c r="H1077" s="6"/>
      <c r="I1077" s="6" t="s">
        <v>116</v>
      </c>
      <c r="J1077" s="6" t="s">
        <v>116</v>
      </c>
    </row>
    <row r="1078" spans="1:10" x14ac:dyDescent="0.25">
      <c r="A1078" s="6" t="s">
        <v>3132</v>
      </c>
      <c r="B1078" s="6" t="s">
        <v>3133</v>
      </c>
      <c r="C1078" s="6" t="s">
        <v>806</v>
      </c>
      <c r="D1078" s="6">
        <v>2012</v>
      </c>
      <c r="F1078" s="20" t="s">
        <v>13</v>
      </c>
      <c r="G1078" s="20" t="s">
        <v>13</v>
      </c>
      <c r="I1078" s="6" t="s">
        <v>116</v>
      </c>
      <c r="J1078" s="6" t="s">
        <v>116</v>
      </c>
    </row>
    <row r="1079" spans="1:10" x14ac:dyDescent="0.25">
      <c r="A1079" s="6" t="s">
        <v>3151</v>
      </c>
      <c r="B1079" s="6" t="s">
        <v>3152</v>
      </c>
      <c r="C1079" s="6" t="s">
        <v>1687</v>
      </c>
      <c r="D1079" s="6">
        <v>2012</v>
      </c>
      <c r="F1079" s="20" t="s">
        <v>13</v>
      </c>
      <c r="G1079" s="20" t="s">
        <v>13</v>
      </c>
      <c r="I1079" s="6" t="s">
        <v>116</v>
      </c>
      <c r="J1079" s="6" t="s">
        <v>116</v>
      </c>
    </row>
    <row r="1080" spans="1:10" x14ac:dyDescent="0.25">
      <c r="A1080" s="6" t="s">
        <v>3153</v>
      </c>
      <c r="B1080" s="6" t="s">
        <v>3154</v>
      </c>
      <c r="C1080" s="6" t="s">
        <v>312</v>
      </c>
      <c r="D1080" s="6">
        <v>2014</v>
      </c>
      <c r="F1080" s="20" t="s">
        <v>13</v>
      </c>
      <c r="G1080" s="20" t="s">
        <v>13</v>
      </c>
      <c r="I1080" s="6" t="s">
        <v>116</v>
      </c>
      <c r="J1080" s="6" t="s">
        <v>116</v>
      </c>
    </row>
    <row r="1081" spans="1:10" s="30" customFormat="1" x14ac:dyDescent="0.2">
      <c r="A1081" s="6" t="s">
        <v>3157</v>
      </c>
      <c r="B1081" s="6" t="s">
        <v>3158</v>
      </c>
      <c r="C1081" s="6" t="s">
        <v>1017</v>
      </c>
      <c r="D1081" s="6">
        <v>2013</v>
      </c>
      <c r="E1081" s="6"/>
      <c r="F1081" s="20" t="s">
        <v>13</v>
      </c>
      <c r="G1081" s="20" t="s">
        <v>13</v>
      </c>
      <c r="H1081" s="6"/>
      <c r="I1081" s="6" t="s">
        <v>116</v>
      </c>
      <c r="J1081" s="6" t="s">
        <v>116</v>
      </c>
    </row>
    <row r="1082" spans="1:10" s="30" customFormat="1" x14ac:dyDescent="0.2">
      <c r="A1082" s="6" t="s">
        <v>3159</v>
      </c>
      <c r="B1082" s="6" t="s">
        <v>3160</v>
      </c>
      <c r="C1082" s="6" t="s">
        <v>2633</v>
      </c>
      <c r="D1082" s="6">
        <v>2014</v>
      </c>
      <c r="E1082" s="6"/>
      <c r="F1082" s="20" t="s">
        <v>13</v>
      </c>
      <c r="G1082" s="20" t="s">
        <v>13</v>
      </c>
      <c r="H1082" s="6"/>
      <c r="I1082" s="6" t="s">
        <v>116</v>
      </c>
      <c r="J1082" s="6" t="s">
        <v>116</v>
      </c>
    </row>
    <row r="1083" spans="1:10" x14ac:dyDescent="0.25">
      <c r="A1083" s="6" t="s">
        <v>3161</v>
      </c>
      <c r="B1083" s="6" t="s">
        <v>3162</v>
      </c>
      <c r="C1083" s="6" t="s">
        <v>1687</v>
      </c>
      <c r="D1083" s="6">
        <v>2014</v>
      </c>
      <c r="F1083" s="20" t="s">
        <v>13</v>
      </c>
      <c r="G1083" s="20" t="s">
        <v>13</v>
      </c>
      <c r="I1083" s="6" t="s">
        <v>116</v>
      </c>
      <c r="J1083" s="6" t="s">
        <v>116</v>
      </c>
    </row>
    <row r="1084" spans="1:10" x14ac:dyDescent="0.25">
      <c r="A1084" s="6" t="s">
        <v>3163</v>
      </c>
      <c r="B1084" s="6" t="s">
        <v>3164</v>
      </c>
      <c r="C1084" s="6" t="s">
        <v>775</v>
      </c>
      <c r="D1084" s="6">
        <v>2012</v>
      </c>
      <c r="F1084" s="20" t="s">
        <v>13</v>
      </c>
      <c r="G1084" s="20" t="s">
        <v>13</v>
      </c>
      <c r="I1084" s="6" t="s">
        <v>116</v>
      </c>
      <c r="J1084" s="6" t="s">
        <v>116</v>
      </c>
    </row>
    <row r="1085" spans="1:10" x14ac:dyDescent="0.25">
      <c r="A1085" s="6" t="s">
        <v>3168</v>
      </c>
      <c r="B1085" s="6" t="s">
        <v>3169</v>
      </c>
      <c r="C1085" s="6" t="s">
        <v>3170</v>
      </c>
      <c r="D1085" s="25">
        <v>2015</v>
      </c>
      <c r="F1085" s="20" t="s">
        <v>13</v>
      </c>
      <c r="G1085" s="20" t="s">
        <v>13</v>
      </c>
      <c r="I1085" s="6" t="s">
        <v>116</v>
      </c>
      <c r="J1085" s="6" t="s">
        <v>116</v>
      </c>
    </row>
    <row r="1086" spans="1:10" x14ac:dyDescent="0.25">
      <c r="A1086" s="6" t="s">
        <v>3202</v>
      </c>
      <c r="B1086" s="6" t="s">
        <v>3203</v>
      </c>
      <c r="C1086" s="6" t="s">
        <v>220</v>
      </c>
      <c r="D1086" s="6">
        <v>2012</v>
      </c>
      <c r="F1086" s="20" t="s">
        <v>13</v>
      </c>
      <c r="G1086" s="20" t="s">
        <v>13</v>
      </c>
      <c r="I1086" s="6" t="s">
        <v>116</v>
      </c>
      <c r="J1086" s="6" t="s">
        <v>116</v>
      </c>
    </row>
    <row r="1087" spans="1:10" x14ac:dyDescent="0.25">
      <c r="A1087" s="6" t="s">
        <v>3204</v>
      </c>
      <c r="B1087" s="6" t="s">
        <v>3205</v>
      </c>
      <c r="C1087" s="6" t="s">
        <v>3206</v>
      </c>
      <c r="D1087" s="6">
        <v>2012</v>
      </c>
      <c r="F1087" s="20" t="s">
        <v>13</v>
      </c>
      <c r="G1087" s="20" t="s">
        <v>13</v>
      </c>
      <c r="I1087" s="6" t="s">
        <v>116</v>
      </c>
      <c r="J1087" s="6" t="s">
        <v>116</v>
      </c>
    </row>
    <row r="1088" spans="1:10" s="30" customFormat="1" x14ac:dyDescent="0.2">
      <c r="A1088" s="6" t="s">
        <v>3209</v>
      </c>
      <c r="B1088" s="6" t="s">
        <v>3210</v>
      </c>
      <c r="C1088" s="6" t="s">
        <v>606</v>
      </c>
      <c r="D1088" s="6">
        <v>2014</v>
      </c>
      <c r="E1088" s="6"/>
      <c r="F1088" s="20" t="s">
        <v>13</v>
      </c>
      <c r="G1088" s="20" t="s">
        <v>13</v>
      </c>
      <c r="H1088" s="6"/>
      <c r="I1088" s="6" t="s">
        <v>116</v>
      </c>
      <c r="J1088" s="6" t="s">
        <v>116</v>
      </c>
    </row>
    <row r="1089" spans="1:10" x14ac:dyDescent="0.25">
      <c r="A1089" s="6" t="s">
        <v>3232</v>
      </c>
      <c r="B1089" s="6" t="s">
        <v>3233</v>
      </c>
      <c r="C1089" s="6" t="s">
        <v>310</v>
      </c>
      <c r="D1089" s="6">
        <v>2012</v>
      </c>
      <c r="F1089" s="20" t="s">
        <v>13</v>
      </c>
      <c r="G1089" s="20" t="s">
        <v>13</v>
      </c>
      <c r="I1089" s="6" t="s">
        <v>116</v>
      </c>
      <c r="J1089" s="6" t="s">
        <v>116</v>
      </c>
    </row>
    <row r="1090" spans="1:10" x14ac:dyDescent="0.25">
      <c r="A1090" s="6" t="s">
        <v>3234</v>
      </c>
      <c r="B1090" s="6" t="s">
        <v>3235</v>
      </c>
      <c r="C1090" s="6" t="s">
        <v>827</v>
      </c>
      <c r="D1090" s="6">
        <v>2013</v>
      </c>
      <c r="F1090" s="20" t="s">
        <v>13</v>
      </c>
      <c r="G1090" s="20" t="s">
        <v>13</v>
      </c>
      <c r="I1090" s="6" t="s">
        <v>116</v>
      </c>
      <c r="J1090" s="6" t="s">
        <v>116</v>
      </c>
    </row>
    <row r="1091" spans="1:10" x14ac:dyDescent="0.25">
      <c r="A1091" s="6" t="s">
        <v>3239</v>
      </c>
      <c r="B1091" s="6" t="s">
        <v>3240</v>
      </c>
      <c r="C1091" s="6" t="s">
        <v>3241</v>
      </c>
      <c r="D1091" s="25">
        <v>2015</v>
      </c>
      <c r="F1091" s="20" t="s">
        <v>13</v>
      </c>
      <c r="G1091" s="20" t="s">
        <v>13</v>
      </c>
      <c r="I1091" s="6" t="s">
        <v>116</v>
      </c>
      <c r="J1091" s="6" t="s">
        <v>116</v>
      </c>
    </row>
    <row r="1092" spans="1:10" x14ac:dyDescent="0.25">
      <c r="A1092" s="6" t="s">
        <v>3292</v>
      </c>
      <c r="B1092" s="6" t="s">
        <v>3293</v>
      </c>
      <c r="C1092" s="6" t="s">
        <v>3294</v>
      </c>
      <c r="D1092" s="6">
        <v>2013</v>
      </c>
      <c r="F1092" s="20" t="s">
        <v>13</v>
      </c>
      <c r="G1092" s="20" t="s">
        <v>13</v>
      </c>
      <c r="I1092" s="6" t="s">
        <v>116</v>
      </c>
      <c r="J1092" s="6" t="s">
        <v>116</v>
      </c>
    </row>
    <row r="1093" spans="1:10" x14ac:dyDescent="0.25">
      <c r="A1093" s="6" t="s">
        <v>3295</v>
      </c>
      <c r="B1093" s="6" t="s">
        <v>3296</v>
      </c>
      <c r="C1093" s="6" t="s">
        <v>396</v>
      </c>
      <c r="D1093" s="6">
        <v>2012</v>
      </c>
      <c r="F1093" s="20" t="s">
        <v>13</v>
      </c>
      <c r="G1093" s="20" t="s">
        <v>13</v>
      </c>
      <c r="I1093" s="6" t="s">
        <v>116</v>
      </c>
      <c r="J1093" s="6" t="s">
        <v>116</v>
      </c>
    </row>
    <row r="1094" spans="1:10" x14ac:dyDescent="0.25">
      <c r="A1094" s="6" t="s">
        <v>3299</v>
      </c>
      <c r="B1094" s="6" t="s">
        <v>3300</v>
      </c>
      <c r="C1094" s="6" t="s">
        <v>806</v>
      </c>
      <c r="D1094" s="6">
        <v>2013</v>
      </c>
      <c r="F1094" s="20" t="s">
        <v>13</v>
      </c>
      <c r="G1094" s="20" t="s">
        <v>13</v>
      </c>
      <c r="I1094" s="6" t="s">
        <v>116</v>
      </c>
      <c r="J1094" s="6" t="s">
        <v>116</v>
      </c>
    </row>
    <row r="1095" spans="1:10" x14ac:dyDescent="0.25">
      <c r="A1095" s="6" t="s">
        <v>3301</v>
      </c>
      <c r="B1095" s="6" t="s">
        <v>3302</v>
      </c>
      <c r="C1095" s="6" t="s">
        <v>3303</v>
      </c>
      <c r="F1095" s="20" t="s">
        <v>13</v>
      </c>
      <c r="G1095" s="20" t="s">
        <v>13</v>
      </c>
      <c r="I1095" s="6" t="s">
        <v>116</v>
      </c>
      <c r="J1095" s="6" t="s">
        <v>116</v>
      </c>
    </row>
    <row r="1096" spans="1:10" x14ac:dyDescent="0.25">
      <c r="A1096" s="6" t="s">
        <v>3304</v>
      </c>
      <c r="B1096" s="6" t="s">
        <v>3305</v>
      </c>
      <c r="C1096" s="6" t="s">
        <v>1325</v>
      </c>
      <c r="D1096" s="6">
        <v>2012</v>
      </c>
      <c r="F1096" s="20" t="s">
        <v>13</v>
      </c>
      <c r="G1096" s="20" t="s">
        <v>13</v>
      </c>
      <c r="I1096" s="6" t="s">
        <v>116</v>
      </c>
      <c r="J1096" s="6" t="s">
        <v>116</v>
      </c>
    </row>
    <row r="1097" spans="1:10" s="30" customFormat="1" x14ac:dyDescent="0.2">
      <c r="A1097" s="6" t="s">
        <v>3306</v>
      </c>
      <c r="B1097" s="6" t="s">
        <v>3307</v>
      </c>
      <c r="C1097" s="6" t="s">
        <v>3191</v>
      </c>
      <c r="D1097" s="6">
        <v>2015</v>
      </c>
      <c r="E1097" s="6"/>
      <c r="F1097" s="20" t="s">
        <v>13</v>
      </c>
      <c r="G1097" s="20" t="s">
        <v>13</v>
      </c>
      <c r="H1097" s="6"/>
      <c r="I1097" s="6" t="s">
        <v>116</v>
      </c>
      <c r="J1097" s="6" t="s">
        <v>116</v>
      </c>
    </row>
    <row r="1098" spans="1:10" x14ac:dyDescent="0.25">
      <c r="A1098" s="6" t="s">
        <v>3310</v>
      </c>
      <c r="B1098" s="6" t="s">
        <v>3311</v>
      </c>
      <c r="C1098" s="6" t="s">
        <v>3312</v>
      </c>
      <c r="D1098" s="6">
        <v>2014</v>
      </c>
      <c r="F1098" s="20" t="s">
        <v>13</v>
      </c>
      <c r="G1098" s="20" t="s">
        <v>13</v>
      </c>
      <c r="I1098" s="6" t="s">
        <v>116</v>
      </c>
      <c r="J1098" s="6" t="s">
        <v>116</v>
      </c>
    </row>
    <row r="1099" spans="1:10" x14ac:dyDescent="0.25">
      <c r="A1099" s="6" t="s">
        <v>3313</v>
      </c>
      <c r="B1099" s="6" t="s">
        <v>3314</v>
      </c>
      <c r="C1099" s="6" t="s">
        <v>3315</v>
      </c>
      <c r="D1099" s="6">
        <v>2012</v>
      </c>
      <c r="F1099" s="20" t="s">
        <v>13</v>
      </c>
      <c r="G1099" s="20" t="s">
        <v>13</v>
      </c>
      <c r="I1099" s="6" t="s">
        <v>116</v>
      </c>
      <c r="J1099" s="6" t="s">
        <v>116</v>
      </c>
    </row>
    <row r="1100" spans="1:10" x14ac:dyDescent="0.25">
      <c r="A1100" s="6" t="s">
        <v>3322</v>
      </c>
      <c r="B1100" s="6" t="s">
        <v>3323</v>
      </c>
      <c r="C1100" s="6" t="s">
        <v>3324</v>
      </c>
      <c r="D1100" s="6">
        <v>2013</v>
      </c>
      <c r="F1100" s="20" t="s">
        <v>13</v>
      </c>
      <c r="G1100" s="20" t="s">
        <v>13</v>
      </c>
      <c r="I1100" s="6" t="s">
        <v>116</v>
      </c>
      <c r="J1100" s="6" t="s">
        <v>116</v>
      </c>
    </row>
    <row r="1101" spans="1:10" x14ac:dyDescent="0.25">
      <c r="A1101" s="6" t="s">
        <v>3336</v>
      </c>
      <c r="B1101" s="6" t="s">
        <v>3337</v>
      </c>
      <c r="C1101" s="6" t="s">
        <v>3338</v>
      </c>
      <c r="D1101" s="6">
        <v>2014</v>
      </c>
      <c r="F1101" s="20" t="s">
        <v>13</v>
      </c>
      <c r="G1101" s="20" t="s">
        <v>13</v>
      </c>
      <c r="I1101" s="6" t="s">
        <v>116</v>
      </c>
      <c r="J1101" s="6" t="s">
        <v>116</v>
      </c>
    </row>
    <row r="1102" spans="1:10" x14ac:dyDescent="0.25">
      <c r="A1102" s="6" t="s">
        <v>3339</v>
      </c>
      <c r="B1102" s="6" t="s">
        <v>3340</v>
      </c>
      <c r="C1102" s="6" t="s">
        <v>2171</v>
      </c>
      <c r="D1102" s="6">
        <v>2014</v>
      </c>
      <c r="F1102" s="20" t="s">
        <v>13</v>
      </c>
      <c r="G1102" s="20" t="s">
        <v>13</v>
      </c>
      <c r="I1102" s="6" t="s">
        <v>116</v>
      </c>
      <c r="J1102" s="6" t="s">
        <v>116</v>
      </c>
    </row>
    <row r="1103" spans="1:10" x14ac:dyDescent="0.25">
      <c r="A1103" s="6" t="s">
        <v>3341</v>
      </c>
      <c r="B1103" s="6" t="s">
        <v>3342</v>
      </c>
      <c r="C1103" s="6" t="s">
        <v>3343</v>
      </c>
      <c r="D1103" s="6">
        <v>2012</v>
      </c>
      <c r="F1103" s="20" t="s">
        <v>13</v>
      </c>
      <c r="G1103" s="20" t="s">
        <v>13</v>
      </c>
      <c r="I1103" s="6" t="s">
        <v>116</v>
      </c>
      <c r="J1103" s="6" t="s">
        <v>116</v>
      </c>
    </row>
    <row r="1104" spans="1:10" x14ac:dyDescent="0.25">
      <c r="A1104" s="6" t="s">
        <v>3350</v>
      </c>
      <c r="B1104" s="6" t="s">
        <v>3351</v>
      </c>
      <c r="C1104" s="6" t="s">
        <v>939</v>
      </c>
      <c r="D1104" s="6">
        <v>2015</v>
      </c>
      <c r="F1104" s="20" t="s">
        <v>13</v>
      </c>
      <c r="G1104" s="20" t="s">
        <v>13</v>
      </c>
      <c r="I1104" s="6" t="s">
        <v>116</v>
      </c>
      <c r="J1104" s="6" t="s">
        <v>116</v>
      </c>
    </row>
    <row r="1105" spans="1:10" x14ac:dyDescent="0.25">
      <c r="A1105" s="6" t="s">
        <v>3366</v>
      </c>
      <c r="B1105" s="6" t="s">
        <v>3367</v>
      </c>
      <c r="C1105" s="6" t="s">
        <v>691</v>
      </c>
      <c r="D1105" s="6">
        <v>2013</v>
      </c>
      <c r="F1105" s="20" t="s">
        <v>13</v>
      </c>
      <c r="G1105" s="20" t="s">
        <v>13</v>
      </c>
      <c r="I1105" s="6" t="s">
        <v>116</v>
      </c>
      <c r="J1105" s="6" t="s">
        <v>116</v>
      </c>
    </row>
    <row r="1106" spans="1:10" x14ac:dyDescent="0.25">
      <c r="A1106" s="6" t="s">
        <v>2697</v>
      </c>
      <c r="B1106" s="6" t="s">
        <v>2698</v>
      </c>
      <c r="C1106" s="6" t="s">
        <v>2699</v>
      </c>
      <c r="D1106" s="6">
        <v>2014</v>
      </c>
      <c r="F1106" s="20" t="s">
        <v>13</v>
      </c>
      <c r="G1106" s="20" t="s">
        <v>114</v>
      </c>
      <c r="H1106" s="6" t="s">
        <v>6311</v>
      </c>
      <c r="I1106" s="6" t="s">
        <v>116</v>
      </c>
      <c r="J1106" s="6" t="s">
        <v>2700</v>
      </c>
    </row>
    <row r="1107" spans="1:10" x14ac:dyDescent="0.25">
      <c r="A1107" s="6" t="s">
        <v>3411</v>
      </c>
      <c r="B1107" s="6" t="s">
        <v>3412</v>
      </c>
      <c r="C1107" s="6" t="s">
        <v>3413</v>
      </c>
      <c r="D1107" s="6">
        <v>2015</v>
      </c>
      <c r="F1107" s="20" t="s">
        <v>13</v>
      </c>
      <c r="G1107" s="20" t="s">
        <v>13</v>
      </c>
      <c r="I1107" s="6" t="s">
        <v>116</v>
      </c>
      <c r="J1107" s="6" t="s">
        <v>116</v>
      </c>
    </row>
    <row r="1108" spans="1:10" x14ac:dyDescent="0.25">
      <c r="A1108" s="6" t="s">
        <v>3489</v>
      </c>
      <c r="B1108" s="6" t="s">
        <v>3490</v>
      </c>
      <c r="C1108" s="6" t="s">
        <v>281</v>
      </c>
      <c r="D1108" s="6">
        <v>2011</v>
      </c>
      <c r="F1108" s="20" t="s">
        <v>13</v>
      </c>
      <c r="G1108" s="20" t="s">
        <v>13</v>
      </c>
      <c r="I1108" s="6" t="s">
        <v>116</v>
      </c>
      <c r="J1108" s="6" t="s">
        <v>116</v>
      </c>
    </row>
    <row r="1109" spans="1:10" x14ac:dyDescent="0.25">
      <c r="A1109" s="6" t="s">
        <v>3491</v>
      </c>
      <c r="B1109" s="6" t="s">
        <v>3492</v>
      </c>
      <c r="C1109" s="6" t="s">
        <v>220</v>
      </c>
      <c r="D1109" s="6">
        <v>2011</v>
      </c>
      <c r="F1109" s="20" t="s">
        <v>13</v>
      </c>
      <c r="G1109" s="20" t="s">
        <v>13</v>
      </c>
      <c r="I1109" s="6" t="s">
        <v>116</v>
      </c>
      <c r="J1109" s="6" t="s">
        <v>116</v>
      </c>
    </row>
    <row r="1110" spans="1:10" x14ac:dyDescent="0.25">
      <c r="A1110" s="6" t="s">
        <v>3496</v>
      </c>
      <c r="B1110" s="6" t="s">
        <v>3497</v>
      </c>
      <c r="C1110" s="6" t="s">
        <v>229</v>
      </c>
      <c r="D1110" s="6">
        <v>2014</v>
      </c>
      <c r="F1110" s="20" t="s">
        <v>13</v>
      </c>
      <c r="G1110" s="20" t="s">
        <v>13</v>
      </c>
      <c r="I1110" s="6" t="s">
        <v>116</v>
      </c>
      <c r="J1110" s="6" t="s">
        <v>116</v>
      </c>
    </row>
    <row r="1111" spans="1:10" x14ac:dyDescent="0.25">
      <c r="A1111" s="6" t="s">
        <v>3500</v>
      </c>
      <c r="B1111" s="6" t="s">
        <v>3501</v>
      </c>
      <c r="C1111" s="6" t="s">
        <v>168</v>
      </c>
      <c r="D1111" s="6">
        <v>2015</v>
      </c>
      <c r="F1111" s="20" t="s">
        <v>13</v>
      </c>
      <c r="G1111" s="20" t="s">
        <v>13</v>
      </c>
      <c r="I1111" s="6" t="s">
        <v>116</v>
      </c>
      <c r="J1111" s="6" t="s">
        <v>116</v>
      </c>
    </row>
    <row r="1112" spans="1:10" s="30" customFormat="1" x14ac:dyDescent="0.2">
      <c r="A1112" s="6" t="s">
        <v>3515</v>
      </c>
      <c r="B1112" s="6" t="s">
        <v>3516</v>
      </c>
      <c r="C1112" s="6" t="s">
        <v>3517</v>
      </c>
      <c r="D1112" s="6">
        <v>2014</v>
      </c>
      <c r="E1112" s="6"/>
      <c r="F1112" s="20" t="s">
        <v>13</v>
      </c>
      <c r="G1112" s="20" t="s">
        <v>13</v>
      </c>
      <c r="H1112" s="6"/>
      <c r="I1112" s="6" t="s">
        <v>116</v>
      </c>
      <c r="J1112" s="6" t="s">
        <v>116</v>
      </c>
    </row>
    <row r="1113" spans="1:10" x14ac:dyDescent="0.25">
      <c r="A1113" s="6" t="s">
        <v>3518</v>
      </c>
      <c r="B1113" s="6" t="s">
        <v>3519</v>
      </c>
      <c r="C1113" s="6" t="s">
        <v>1315</v>
      </c>
      <c r="D1113" s="6">
        <v>2013</v>
      </c>
      <c r="F1113" s="20" t="s">
        <v>13</v>
      </c>
      <c r="G1113" s="20" t="s">
        <v>13</v>
      </c>
      <c r="I1113" s="6" t="s">
        <v>116</v>
      </c>
      <c r="J1113" s="6" t="s">
        <v>116</v>
      </c>
    </row>
    <row r="1114" spans="1:10" x14ac:dyDescent="0.25">
      <c r="A1114" s="6" t="s">
        <v>3530</v>
      </c>
      <c r="B1114" s="6" t="s">
        <v>3531</v>
      </c>
      <c r="C1114" s="6" t="s">
        <v>37</v>
      </c>
      <c r="D1114" s="6">
        <v>2013</v>
      </c>
      <c r="F1114" s="20" t="s">
        <v>13</v>
      </c>
      <c r="G1114" s="20" t="s">
        <v>13</v>
      </c>
      <c r="I1114" s="6" t="s">
        <v>116</v>
      </c>
      <c r="J1114" s="6" t="s">
        <v>116</v>
      </c>
    </row>
    <row r="1115" spans="1:10" x14ac:dyDescent="0.25">
      <c r="A1115" s="6" t="s">
        <v>3540</v>
      </c>
      <c r="B1115" s="6" t="s">
        <v>3541</v>
      </c>
      <c r="C1115" s="6" t="s">
        <v>98</v>
      </c>
      <c r="D1115" s="6">
        <v>2014</v>
      </c>
      <c r="F1115" s="20" t="s">
        <v>13</v>
      </c>
      <c r="G1115" s="20" t="s">
        <v>13</v>
      </c>
      <c r="I1115" s="6" t="s">
        <v>116</v>
      </c>
      <c r="J1115" s="6" t="s">
        <v>116</v>
      </c>
    </row>
    <row r="1116" spans="1:10" x14ac:dyDescent="0.25">
      <c r="A1116" s="6" t="s">
        <v>3542</v>
      </c>
      <c r="B1116" s="6" t="s">
        <v>3543</v>
      </c>
      <c r="C1116" s="6" t="s">
        <v>1153</v>
      </c>
      <c r="D1116" s="6">
        <v>2013</v>
      </c>
      <c r="F1116" s="20" t="s">
        <v>13</v>
      </c>
      <c r="G1116" s="20" t="s">
        <v>13</v>
      </c>
      <c r="I1116" s="6" t="s">
        <v>116</v>
      </c>
      <c r="J1116" s="6" t="s">
        <v>116</v>
      </c>
    </row>
    <row r="1117" spans="1:10" s="8" customFormat="1" x14ac:dyDescent="0.25">
      <c r="A1117" s="6" t="s">
        <v>3546</v>
      </c>
      <c r="B1117" s="6" t="s">
        <v>3547</v>
      </c>
      <c r="C1117" s="6" t="s">
        <v>3548</v>
      </c>
      <c r="D1117" s="6">
        <v>2014</v>
      </c>
      <c r="E1117" s="6"/>
      <c r="F1117" s="20" t="s">
        <v>13</v>
      </c>
      <c r="G1117" s="20" t="s">
        <v>13</v>
      </c>
      <c r="H1117" s="6"/>
      <c r="I1117" s="6" t="s">
        <v>116</v>
      </c>
      <c r="J1117" s="6" t="s">
        <v>116</v>
      </c>
    </row>
    <row r="1118" spans="1:10" s="40" customFormat="1" x14ac:dyDescent="0.2">
      <c r="A1118" s="6" t="s">
        <v>3557</v>
      </c>
      <c r="B1118" s="6" t="s">
        <v>3558</v>
      </c>
      <c r="C1118" s="6" t="s">
        <v>1185</v>
      </c>
      <c r="D1118" s="6">
        <v>2014</v>
      </c>
      <c r="E1118" s="6"/>
      <c r="F1118" s="20" t="s">
        <v>13</v>
      </c>
      <c r="G1118" s="20" t="s">
        <v>13</v>
      </c>
      <c r="H1118" s="6"/>
      <c r="I1118" s="6" t="s">
        <v>116</v>
      </c>
      <c r="J1118" s="6" t="s">
        <v>116</v>
      </c>
    </row>
    <row r="1119" spans="1:10" s="8" customFormat="1" x14ac:dyDescent="0.25">
      <c r="A1119" s="6" t="s">
        <v>3561</v>
      </c>
      <c r="B1119" s="6" t="s">
        <v>3562</v>
      </c>
      <c r="C1119" s="6" t="s">
        <v>3030</v>
      </c>
      <c r="D1119" s="6">
        <v>2013</v>
      </c>
      <c r="E1119" s="6"/>
      <c r="F1119" s="20" t="s">
        <v>13</v>
      </c>
      <c r="G1119" s="20" t="s">
        <v>13</v>
      </c>
      <c r="H1119" s="6"/>
      <c r="I1119" s="6" t="s">
        <v>116</v>
      </c>
      <c r="J1119" s="6" t="s">
        <v>116</v>
      </c>
    </row>
    <row r="1120" spans="1:10" x14ac:dyDescent="0.25">
      <c r="A1120" s="6" t="s">
        <v>3579</v>
      </c>
      <c r="B1120" s="6" t="s">
        <v>3580</v>
      </c>
      <c r="C1120" s="6" t="s">
        <v>3581</v>
      </c>
      <c r="D1120" s="6">
        <v>2011</v>
      </c>
      <c r="F1120" s="20" t="s">
        <v>13</v>
      </c>
      <c r="G1120" s="20" t="s">
        <v>13</v>
      </c>
      <c r="I1120" s="6" t="s">
        <v>116</v>
      </c>
      <c r="J1120" s="6" t="s">
        <v>116</v>
      </c>
    </row>
    <row r="1121" spans="1:10" x14ac:dyDescent="0.25">
      <c r="A1121" s="6" t="s">
        <v>3582</v>
      </c>
      <c r="B1121" s="6" t="s">
        <v>3583</v>
      </c>
      <c r="C1121" s="6" t="s">
        <v>3584</v>
      </c>
      <c r="D1121" s="6">
        <v>2013</v>
      </c>
      <c r="F1121" s="20" t="s">
        <v>13</v>
      </c>
      <c r="G1121" s="20" t="s">
        <v>13</v>
      </c>
      <c r="I1121" s="6" t="s">
        <v>116</v>
      </c>
      <c r="J1121" s="6" t="s">
        <v>116</v>
      </c>
    </row>
    <row r="1122" spans="1:10" s="8" customFormat="1" x14ac:dyDescent="0.25">
      <c r="A1122" s="6" t="s">
        <v>3585</v>
      </c>
      <c r="B1122" s="6" t="s">
        <v>3586</v>
      </c>
      <c r="C1122" s="6" t="s">
        <v>3587</v>
      </c>
      <c r="D1122" s="6">
        <v>2013</v>
      </c>
      <c r="E1122" s="6"/>
      <c r="F1122" s="20" t="s">
        <v>13</v>
      </c>
      <c r="G1122" s="20" t="s">
        <v>13</v>
      </c>
      <c r="H1122" s="6"/>
      <c r="I1122" s="6" t="s">
        <v>116</v>
      </c>
      <c r="J1122" s="6" t="s">
        <v>116</v>
      </c>
    </row>
    <row r="1123" spans="1:10" s="30" customFormat="1" x14ac:dyDescent="0.2">
      <c r="A1123" s="6" t="s">
        <v>3589</v>
      </c>
      <c r="B1123" s="6" t="s">
        <v>3590</v>
      </c>
      <c r="C1123" s="6" t="s">
        <v>3565</v>
      </c>
      <c r="D1123" s="6">
        <v>2015</v>
      </c>
      <c r="E1123" s="6"/>
      <c r="F1123" s="20" t="s">
        <v>13</v>
      </c>
      <c r="G1123" s="20" t="s">
        <v>13</v>
      </c>
      <c r="H1123" s="6"/>
      <c r="I1123" s="6" t="s">
        <v>116</v>
      </c>
      <c r="J1123" s="6" t="s">
        <v>116</v>
      </c>
    </row>
    <row r="1124" spans="1:10" s="8" customFormat="1" x14ac:dyDescent="0.25">
      <c r="A1124" s="6" t="s">
        <v>3591</v>
      </c>
      <c r="B1124" s="6" t="s">
        <v>3592</v>
      </c>
      <c r="C1124" s="6" t="s">
        <v>2834</v>
      </c>
      <c r="D1124" s="6">
        <v>2015</v>
      </c>
      <c r="E1124" s="6"/>
      <c r="F1124" s="20" t="s">
        <v>13</v>
      </c>
      <c r="G1124" s="20" t="s">
        <v>13</v>
      </c>
      <c r="H1124" s="6"/>
      <c r="I1124" s="6" t="s">
        <v>116</v>
      </c>
      <c r="J1124" s="6" t="s">
        <v>116</v>
      </c>
    </row>
    <row r="1125" spans="1:10" s="8" customFormat="1" x14ac:dyDescent="0.25">
      <c r="A1125" s="6" t="s">
        <v>3593</v>
      </c>
      <c r="B1125" s="6" t="s">
        <v>3594</v>
      </c>
      <c r="C1125" s="6" t="s">
        <v>175</v>
      </c>
      <c r="D1125" s="6">
        <v>2014</v>
      </c>
      <c r="E1125" s="6"/>
      <c r="F1125" s="20" t="s">
        <v>13</v>
      </c>
      <c r="G1125" s="20" t="s">
        <v>13</v>
      </c>
      <c r="H1125" s="6"/>
      <c r="I1125" s="6" t="s">
        <v>116</v>
      </c>
      <c r="J1125" s="6" t="s">
        <v>116</v>
      </c>
    </row>
    <row r="1126" spans="1:10" x14ac:dyDescent="0.25">
      <c r="A1126" s="6" t="s">
        <v>3595</v>
      </c>
      <c r="B1126" s="6" t="s">
        <v>3596</v>
      </c>
      <c r="C1126" s="6" t="s">
        <v>2827</v>
      </c>
      <c r="D1126" s="6">
        <v>2015</v>
      </c>
      <c r="F1126" s="20" t="s">
        <v>13</v>
      </c>
      <c r="G1126" s="20" t="s">
        <v>13</v>
      </c>
      <c r="I1126" s="6" t="s">
        <v>116</v>
      </c>
      <c r="J1126" s="6" t="s">
        <v>116</v>
      </c>
    </row>
    <row r="1127" spans="1:10" x14ac:dyDescent="0.25">
      <c r="A1127" s="6" t="s">
        <v>3600</v>
      </c>
      <c r="B1127" s="6" t="s">
        <v>3601</v>
      </c>
      <c r="C1127" s="6" t="s">
        <v>2565</v>
      </c>
      <c r="D1127" s="6">
        <v>2012</v>
      </c>
      <c r="F1127" s="20" t="s">
        <v>13</v>
      </c>
      <c r="G1127" s="20" t="s">
        <v>13</v>
      </c>
      <c r="I1127" s="6" t="s">
        <v>116</v>
      </c>
      <c r="J1127" s="6" t="s">
        <v>116</v>
      </c>
    </row>
    <row r="1128" spans="1:10" x14ac:dyDescent="0.25">
      <c r="A1128" s="6" t="s">
        <v>3602</v>
      </c>
      <c r="B1128" s="6" t="s">
        <v>3603</v>
      </c>
      <c r="C1128" s="6" t="s">
        <v>3604</v>
      </c>
      <c r="D1128" s="6">
        <v>2014</v>
      </c>
      <c r="F1128" s="20" t="s">
        <v>13</v>
      </c>
      <c r="G1128" s="20" t="s">
        <v>13</v>
      </c>
      <c r="I1128" s="6" t="s">
        <v>116</v>
      </c>
      <c r="J1128" s="6" t="s">
        <v>116</v>
      </c>
    </row>
    <row r="1129" spans="1:10" x14ac:dyDescent="0.25">
      <c r="A1129" s="6" t="s">
        <v>3609</v>
      </c>
      <c r="B1129" s="6" t="s">
        <v>3610</v>
      </c>
      <c r="C1129" s="6" t="s">
        <v>1156</v>
      </c>
      <c r="D1129" s="6">
        <v>2012</v>
      </c>
      <c r="F1129" s="20" t="s">
        <v>13</v>
      </c>
      <c r="G1129" s="20" t="s">
        <v>13</v>
      </c>
      <c r="I1129" s="6" t="s">
        <v>116</v>
      </c>
      <c r="J1129" s="6" t="s">
        <v>116</v>
      </c>
    </row>
    <row r="1130" spans="1:10" x14ac:dyDescent="0.25">
      <c r="A1130" s="6" t="s">
        <v>3615</v>
      </c>
      <c r="B1130" s="6" t="s">
        <v>3616</v>
      </c>
      <c r="C1130" s="6" t="s">
        <v>3617</v>
      </c>
      <c r="D1130" s="6">
        <v>2014</v>
      </c>
      <c r="F1130" s="20" t="s">
        <v>13</v>
      </c>
      <c r="G1130" s="20" t="s">
        <v>13</v>
      </c>
      <c r="I1130" s="6" t="s">
        <v>116</v>
      </c>
      <c r="J1130" s="6" t="s">
        <v>116</v>
      </c>
    </row>
    <row r="1131" spans="1:10" x14ac:dyDescent="0.25">
      <c r="A1131" s="6" t="s">
        <v>3618</v>
      </c>
      <c r="B1131" s="6" t="s">
        <v>3619</v>
      </c>
      <c r="C1131" s="6" t="s">
        <v>1428</v>
      </c>
      <c r="D1131" s="6">
        <v>2014</v>
      </c>
      <c r="F1131" s="20" t="s">
        <v>13</v>
      </c>
      <c r="G1131" s="20" t="s">
        <v>13</v>
      </c>
      <c r="I1131" s="6" t="s">
        <v>116</v>
      </c>
      <c r="J1131" s="6" t="s">
        <v>116</v>
      </c>
    </row>
    <row r="1132" spans="1:10" x14ac:dyDescent="0.25">
      <c r="A1132" s="6" t="s">
        <v>3623</v>
      </c>
      <c r="B1132" s="6" t="s">
        <v>3624</v>
      </c>
      <c r="C1132" s="6" t="s">
        <v>1185</v>
      </c>
      <c r="D1132" s="6">
        <v>2014</v>
      </c>
      <c r="F1132" s="20" t="s">
        <v>13</v>
      </c>
      <c r="G1132" s="20" t="s">
        <v>13</v>
      </c>
      <c r="I1132" s="6" t="s">
        <v>116</v>
      </c>
      <c r="J1132" s="6" t="s">
        <v>116</v>
      </c>
    </row>
    <row r="1133" spans="1:10" x14ac:dyDescent="0.25">
      <c r="A1133" s="6" t="s">
        <v>3625</v>
      </c>
      <c r="B1133" s="6" t="s">
        <v>3626</v>
      </c>
      <c r="C1133" s="6" t="s">
        <v>3627</v>
      </c>
      <c r="D1133" s="6">
        <v>2014</v>
      </c>
      <c r="F1133" s="20" t="s">
        <v>13</v>
      </c>
      <c r="G1133" s="20" t="s">
        <v>13</v>
      </c>
      <c r="I1133" s="6" t="s">
        <v>116</v>
      </c>
      <c r="J1133" s="6" t="s">
        <v>116</v>
      </c>
    </row>
    <row r="1134" spans="1:10" x14ac:dyDescent="0.25">
      <c r="A1134" s="6" t="s">
        <v>3630</v>
      </c>
      <c r="B1134" s="6" t="s">
        <v>3631</v>
      </c>
      <c r="C1134" s="6" t="s">
        <v>300</v>
      </c>
      <c r="D1134" s="25">
        <v>2013</v>
      </c>
      <c r="F1134" s="20" t="s">
        <v>13</v>
      </c>
      <c r="G1134" s="20" t="s">
        <v>13</v>
      </c>
      <c r="I1134" s="6" t="s">
        <v>116</v>
      </c>
      <c r="J1134" s="6" t="s">
        <v>116</v>
      </c>
    </row>
    <row r="1135" spans="1:10" x14ac:dyDescent="0.25">
      <c r="A1135" s="6" t="s">
        <v>3671</v>
      </c>
      <c r="B1135" s="6" t="s">
        <v>3672</v>
      </c>
      <c r="C1135" s="6" t="s">
        <v>899</v>
      </c>
      <c r="D1135" s="6">
        <v>2015</v>
      </c>
      <c r="F1135" s="20" t="s">
        <v>13</v>
      </c>
      <c r="G1135" s="20" t="s">
        <v>13</v>
      </c>
      <c r="I1135" s="6" t="s">
        <v>116</v>
      </c>
      <c r="J1135" s="6" t="s">
        <v>116</v>
      </c>
    </row>
    <row r="1136" spans="1:10" x14ac:dyDescent="0.25">
      <c r="A1136" s="6" t="s">
        <v>3673</v>
      </c>
      <c r="B1136" s="6" t="s">
        <v>3674</v>
      </c>
      <c r="C1136" s="6" t="s">
        <v>3675</v>
      </c>
      <c r="D1136" s="6">
        <v>2014</v>
      </c>
      <c r="F1136" s="20" t="s">
        <v>13</v>
      </c>
      <c r="G1136" s="20" t="s">
        <v>13</v>
      </c>
      <c r="I1136" s="6" t="s">
        <v>116</v>
      </c>
      <c r="J1136" s="6" t="s">
        <v>116</v>
      </c>
    </row>
    <row r="1137" spans="1:10" x14ac:dyDescent="0.25">
      <c r="A1137" s="6" t="s">
        <v>3679</v>
      </c>
      <c r="B1137" s="6" t="s">
        <v>3680</v>
      </c>
      <c r="C1137" s="6" t="s">
        <v>326</v>
      </c>
      <c r="D1137" s="6">
        <v>2013</v>
      </c>
      <c r="F1137" s="20" t="s">
        <v>13</v>
      </c>
      <c r="G1137" s="20" t="s">
        <v>13</v>
      </c>
      <c r="I1137" s="6" t="s">
        <v>116</v>
      </c>
      <c r="J1137" s="6" t="s">
        <v>116</v>
      </c>
    </row>
    <row r="1138" spans="1:10" x14ac:dyDescent="0.25">
      <c r="A1138" s="6" t="s">
        <v>3681</v>
      </c>
      <c r="B1138" s="6" t="s">
        <v>3682</v>
      </c>
      <c r="C1138" s="6" t="s">
        <v>3683</v>
      </c>
      <c r="D1138" s="25">
        <v>2012</v>
      </c>
      <c r="F1138" s="20" t="s">
        <v>13</v>
      </c>
      <c r="G1138" s="20" t="s">
        <v>13</v>
      </c>
      <c r="I1138" s="6" t="s">
        <v>116</v>
      </c>
      <c r="J1138" s="6" t="s">
        <v>116</v>
      </c>
    </row>
    <row r="1139" spans="1:10" s="30" customFormat="1" x14ac:dyDescent="0.2">
      <c r="A1139" s="6" t="s">
        <v>3686</v>
      </c>
      <c r="B1139" s="6" t="s">
        <v>3687</v>
      </c>
      <c r="C1139" s="6" t="s">
        <v>3688</v>
      </c>
      <c r="D1139" s="6">
        <v>2015</v>
      </c>
      <c r="E1139" s="6"/>
      <c r="F1139" s="20" t="s">
        <v>13</v>
      </c>
      <c r="G1139" s="20" t="s">
        <v>13</v>
      </c>
      <c r="H1139" s="6"/>
      <c r="I1139" s="6" t="s">
        <v>116</v>
      </c>
      <c r="J1139" s="6" t="s">
        <v>116</v>
      </c>
    </row>
    <row r="1140" spans="1:10" x14ac:dyDescent="0.25">
      <c r="A1140" s="6" t="s">
        <v>3689</v>
      </c>
      <c r="B1140" s="6" t="s">
        <v>3690</v>
      </c>
      <c r="C1140" s="6" t="s">
        <v>2268</v>
      </c>
      <c r="D1140" s="6">
        <v>2014</v>
      </c>
      <c r="F1140" s="20" t="s">
        <v>13</v>
      </c>
      <c r="G1140" s="20" t="s">
        <v>13</v>
      </c>
      <c r="I1140" s="6" t="s">
        <v>116</v>
      </c>
      <c r="J1140" s="6" t="s">
        <v>116</v>
      </c>
    </row>
    <row r="1141" spans="1:10" x14ac:dyDescent="0.25">
      <c r="A1141" s="6" t="s">
        <v>3691</v>
      </c>
      <c r="B1141" s="6" t="s">
        <v>3692</v>
      </c>
      <c r="C1141" s="6" t="s">
        <v>3693</v>
      </c>
      <c r="D1141" s="6">
        <v>2013</v>
      </c>
      <c r="F1141" s="20" t="s">
        <v>13</v>
      </c>
      <c r="G1141" s="20" t="s">
        <v>13</v>
      </c>
      <c r="I1141" s="6" t="s">
        <v>116</v>
      </c>
      <c r="J1141" s="6" t="s">
        <v>116</v>
      </c>
    </row>
    <row r="1142" spans="1:10" x14ac:dyDescent="0.25">
      <c r="A1142" s="6" t="s">
        <v>3707</v>
      </c>
      <c r="B1142" s="6" t="s">
        <v>3708</v>
      </c>
      <c r="C1142" s="6" t="s">
        <v>3709</v>
      </c>
      <c r="D1142" s="25">
        <v>2014</v>
      </c>
      <c r="F1142" s="20" t="s">
        <v>13</v>
      </c>
      <c r="G1142" s="20" t="s">
        <v>13</v>
      </c>
      <c r="I1142" s="6" t="s">
        <v>116</v>
      </c>
      <c r="J1142" s="6" t="s">
        <v>116</v>
      </c>
    </row>
    <row r="1143" spans="1:10" x14ac:dyDescent="0.25">
      <c r="A1143" s="6" t="s">
        <v>3712</v>
      </c>
      <c r="B1143" s="6" t="s">
        <v>3713</v>
      </c>
      <c r="C1143" s="6" t="s">
        <v>3714</v>
      </c>
      <c r="D1143" s="25">
        <v>2013</v>
      </c>
      <c r="F1143" s="20" t="s">
        <v>13</v>
      </c>
      <c r="G1143" s="20" t="s">
        <v>13</v>
      </c>
      <c r="I1143" s="6" t="s">
        <v>116</v>
      </c>
      <c r="J1143" s="6" t="s">
        <v>116</v>
      </c>
    </row>
    <row r="1144" spans="1:10" s="8" customFormat="1" x14ac:dyDescent="0.25">
      <c r="A1144" s="6" t="s">
        <v>3715</v>
      </c>
      <c r="B1144" s="6" t="s">
        <v>3716</v>
      </c>
      <c r="C1144" s="6" t="s">
        <v>1428</v>
      </c>
      <c r="D1144" s="6">
        <v>2014</v>
      </c>
      <c r="E1144" s="6"/>
      <c r="F1144" s="20" t="s">
        <v>13</v>
      </c>
      <c r="G1144" s="20" t="s">
        <v>13</v>
      </c>
      <c r="H1144" s="6"/>
      <c r="I1144" s="6" t="s">
        <v>116</v>
      </c>
      <c r="J1144" s="6" t="s">
        <v>116</v>
      </c>
    </row>
    <row r="1145" spans="1:10" x14ac:dyDescent="0.25">
      <c r="A1145" s="6" t="s">
        <v>3726</v>
      </c>
      <c r="B1145" s="6" t="s">
        <v>3727</v>
      </c>
      <c r="C1145" s="6" t="s">
        <v>3728</v>
      </c>
      <c r="D1145" s="6">
        <v>2015</v>
      </c>
      <c r="F1145" s="20" t="s">
        <v>13</v>
      </c>
      <c r="G1145" s="20" t="s">
        <v>13</v>
      </c>
      <c r="I1145" s="6" t="s">
        <v>116</v>
      </c>
      <c r="J1145" s="6" t="s">
        <v>116</v>
      </c>
    </row>
    <row r="1146" spans="1:10" x14ac:dyDescent="0.25">
      <c r="A1146" s="6" t="s">
        <v>3732</v>
      </c>
      <c r="B1146" s="6" t="s">
        <v>3733</v>
      </c>
      <c r="C1146" s="6" t="s">
        <v>382</v>
      </c>
      <c r="D1146" s="6">
        <v>2015</v>
      </c>
      <c r="F1146" s="20" t="s">
        <v>13</v>
      </c>
      <c r="G1146" s="20" t="s">
        <v>13</v>
      </c>
      <c r="I1146" s="6" t="s">
        <v>116</v>
      </c>
      <c r="J1146" s="6" t="s">
        <v>116</v>
      </c>
    </row>
    <row r="1147" spans="1:10" x14ac:dyDescent="0.25">
      <c r="A1147" s="6" t="s">
        <v>3740</v>
      </c>
      <c r="B1147" s="6" t="s">
        <v>3741</v>
      </c>
      <c r="C1147" s="6" t="s">
        <v>179</v>
      </c>
      <c r="D1147" s="6">
        <v>2011</v>
      </c>
      <c r="F1147" s="20" t="s">
        <v>13</v>
      </c>
      <c r="G1147" s="20" t="s">
        <v>13</v>
      </c>
      <c r="I1147" s="6" t="s">
        <v>116</v>
      </c>
      <c r="J1147" s="6" t="s">
        <v>116</v>
      </c>
    </row>
    <row r="1148" spans="1:10" x14ac:dyDescent="0.25">
      <c r="A1148" s="6" t="s">
        <v>3749</v>
      </c>
      <c r="B1148" s="6" t="s">
        <v>3750</v>
      </c>
      <c r="C1148" s="6" t="s">
        <v>3751</v>
      </c>
      <c r="D1148" s="6">
        <v>2014</v>
      </c>
      <c r="F1148" s="20" t="s">
        <v>13</v>
      </c>
      <c r="G1148" s="20" t="s">
        <v>13</v>
      </c>
      <c r="I1148" s="6" t="s">
        <v>116</v>
      </c>
      <c r="J1148" s="6" t="s">
        <v>116</v>
      </c>
    </row>
    <row r="1149" spans="1:10" x14ac:dyDescent="0.25">
      <c r="A1149" s="6" t="s">
        <v>3761</v>
      </c>
      <c r="B1149" s="6" t="s">
        <v>3762</v>
      </c>
      <c r="C1149" s="6" t="s">
        <v>749</v>
      </c>
      <c r="D1149" s="6">
        <v>2014</v>
      </c>
      <c r="F1149" s="20" t="s">
        <v>13</v>
      </c>
      <c r="G1149" s="20" t="s">
        <v>13</v>
      </c>
      <c r="I1149" s="6" t="s">
        <v>116</v>
      </c>
      <c r="J1149" s="6" t="s">
        <v>116</v>
      </c>
    </row>
    <row r="1150" spans="1:10" x14ac:dyDescent="0.25">
      <c r="A1150" s="6" t="s">
        <v>3765</v>
      </c>
      <c r="B1150" s="6" t="s">
        <v>3766</v>
      </c>
      <c r="C1150" s="6" t="s">
        <v>3767</v>
      </c>
      <c r="D1150" s="25">
        <v>2015</v>
      </c>
      <c r="F1150" s="20" t="s">
        <v>13</v>
      </c>
      <c r="G1150" s="20" t="s">
        <v>13</v>
      </c>
      <c r="I1150" s="6" t="s">
        <v>116</v>
      </c>
      <c r="J1150" s="6" t="s">
        <v>116</v>
      </c>
    </row>
    <row r="1151" spans="1:10" x14ac:dyDescent="0.25">
      <c r="A1151" s="6" t="s">
        <v>3768</v>
      </c>
      <c r="B1151" s="6" t="s">
        <v>3769</v>
      </c>
      <c r="C1151" s="6" t="s">
        <v>220</v>
      </c>
      <c r="D1151" s="6">
        <v>2011</v>
      </c>
      <c r="F1151" s="20" t="s">
        <v>13</v>
      </c>
      <c r="G1151" s="20" t="s">
        <v>13</v>
      </c>
      <c r="I1151" s="6" t="s">
        <v>116</v>
      </c>
      <c r="J1151" s="6" t="s">
        <v>116</v>
      </c>
    </row>
    <row r="1152" spans="1:10" x14ac:dyDescent="0.25">
      <c r="A1152" s="6" t="s">
        <v>3770</v>
      </c>
      <c r="B1152" s="6" t="s">
        <v>3771</v>
      </c>
      <c r="C1152" s="6" t="s">
        <v>3772</v>
      </c>
      <c r="D1152" s="6">
        <v>2012</v>
      </c>
      <c r="F1152" s="20" t="s">
        <v>13</v>
      </c>
      <c r="G1152" s="20" t="s">
        <v>13</v>
      </c>
      <c r="I1152" s="6" t="s">
        <v>116</v>
      </c>
      <c r="J1152" s="6" t="s">
        <v>116</v>
      </c>
    </row>
    <row r="1153" spans="1:10" x14ac:dyDescent="0.25">
      <c r="A1153" s="6" t="s">
        <v>3776</v>
      </c>
      <c r="B1153" s="6" t="s">
        <v>3777</v>
      </c>
      <c r="D1153" s="6">
        <v>2011</v>
      </c>
      <c r="F1153" s="20" t="s">
        <v>13</v>
      </c>
      <c r="G1153" s="20" t="s">
        <v>13</v>
      </c>
      <c r="I1153" s="6" t="s">
        <v>116</v>
      </c>
      <c r="J1153" s="6" t="s">
        <v>116</v>
      </c>
    </row>
    <row r="1154" spans="1:10" x14ac:dyDescent="0.25">
      <c r="A1154" s="6" t="s">
        <v>3780</v>
      </c>
      <c r="B1154" s="6" t="s">
        <v>3781</v>
      </c>
      <c r="C1154" s="6" t="s">
        <v>314</v>
      </c>
      <c r="D1154" s="6">
        <v>2013</v>
      </c>
      <c r="F1154" s="20" t="s">
        <v>13</v>
      </c>
      <c r="G1154" s="20" t="s">
        <v>13</v>
      </c>
      <c r="I1154" s="6" t="s">
        <v>116</v>
      </c>
      <c r="J1154" s="6" t="s">
        <v>116</v>
      </c>
    </row>
    <row r="1155" spans="1:10" x14ac:dyDescent="0.25">
      <c r="A1155" s="6" t="s">
        <v>3782</v>
      </c>
      <c r="B1155" s="6" t="s">
        <v>3783</v>
      </c>
      <c r="C1155" s="6" t="s">
        <v>633</v>
      </c>
      <c r="D1155" s="6">
        <v>2014</v>
      </c>
      <c r="F1155" s="20" t="s">
        <v>13</v>
      </c>
      <c r="G1155" s="20" t="s">
        <v>13</v>
      </c>
      <c r="I1155" s="6" t="s">
        <v>116</v>
      </c>
      <c r="J1155" s="6" t="s">
        <v>116</v>
      </c>
    </row>
    <row r="1156" spans="1:10" s="30" customFormat="1" x14ac:dyDescent="0.2">
      <c r="A1156" s="6" t="s">
        <v>3795</v>
      </c>
      <c r="B1156" s="6" t="s">
        <v>3796</v>
      </c>
      <c r="C1156" s="6" t="s">
        <v>1474</v>
      </c>
      <c r="D1156" s="6">
        <v>2013</v>
      </c>
      <c r="E1156" s="6"/>
      <c r="F1156" s="20" t="s">
        <v>13</v>
      </c>
      <c r="G1156" s="20" t="s">
        <v>13</v>
      </c>
      <c r="H1156" s="6"/>
      <c r="I1156" s="6" t="s">
        <v>116</v>
      </c>
      <c r="J1156" s="6" t="s">
        <v>116</v>
      </c>
    </row>
    <row r="1157" spans="1:10" x14ac:dyDescent="0.25">
      <c r="A1157" s="6" t="s">
        <v>3797</v>
      </c>
      <c r="B1157" s="6" t="s">
        <v>3798</v>
      </c>
      <c r="C1157" s="6" t="s">
        <v>2432</v>
      </c>
      <c r="D1157" s="6">
        <v>2015</v>
      </c>
      <c r="F1157" s="20" t="s">
        <v>13</v>
      </c>
      <c r="G1157" s="20" t="s">
        <v>13</v>
      </c>
      <c r="I1157" s="6" t="s">
        <v>116</v>
      </c>
      <c r="J1157" s="6" t="s">
        <v>116</v>
      </c>
    </row>
    <row r="1158" spans="1:10" x14ac:dyDescent="0.25">
      <c r="A1158" s="6" t="s">
        <v>3799</v>
      </c>
      <c r="B1158" s="6" t="s">
        <v>3800</v>
      </c>
      <c r="C1158" s="6" t="s">
        <v>352</v>
      </c>
      <c r="D1158" s="6">
        <v>2014</v>
      </c>
      <c r="F1158" s="20" t="s">
        <v>13</v>
      </c>
      <c r="G1158" s="20" t="s">
        <v>13</v>
      </c>
      <c r="I1158" s="6" t="s">
        <v>116</v>
      </c>
      <c r="J1158" s="6" t="s">
        <v>116</v>
      </c>
    </row>
    <row r="1159" spans="1:10" x14ac:dyDescent="0.25">
      <c r="A1159" s="6" t="s">
        <v>3801</v>
      </c>
      <c r="B1159" s="6" t="s">
        <v>3802</v>
      </c>
      <c r="C1159" s="6" t="s">
        <v>37</v>
      </c>
      <c r="D1159" s="6">
        <v>2013</v>
      </c>
      <c r="F1159" s="20" t="s">
        <v>13</v>
      </c>
      <c r="G1159" s="20" t="s">
        <v>13</v>
      </c>
      <c r="I1159" s="6" t="s">
        <v>116</v>
      </c>
      <c r="J1159" s="6" t="s">
        <v>116</v>
      </c>
    </row>
    <row r="1160" spans="1:10" s="30" customFormat="1" x14ac:dyDescent="0.2">
      <c r="A1160" s="6" t="s">
        <v>3322</v>
      </c>
      <c r="B1160" s="6" t="s">
        <v>3815</v>
      </c>
      <c r="C1160" s="6" t="s">
        <v>3324</v>
      </c>
      <c r="D1160" s="6">
        <v>2013</v>
      </c>
      <c r="E1160" s="6"/>
      <c r="F1160" s="20" t="s">
        <v>13</v>
      </c>
      <c r="G1160" s="20" t="s">
        <v>13</v>
      </c>
      <c r="H1160" s="6"/>
      <c r="I1160" s="6" t="s">
        <v>116</v>
      </c>
      <c r="J1160" s="6" t="s">
        <v>116</v>
      </c>
    </row>
    <row r="1161" spans="1:10" s="30" customFormat="1" x14ac:dyDescent="0.2">
      <c r="A1161" s="6" t="s">
        <v>3820</v>
      </c>
      <c r="B1161" s="6" t="s">
        <v>3821</v>
      </c>
      <c r="C1161" s="6" t="s">
        <v>2922</v>
      </c>
      <c r="D1161" s="6">
        <v>2013</v>
      </c>
      <c r="E1161" s="6"/>
      <c r="F1161" s="20" t="s">
        <v>13</v>
      </c>
      <c r="G1161" s="20" t="s">
        <v>13</v>
      </c>
      <c r="H1161" s="6"/>
      <c r="I1161" s="6" t="s">
        <v>116</v>
      </c>
      <c r="J1161" s="6" t="s">
        <v>116</v>
      </c>
    </row>
    <row r="1162" spans="1:10" x14ac:dyDescent="0.25">
      <c r="A1162" s="6" t="s">
        <v>3822</v>
      </c>
      <c r="B1162" s="6" t="s">
        <v>3823</v>
      </c>
      <c r="C1162" s="6" t="s">
        <v>430</v>
      </c>
      <c r="D1162" s="6">
        <v>2013</v>
      </c>
      <c r="F1162" s="20" t="s">
        <v>13</v>
      </c>
      <c r="G1162" s="20" t="s">
        <v>13</v>
      </c>
      <c r="I1162" s="6" t="s">
        <v>116</v>
      </c>
      <c r="J1162" s="6" t="s">
        <v>116</v>
      </c>
    </row>
    <row r="1163" spans="1:10" x14ac:dyDescent="0.25">
      <c r="A1163" s="6" t="s">
        <v>3829</v>
      </c>
      <c r="B1163" s="6" t="s">
        <v>3830</v>
      </c>
      <c r="C1163" s="6" t="s">
        <v>326</v>
      </c>
      <c r="D1163" s="6">
        <v>2014</v>
      </c>
      <c r="F1163" s="20" t="s">
        <v>13</v>
      </c>
      <c r="G1163" s="20" t="s">
        <v>13</v>
      </c>
      <c r="I1163" s="6" t="s">
        <v>116</v>
      </c>
      <c r="J1163" s="6" t="s">
        <v>116</v>
      </c>
    </row>
    <row r="1164" spans="1:10" s="30" customFormat="1" x14ac:dyDescent="0.2">
      <c r="A1164" s="6" t="s">
        <v>3833</v>
      </c>
      <c r="B1164" s="6" t="s">
        <v>3834</v>
      </c>
      <c r="C1164" s="6" t="s">
        <v>337</v>
      </c>
      <c r="D1164" s="6">
        <v>2015</v>
      </c>
      <c r="E1164" s="6"/>
      <c r="F1164" s="20" t="s">
        <v>13</v>
      </c>
      <c r="G1164" s="20" t="s">
        <v>13</v>
      </c>
      <c r="H1164" s="6"/>
      <c r="I1164" s="6" t="s">
        <v>116</v>
      </c>
      <c r="J1164" s="6" t="s">
        <v>116</v>
      </c>
    </row>
    <row r="1165" spans="1:10" x14ac:dyDescent="0.25">
      <c r="A1165" s="6" t="s">
        <v>3835</v>
      </c>
      <c r="B1165" s="6" t="s">
        <v>3836</v>
      </c>
      <c r="C1165" s="6" t="s">
        <v>1058</v>
      </c>
      <c r="D1165" s="6">
        <v>2014</v>
      </c>
      <c r="F1165" s="20" t="s">
        <v>13</v>
      </c>
      <c r="G1165" s="20" t="s">
        <v>13</v>
      </c>
      <c r="I1165" s="6" t="s">
        <v>116</v>
      </c>
      <c r="J1165" s="6" t="s">
        <v>116</v>
      </c>
    </row>
    <row r="1166" spans="1:10" x14ac:dyDescent="0.25">
      <c r="A1166" s="6" t="s">
        <v>3837</v>
      </c>
      <c r="B1166" s="6" t="s">
        <v>3838</v>
      </c>
      <c r="C1166" s="6" t="s">
        <v>3839</v>
      </c>
      <c r="D1166" s="6">
        <v>2013</v>
      </c>
      <c r="F1166" s="20" t="s">
        <v>13</v>
      </c>
      <c r="G1166" s="20" t="s">
        <v>13</v>
      </c>
      <c r="I1166" s="6" t="s">
        <v>116</v>
      </c>
      <c r="J1166" s="6" t="s">
        <v>116</v>
      </c>
    </row>
    <row r="1167" spans="1:10" x14ac:dyDescent="0.25">
      <c r="A1167" s="6" t="s">
        <v>3842</v>
      </c>
      <c r="B1167" s="6" t="s">
        <v>3843</v>
      </c>
      <c r="C1167" s="6" t="s">
        <v>2682</v>
      </c>
      <c r="D1167" s="6">
        <v>2012</v>
      </c>
      <c r="F1167" s="20" t="s">
        <v>13</v>
      </c>
      <c r="G1167" s="20" t="s">
        <v>13</v>
      </c>
      <c r="I1167" s="6" t="s">
        <v>116</v>
      </c>
      <c r="J1167" s="6" t="s">
        <v>116</v>
      </c>
    </row>
    <row r="1168" spans="1:10" x14ac:dyDescent="0.25">
      <c r="A1168" s="6" t="s">
        <v>3872</v>
      </c>
      <c r="B1168" s="6" t="s">
        <v>3873</v>
      </c>
      <c r="C1168" s="6" t="s">
        <v>3874</v>
      </c>
      <c r="D1168" s="6">
        <v>2014</v>
      </c>
      <c r="F1168" s="20" t="s">
        <v>13</v>
      </c>
      <c r="G1168" s="20" t="s">
        <v>13</v>
      </c>
      <c r="I1168" s="6" t="s">
        <v>116</v>
      </c>
      <c r="J1168" s="6" t="s">
        <v>116</v>
      </c>
    </row>
    <row r="1169" spans="1:10" x14ac:dyDescent="0.25">
      <c r="A1169" s="6" t="s">
        <v>3885</v>
      </c>
      <c r="B1169" s="6" t="s">
        <v>3886</v>
      </c>
      <c r="C1169" s="6" t="s">
        <v>3887</v>
      </c>
      <c r="D1169" s="25">
        <v>2014</v>
      </c>
      <c r="F1169" s="20" t="s">
        <v>13</v>
      </c>
      <c r="G1169" s="20" t="s">
        <v>13</v>
      </c>
      <c r="I1169" s="6" t="s">
        <v>116</v>
      </c>
      <c r="J1169" s="6" t="s">
        <v>116</v>
      </c>
    </row>
    <row r="1170" spans="1:10" x14ac:dyDescent="0.25">
      <c r="A1170" s="6" t="s">
        <v>3893</v>
      </c>
      <c r="B1170" s="6" t="s">
        <v>3894</v>
      </c>
      <c r="C1170" s="6" t="s">
        <v>3895</v>
      </c>
      <c r="D1170" s="6">
        <v>2013</v>
      </c>
      <c r="F1170" s="20" t="s">
        <v>13</v>
      </c>
      <c r="G1170" s="20" t="s">
        <v>13</v>
      </c>
      <c r="I1170" s="6" t="s">
        <v>116</v>
      </c>
      <c r="J1170" s="6" t="s">
        <v>116</v>
      </c>
    </row>
    <row r="1171" spans="1:10" x14ac:dyDescent="0.25">
      <c r="A1171" s="6" t="s">
        <v>3896</v>
      </c>
      <c r="B1171" s="6" t="s">
        <v>3897</v>
      </c>
      <c r="C1171" s="6" t="s">
        <v>1038</v>
      </c>
      <c r="D1171" s="6">
        <v>2013</v>
      </c>
      <c r="F1171" s="20" t="s">
        <v>13</v>
      </c>
      <c r="G1171" s="20" t="s">
        <v>13</v>
      </c>
      <c r="I1171" s="6" t="s">
        <v>116</v>
      </c>
      <c r="J1171" s="6" t="s">
        <v>116</v>
      </c>
    </row>
    <row r="1172" spans="1:10" x14ac:dyDescent="0.25">
      <c r="A1172" s="6" t="s">
        <v>3898</v>
      </c>
      <c r="B1172" s="6" t="s">
        <v>3899</v>
      </c>
      <c r="C1172" s="6" t="s">
        <v>263</v>
      </c>
      <c r="D1172" s="6">
        <v>2013</v>
      </c>
      <c r="F1172" s="20" t="s">
        <v>13</v>
      </c>
      <c r="G1172" s="20" t="s">
        <v>13</v>
      </c>
      <c r="I1172" s="6" t="s">
        <v>116</v>
      </c>
      <c r="J1172" s="6" t="s">
        <v>116</v>
      </c>
    </row>
    <row r="1173" spans="1:10" x14ac:dyDescent="0.25">
      <c r="A1173" s="6" t="s">
        <v>3900</v>
      </c>
      <c r="B1173" s="6" t="s">
        <v>3901</v>
      </c>
      <c r="C1173" s="6" t="s">
        <v>188</v>
      </c>
      <c r="D1173" s="6">
        <v>2013</v>
      </c>
      <c r="F1173" s="20" t="s">
        <v>13</v>
      </c>
      <c r="G1173" s="20" t="s">
        <v>13</v>
      </c>
      <c r="I1173" s="6" t="s">
        <v>116</v>
      </c>
      <c r="J1173" s="6" t="s">
        <v>116</v>
      </c>
    </row>
    <row r="1174" spans="1:10" x14ac:dyDescent="0.25">
      <c r="A1174" s="6" t="s">
        <v>3915</v>
      </c>
      <c r="B1174" s="6" t="s">
        <v>3916</v>
      </c>
      <c r="C1174" s="6" t="s">
        <v>3917</v>
      </c>
      <c r="D1174" s="6">
        <v>2014</v>
      </c>
      <c r="F1174" s="20" t="s">
        <v>13</v>
      </c>
      <c r="G1174" s="20" t="s">
        <v>13</v>
      </c>
      <c r="I1174" s="6" t="s">
        <v>116</v>
      </c>
      <c r="J1174" s="6" t="s">
        <v>116</v>
      </c>
    </row>
    <row r="1175" spans="1:10" x14ac:dyDescent="0.25">
      <c r="A1175" s="6" t="s">
        <v>3925</v>
      </c>
      <c r="B1175" s="6" t="s">
        <v>3926</v>
      </c>
      <c r="C1175" s="6" t="s">
        <v>223</v>
      </c>
      <c r="D1175" s="6">
        <v>2015</v>
      </c>
      <c r="F1175" s="20" t="s">
        <v>13</v>
      </c>
      <c r="G1175" s="20" t="s">
        <v>13</v>
      </c>
      <c r="I1175" s="6" t="s">
        <v>116</v>
      </c>
      <c r="J1175" s="6" t="s">
        <v>116</v>
      </c>
    </row>
    <row r="1176" spans="1:10" x14ac:dyDescent="0.25">
      <c r="A1176" s="6" t="s">
        <v>3927</v>
      </c>
      <c r="B1176" s="6" t="s">
        <v>3928</v>
      </c>
      <c r="C1176" s="6" t="s">
        <v>147</v>
      </c>
      <c r="D1176" s="6">
        <v>2013</v>
      </c>
      <c r="F1176" s="20" t="s">
        <v>13</v>
      </c>
      <c r="G1176" s="20" t="s">
        <v>13</v>
      </c>
      <c r="I1176" s="6" t="s">
        <v>116</v>
      </c>
      <c r="J1176" s="6" t="s">
        <v>116</v>
      </c>
    </row>
    <row r="1177" spans="1:10" x14ac:dyDescent="0.25">
      <c r="A1177" s="6" t="s">
        <v>3929</v>
      </c>
      <c r="B1177" s="6" t="s">
        <v>3930</v>
      </c>
      <c r="C1177" s="6" t="s">
        <v>412</v>
      </c>
      <c r="D1177" s="6">
        <v>2013</v>
      </c>
      <c r="F1177" s="20" t="s">
        <v>13</v>
      </c>
      <c r="G1177" s="20" t="s">
        <v>13</v>
      </c>
      <c r="I1177" s="6" t="s">
        <v>116</v>
      </c>
      <c r="J1177" s="6" t="s">
        <v>116</v>
      </c>
    </row>
    <row r="1178" spans="1:10" x14ac:dyDescent="0.25">
      <c r="A1178" s="6" t="s">
        <v>3931</v>
      </c>
      <c r="B1178" s="6" t="s">
        <v>3932</v>
      </c>
      <c r="C1178" s="6" t="s">
        <v>271</v>
      </c>
      <c r="D1178" s="6">
        <v>2014</v>
      </c>
      <c r="F1178" s="20" t="s">
        <v>13</v>
      </c>
      <c r="G1178" s="20" t="s">
        <v>13</v>
      </c>
      <c r="I1178" s="6" t="s">
        <v>116</v>
      </c>
      <c r="J1178" s="6" t="s">
        <v>116</v>
      </c>
    </row>
    <row r="1179" spans="1:10" x14ac:dyDescent="0.25">
      <c r="A1179" s="6" t="s">
        <v>3933</v>
      </c>
      <c r="B1179" s="6" t="s">
        <v>3934</v>
      </c>
      <c r="C1179" s="6" t="s">
        <v>3935</v>
      </c>
      <c r="D1179" s="25">
        <v>2015</v>
      </c>
      <c r="F1179" s="20" t="s">
        <v>13</v>
      </c>
      <c r="G1179" s="20" t="s">
        <v>13</v>
      </c>
      <c r="I1179" s="6" t="s">
        <v>116</v>
      </c>
      <c r="J1179" s="6" t="s">
        <v>116</v>
      </c>
    </row>
    <row r="1180" spans="1:10" x14ac:dyDescent="0.25">
      <c r="A1180" s="6" t="s">
        <v>3936</v>
      </c>
      <c r="B1180" s="6" t="s">
        <v>3937</v>
      </c>
      <c r="C1180" s="6" t="s">
        <v>175</v>
      </c>
      <c r="D1180" s="6">
        <v>2011</v>
      </c>
      <c r="F1180" s="20" t="s">
        <v>13</v>
      </c>
      <c r="G1180" s="20" t="s">
        <v>13</v>
      </c>
      <c r="I1180" s="6" t="s">
        <v>116</v>
      </c>
      <c r="J1180" s="6" t="s">
        <v>116</v>
      </c>
    </row>
    <row r="1181" spans="1:10" x14ac:dyDescent="0.25">
      <c r="A1181" s="6" t="s">
        <v>3938</v>
      </c>
      <c r="B1181" s="6" t="s">
        <v>3939</v>
      </c>
      <c r="C1181" s="6" t="s">
        <v>2391</v>
      </c>
      <c r="D1181" s="6">
        <v>2015</v>
      </c>
      <c r="F1181" s="20" t="s">
        <v>13</v>
      </c>
      <c r="G1181" s="20" t="s">
        <v>13</v>
      </c>
      <c r="I1181" s="6" t="s">
        <v>116</v>
      </c>
      <c r="J1181" s="6" t="s">
        <v>116</v>
      </c>
    </row>
    <row r="1182" spans="1:10" x14ac:dyDescent="0.25">
      <c r="A1182" s="6" t="s">
        <v>3942</v>
      </c>
      <c r="B1182" s="6" t="s">
        <v>3943</v>
      </c>
      <c r="C1182" s="6" t="s">
        <v>936</v>
      </c>
      <c r="D1182" s="6">
        <v>2014</v>
      </c>
      <c r="F1182" s="20" t="s">
        <v>13</v>
      </c>
      <c r="G1182" s="20" t="s">
        <v>13</v>
      </c>
      <c r="I1182" s="6" t="s">
        <v>116</v>
      </c>
      <c r="J1182" s="6" t="s">
        <v>116</v>
      </c>
    </row>
    <row r="1183" spans="1:10" x14ac:dyDescent="0.25">
      <c r="A1183" s="6" t="s">
        <v>3944</v>
      </c>
      <c r="B1183" s="6" t="s">
        <v>3945</v>
      </c>
      <c r="C1183" s="6" t="s">
        <v>1699</v>
      </c>
      <c r="D1183" s="6">
        <v>2014</v>
      </c>
      <c r="F1183" s="20" t="s">
        <v>13</v>
      </c>
      <c r="G1183" s="20" t="s">
        <v>13</v>
      </c>
      <c r="I1183" s="6" t="s">
        <v>116</v>
      </c>
      <c r="J1183" s="6" t="s">
        <v>116</v>
      </c>
    </row>
    <row r="1184" spans="1:10" s="30" customFormat="1" x14ac:dyDescent="0.2">
      <c r="A1184" s="6" t="s">
        <v>3946</v>
      </c>
      <c r="B1184" s="6" t="s">
        <v>3947</v>
      </c>
      <c r="C1184" s="6" t="s">
        <v>1248</v>
      </c>
      <c r="D1184" s="6">
        <v>2013</v>
      </c>
      <c r="E1184" s="6"/>
      <c r="F1184" s="20" t="s">
        <v>13</v>
      </c>
      <c r="G1184" s="20" t="s">
        <v>13</v>
      </c>
      <c r="H1184" s="6"/>
      <c r="I1184" s="6" t="s">
        <v>116</v>
      </c>
      <c r="J1184" s="6" t="s">
        <v>116</v>
      </c>
    </row>
    <row r="1185" spans="1:10" x14ac:dyDescent="0.25">
      <c r="A1185" s="6" t="s">
        <v>3948</v>
      </c>
      <c r="B1185" s="6" t="s">
        <v>3949</v>
      </c>
      <c r="C1185" s="6" t="s">
        <v>3950</v>
      </c>
      <c r="D1185" s="25">
        <v>2015</v>
      </c>
      <c r="F1185" s="20" t="s">
        <v>13</v>
      </c>
      <c r="G1185" s="20" t="s">
        <v>13</v>
      </c>
      <c r="I1185" s="6" t="s">
        <v>116</v>
      </c>
      <c r="J1185" s="6" t="s">
        <v>116</v>
      </c>
    </row>
    <row r="1186" spans="1:10" x14ac:dyDescent="0.25">
      <c r="A1186" s="6" t="s">
        <v>3951</v>
      </c>
      <c r="B1186" s="6" t="s">
        <v>3952</v>
      </c>
      <c r="C1186" s="6" t="s">
        <v>1315</v>
      </c>
      <c r="D1186" s="6">
        <v>2012</v>
      </c>
      <c r="F1186" s="20" t="s">
        <v>13</v>
      </c>
      <c r="G1186" s="20" t="s">
        <v>13</v>
      </c>
      <c r="I1186" s="6" t="s">
        <v>116</v>
      </c>
      <c r="J1186" s="6" t="s">
        <v>116</v>
      </c>
    </row>
    <row r="1187" spans="1:10" x14ac:dyDescent="0.25">
      <c r="A1187" s="6" t="s">
        <v>3969</v>
      </c>
      <c r="B1187" s="6" t="s">
        <v>3970</v>
      </c>
      <c r="C1187" s="6" t="s">
        <v>2922</v>
      </c>
      <c r="D1187" s="6">
        <v>2014</v>
      </c>
      <c r="F1187" s="20" t="s">
        <v>13</v>
      </c>
      <c r="G1187" s="20" t="s">
        <v>13</v>
      </c>
      <c r="I1187" s="6" t="s">
        <v>116</v>
      </c>
      <c r="J1187" s="6" t="s">
        <v>116</v>
      </c>
    </row>
    <row r="1188" spans="1:10" x14ac:dyDescent="0.25">
      <c r="A1188" s="6" t="s">
        <v>3971</v>
      </c>
      <c r="B1188" s="6" t="s">
        <v>3972</v>
      </c>
      <c r="C1188" s="6" t="s">
        <v>3973</v>
      </c>
      <c r="D1188" s="6">
        <v>2013</v>
      </c>
      <c r="F1188" s="20" t="s">
        <v>13</v>
      </c>
      <c r="G1188" s="20" t="s">
        <v>13</v>
      </c>
      <c r="I1188" s="6" t="s">
        <v>116</v>
      </c>
      <c r="J1188" s="6" t="s">
        <v>116</v>
      </c>
    </row>
    <row r="1189" spans="1:10" x14ac:dyDescent="0.25">
      <c r="A1189" s="6" t="s">
        <v>3974</v>
      </c>
      <c r="B1189" s="6" t="s">
        <v>3975</v>
      </c>
      <c r="C1189" s="6" t="s">
        <v>684</v>
      </c>
      <c r="D1189" s="6">
        <v>2014</v>
      </c>
      <c r="F1189" s="20" t="s">
        <v>13</v>
      </c>
      <c r="G1189" s="20" t="s">
        <v>13</v>
      </c>
      <c r="I1189" s="6" t="s">
        <v>116</v>
      </c>
      <c r="J1189" s="6" t="s">
        <v>116</v>
      </c>
    </row>
    <row r="1190" spans="1:10" x14ac:dyDescent="0.25">
      <c r="A1190" s="6" t="s">
        <v>3976</v>
      </c>
      <c r="B1190" s="6" t="s">
        <v>3977</v>
      </c>
      <c r="C1190" s="6" t="s">
        <v>3867</v>
      </c>
      <c r="D1190" s="6">
        <v>2013</v>
      </c>
      <c r="F1190" s="20" t="s">
        <v>13</v>
      </c>
      <c r="G1190" s="20" t="s">
        <v>13</v>
      </c>
      <c r="I1190" s="6" t="s">
        <v>116</v>
      </c>
      <c r="J1190" s="6" t="s">
        <v>116</v>
      </c>
    </row>
    <row r="1191" spans="1:10" x14ac:dyDescent="0.25">
      <c r="A1191" s="6" t="s">
        <v>3986</v>
      </c>
      <c r="B1191" s="6" t="s">
        <v>3987</v>
      </c>
      <c r="C1191" s="6" t="s">
        <v>175</v>
      </c>
      <c r="D1191" s="6">
        <v>2014</v>
      </c>
      <c r="F1191" s="20" t="s">
        <v>13</v>
      </c>
      <c r="G1191" s="20" t="s">
        <v>13</v>
      </c>
      <c r="I1191" s="6" t="s">
        <v>116</v>
      </c>
      <c r="J1191" s="6" t="s">
        <v>116</v>
      </c>
    </row>
    <row r="1192" spans="1:10" x14ac:dyDescent="0.25">
      <c r="A1192" s="6" t="s">
        <v>3991</v>
      </c>
      <c r="B1192" s="6" t="s">
        <v>3992</v>
      </c>
      <c r="C1192" s="6" t="s">
        <v>352</v>
      </c>
      <c r="D1192" s="6">
        <v>2013</v>
      </c>
      <c r="F1192" s="20" t="s">
        <v>13</v>
      </c>
      <c r="G1192" s="20" t="s">
        <v>13</v>
      </c>
      <c r="I1192" s="6" t="s">
        <v>116</v>
      </c>
      <c r="J1192" s="6" t="s">
        <v>116</v>
      </c>
    </row>
    <row r="1193" spans="1:10" x14ac:dyDescent="0.25">
      <c r="A1193" s="6" t="s">
        <v>3995</v>
      </c>
      <c r="B1193" s="6" t="s">
        <v>3996</v>
      </c>
      <c r="C1193" s="6" t="s">
        <v>3997</v>
      </c>
      <c r="D1193" s="25">
        <v>2012</v>
      </c>
      <c r="E1193" s="17"/>
      <c r="F1193" s="20" t="s">
        <v>13</v>
      </c>
      <c r="G1193" s="20" t="s">
        <v>13</v>
      </c>
      <c r="I1193" s="6" t="s">
        <v>116</v>
      </c>
      <c r="J1193" s="6" t="s">
        <v>116</v>
      </c>
    </row>
    <row r="1194" spans="1:10" x14ac:dyDescent="0.25">
      <c r="A1194" s="6" t="s">
        <v>3998</v>
      </c>
      <c r="B1194" s="6" t="s">
        <v>3999</v>
      </c>
      <c r="C1194" s="6" t="s">
        <v>3565</v>
      </c>
      <c r="D1194" s="6">
        <v>2014</v>
      </c>
      <c r="F1194" s="20" t="s">
        <v>13</v>
      </c>
      <c r="G1194" s="20" t="s">
        <v>13</v>
      </c>
      <c r="I1194" s="6" t="s">
        <v>116</v>
      </c>
      <c r="J1194" s="6" t="s">
        <v>116</v>
      </c>
    </row>
    <row r="1195" spans="1:10" x14ac:dyDescent="0.25">
      <c r="A1195" s="6" t="s">
        <v>5000</v>
      </c>
      <c r="B1195" s="6" t="s">
        <v>5001</v>
      </c>
      <c r="C1195" s="6" t="s">
        <v>98</v>
      </c>
      <c r="D1195" s="6">
        <v>2015</v>
      </c>
      <c r="F1195" s="20" t="s">
        <v>13</v>
      </c>
      <c r="G1195" s="20" t="s">
        <v>13</v>
      </c>
      <c r="I1195" s="6" t="s">
        <v>116</v>
      </c>
      <c r="J1195" s="6" t="s">
        <v>116</v>
      </c>
    </row>
    <row r="1196" spans="1:10" s="8" customFormat="1" x14ac:dyDescent="0.25">
      <c r="A1196" s="6" t="s">
        <v>4002</v>
      </c>
      <c r="B1196" s="6" t="s">
        <v>4003</v>
      </c>
      <c r="C1196" s="6" t="s">
        <v>1843</v>
      </c>
      <c r="D1196" s="6">
        <v>2013</v>
      </c>
      <c r="E1196" s="6"/>
      <c r="F1196" s="20" t="s">
        <v>13</v>
      </c>
      <c r="G1196" s="20" t="s">
        <v>13</v>
      </c>
      <c r="H1196" s="6"/>
      <c r="I1196" s="6" t="s">
        <v>116</v>
      </c>
      <c r="J1196" s="6" t="s">
        <v>116</v>
      </c>
    </row>
    <row r="1197" spans="1:10" s="8" customFormat="1" x14ac:dyDescent="0.25">
      <c r="A1197" s="6" t="s">
        <v>4006</v>
      </c>
      <c r="B1197" s="6" t="s">
        <v>4007</v>
      </c>
      <c r="C1197" s="6" t="s">
        <v>382</v>
      </c>
      <c r="D1197" s="6">
        <v>2014</v>
      </c>
      <c r="E1197" s="6"/>
      <c r="F1197" s="20" t="s">
        <v>13</v>
      </c>
      <c r="G1197" s="20" t="s">
        <v>13</v>
      </c>
      <c r="H1197" s="6"/>
      <c r="I1197" s="6" t="s">
        <v>116</v>
      </c>
      <c r="J1197" s="6" t="s">
        <v>116</v>
      </c>
    </row>
    <row r="1198" spans="1:10" x14ac:dyDescent="0.25">
      <c r="A1198" s="6" t="s">
        <v>3325</v>
      </c>
      <c r="B1198" s="6" t="s">
        <v>3326</v>
      </c>
      <c r="C1198" s="6" t="s">
        <v>1185</v>
      </c>
      <c r="D1198" s="6">
        <v>2012</v>
      </c>
      <c r="F1198" s="20" t="s">
        <v>13</v>
      </c>
      <c r="G1198" s="20" t="s">
        <v>13</v>
      </c>
      <c r="I1198" s="6" t="s">
        <v>116</v>
      </c>
      <c r="J1198" s="6" t="s">
        <v>116</v>
      </c>
    </row>
    <row r="1199" spans="1:10" x14ac:dyDescent="0.25">
      <c r="A1199" s="6" t="s">
        <v>4011</v>
      </c>
      <c r="B1199" s="6" t="s">
        <v>4012</v>
      </c>
      <c r="C1199" s="6" t="s">
        <v>337</v>
      </c>
      <c r="D1199" s="6">
        <v>2013</v>
      </c>
      <c r="F1199" s="20" t="s">
        <v>13</v>
      </c>
      <c r="G1199" s="20" t="s">
        <v>13</v>
      </c>
      <c r="I1199" s="6" t="s">
        <v>116</v>
      </c>
      <c r="J1199" s="6" t="s">
        <v>116</v>
      </c>
    </row>
    <row r="1200" spans="1:10" x14ac:dyDescent="0.25">
      <c r="A1200" s="6" t="s">
        <v>4016</v>
      </c>
      <c r="B1200" s="6" t="s">
        <v>4017</v>
      </c>
      <c r="C1200" s="6" t="s">
        <v>596</v>
      </c>
      <c r="D1200" s="6">
        <v>2012</v>
      </c>
      <c r="F1200" s="20" t="s">
        <v>13</v>
      </c>
      <c r="G1200" s="20" t="s">
        <v>13</v>
      </c>
      <c r="I1200" s="6" t="s">
        <v>116</v>
      </c>
      <c r="J1200" s="6" t="s">
        <v>116</v>
      </c>
    </row>
    <row r="1201" spans="1:10" x14ac:dyDescent="0.25">
      <c r="B1201" s="6" t="s">
        <v>5268</v>
      </c>
      <c r="C1201" s="6" t="s">
        <v>113</v>
      </c>
      <c r="D1201" s="6">
        <v>2014</v>
      </c>
      <c r="F1201" s="20" t="s">
        <v>13</v>
      </c>
      <c r="G1201" s="20" t="s">
        <v>13</v>
      </c>
      <c r="I1201" s="6" t="s">
        <v>116</v>
      </c>
      <c r="J1201" s="6" t="s">
        <v>116</v>
      </c>
    </row>
    <row r="1202" spans="1:10" x14ac:dyDescent="0.25">
      <c r="A1202" s="6" t="s">
        <v>390</v>
      </c>
      <c r="B1202" s="6" t="s">
        <v>4034</v>
      </c>
      <c r="C1202" s="6" t="s">
        <v>131</v>
      </c>
      <c r="D1202" s="6">
        <v>2013</v>
      </c>
      <c r="F1202" s="20" t="s">
        <v>13</v>
      </c>
      <c r="G1202" s="20" t="s">
        <v>13</v>
      </c>
      <c r="I1202" s="6" t="s">
        <v>116</v>
      </c>
      <c r="J1202" s="6" t="s">
        <v>116</v>
      </c>
    </row>
    <row r="1203" spans="1:10" x14ac:dyDescent="0.25">
      <c r="A1203" s="6" t="s">
        <v>4035</v>
      </c>
      <c r="B1203" s="6" t="s">
        <v>4036</v>
      </c>
      <c r="C1203" s="6" t="s">
        <v>1185</v>
      </c>
      <c r="D1203" s="6">
        <v>2014</v>
      </c>
      <c r="F1203" s="20" t="s">
        <v>13</v>
      </c>
      <c r="G1203" s="20" t="s">
        <v>13</v>
      </c>
      <c r="I1203" s="6" t="s">
        <v>116</v>
      </c>
      <c r="J1203" s="6" t="s">
        <v>116</v>
      </c>
    </row>
    <row r="1204" spans="1:10" x14ac:dyDescent="0.25">
      <c r="A1204" s="6" t="s">
        <v>4037</v>
      </c>
      <c r="B1204" s="6" t="s">
        <v>4038</v>
      </c>
      <c r="C1204" s="6" t="s">
        <v>775</v>
      </c>
      <c r="D1204" s="6">
        <v>2014</v>
      </c>
      <c r="F1204" s="20" t="s">
        <v>13</v>
      </c>
      <c r="G1204" s="20" t="s">
        <v>13</v>
      </c>
      <c r="I1204" s="6" t="s">
        <v>116</v>
      </c>
      <c r="J1204" s="6" t="s">
        <v>116</v>
      </c>
    </row>
    <row r="1205" spans="1:10" x14ac:dyDescent="0.25">
      <c r="A1205" s="6" t="s">
        <v>4041</v>
      </c>
      <c r="B1205" s="6" t="s">
        <v>4042</v>
      </c>
      <c r="C1205" s="6" t="s">
        <v>4043</v>
      </c>
      <c r="D1205" s="6">
        <v>2013</v>
      </c>
      <c r="F1205" s="20" t="s">
        <v>13</v>
      </c>
      <c r="G1205" s="20" t="s">
        <v>13</v>
      </c>
      <c r="I1205" s="6" t="s">
        <v>116</v>
      </c>
      <c r="J1205" s="6" t="s">
        <v>116</v>
      </c>
    </row>
    <row r="1206" spans="1:10" x14ac:dyDescent="0.25">
      <c r="A1206" s="6" t="s">
        <v>4044</v>
      </c>
      <c r="B1206" s="6" t="s">
        <v>4045</v>
      </c>
      <c r="C1206" s="6" t="s">
        <v>4046</v>
      </c>
      <c r="D1206" s="6">
        <v>2013</v>
      </c>
      <c r="F1206" s="20" t="s">
        <v>13</v>
      </c>
      <c r="G1206" s="20" t="s">
        <v>13</v>
      </c>
      <c r="I1206" s="6" t="s">
        <v>116</v>
      </c>
      <c r="J1206" s="6" t="s">
        <v>116</v>
      </c>
    </row>
    <row r="1207" spans="1:10" x14ac:dyDescent="0.25">
      <c r="A1207" s="6" t="s">
        <v>4050</v>
      </c>
      <c r="B1207" s="6" t="s">
        <v>4051</v>
      </c>
      <c r="C1207" s="6" t="s">
        <v>4052</v>
      </c>
      <c r="D1207" s="25">
        <v>2014</v>
      </c>
      <c r="F1207" s="20" t="s">
        <v>13</v>
      </c>
      <c r="G1207" s="20" t="s">
        <v>13</v>
      </c>
      <c r="I1207" s="6" t="s">
        <v>116</v>
      </c>
      <c r="J1207" s="6" t="s">
        <v>116</v>
      </c>
    </row>
    <row r="1208" spans="1:10" x14ac:dyDescent="0.25">
      <c r="A1208" s="6" t="s">
        <v>4053</v>
      </c>
      <c r="B1208" s="6" t="s">
        <v>4054</v>
      </c>
      <c r="C1208" s="6" t="s">
        <v>1687</v>
      </c>
      <c r="D1208" s="6">
        <v>2013</v>
      </c>
      <c r="F1208" s="20" t="s">
        <v>13</v>
      </c>
      <c r="G1208" s="20" t="s">
        <v>13</v>
      </c>
      <c r="I1208" s="6" t="s">
        <v>116</v>
      </c>
      <c r="J1208" s="6" t="s">
        <v>116</v>
      </c>
    </row>
    <row r="1209" spans="1:10" x14ac:dyDescent="0.25">
      <c r="A1209" s="6" t="s">
        <v>4060</v>
      </c>
      <c r="B1209" s="6" t="s">
        <v>4061</v>
      </c>
      <c r="C1209" s="6" t="s">
        <v>135</v>
      </c>
      <c r="D1209" s="6">
        <v>2010</v>
      </c>
      <c r="F1209" s="20" t="s">
        <v>13</v>
      </c>
      <c r="G1209" s="20" t="s">
        <v>13</v>
      </c>
      <c r="I1209" s="6" t="s">
        <v>116</v>
      </c>
      <c r="J1209" s="6" t="s">
        <v>116</v>
      </c>
    </row>
    <row r="1210" spans="1:10" x14ac:dyDescent="0.25">
      <c r="A1210" s="6" t="s">
        <v>4062</v>
      </c>
      <c r="B1210" s="6" t="s">
        <v>4063</v>
      </c>
      <c r="C1210" s="6" t="s">
        <v>2492</v>
      </c>
      <c r="D1210" s="6">
        <v>2014</v>
      </c>
      <c r="F1210" s="20" t="s">
        <v>13</v>
      </c>
      <c r="G1210" s="20" t="s">
        <v>13</v>
      </c>
      <c r="I1210" s="6" t="s">
        <v>116</v>
      </c>
      <c r="J1210" s="6" t="s">
        <v>116</v>
      </c>
    </row>
    <row r="1211" spans="1:10" s="30" customFormat="1" x14ac:dyDescent="0.2">
      <c r="A1211" s="6" t="s">
        <v>4068</v>
      </c>
      <c r="B1211" s="6" t="s">
        <v>4069</v>
      </c>
      <c r="C1211" s="6" t="s">
        <v>4070</v>
      </c>
      <c r="D1211" s="25">
        <v>2010</v>
      </c>
      <c r="E1211" s="6"/>
      <c r="F1211" s="20" t="s">
        <v>13</v>
      </c>
      <c r="G1211" s="20" t="s">
        <v>13</v>
      </c>
      <c r="H1211" s="6"/>
      <c r="I1211" s="6" t="s">
        <v>116</v>
      </c>
      <c r="J1211" s="6" t="s">
        <v>116</v>
      </c>
    </row>
    <row r="1212" spans="1:10" s="30" customFormat="1" x14ac:dyDescent="0.2">
      <c r="A1212" s="6" t="s">
        <v>4071</v>
      </c>
      <c r="B1212" s="6" t="s">
        <v>4072</v>
      </c>
      <c r="C1212" s="6" t="s">
        <v>1677</v>
      </c>
      <c r="D1212" s="6">
        <v>2012</v>
      </c>
      <c r="E1212" s="6"/>
      <c r="F1212" s="20" t="s">
        <v>13</v>
      </c>
      <c r="G1212" s="20" t="s">
        <v>13</v>
      </c>
      <c r="H1212" s="6"/>
      <c r="I1212" s="6" t="s">
        <v>116</v>
      </c>
      <c r="J1212" s="6" t="s">
        <v>116</v>
      </c>
    </row>
    <row r="1213" spans="1:10" s="30" customFormat="1" x14ac:dyDescent="0.2">
      <c r="A1213" s="6" t="s">
        <v>4084</v>
      </c>
      <c r="B1213" s="6" t="s">
        <v>4085</v>
      </c>
      <c r="C1213" s="6" t="s">
        <v>4086</v>
      </c>
      <c r="D1213" s="6">
        <v>2013</v>
      </c>
      <c r="E1213" s="6"/>
      <c r="F1213" s="20" t="s">
        <v>13</v>
      </c>
      <c r="G1213" s="20" t="s">
        <v>13</v>
      </c>
      <c r="H1213" s="6"/>
      <c r="I1213" s="6" t="s">
        <v>116</v>
      </c>
      <c r="J1213" s="6" t="s">
        <v>116</v>
      </c>
    </row>
    <row r="1214" spans="1:10" x14ac:dyDescent="0.25">
      <c r="A1214" s="6" t="s">
        <v>4089</v>
      </c>
      <c r="B1214" s="6" t="s">
        <v>4090</v>
      </c>
      <c r="C1214" s="6" t="s">
        <v>131</v>
      </c>
      <c r="D1214" s="6">
        <v>2013</v>
      </c>
      <c r="F1214" s="20" t="s">
        <v>13</v>
      </c>
      <c r="G1214" s="20" t="s">
        <v>13</v>
      </c>
      <c r="I1214" s="6" t="s">
        <v>116</v>
      </c>
      <c r="J1214" s="6" t="s">
        <v>116</v>
      </c>
    </row>
    <row r="1215" spans="1:10" x14ac:dyDescent="0.25">
      <c r="A1215" s="6" t="s">
        <v>4091</v>
      </c>
      <c r="B1215" s="6" t="s">
        <v>4092</v>
      </c>
      <c r="C1215" s="6" t="s">
        <v>4093</v>
      </c>
      <c r="D1215" s="25">
        <v>2015</v>
      </c>
      <c r="F1215" s="20" t="s">
        <v>13</v>
      </c>
      <c r="G1215" s="20" t="s">
        <v>13</v>
      </c>
      <c r="I1215" s="6" t="s">
        <v>116</v>
      </c>
      <c r="J1215" s="6" t="s">
        <v>116</v>
      </c>
    </row>
    <row r="1216" spans="1:10" s="30" customFormat="1" x14ac:dyDescent="0.2">
      <c r="A1216" s="6" t="s">
        <v>4094</v>
      </c>
      <c r="B1216" s="6" t="s">
        <v>4095</v>
      </c>
      <c r="C1216" s="6" t="s">
        <v>4096</v>
      </c>
      <c r="D1216" s="6">
        <v>2012</v>
      </c>
      <c r="E1216" s="6"/>
      <c r="F1216" s="20" t="s">
        <v>13</v>
      </c>
      <c r="G1216" s="20" t="s">
        <v>13</v>
      </c>
      <c r="H1216" s="6"/>
      <c r="I1216" s="6" t="s">
        <v>116</v>
      </c>
      <c r="J1216" s="6" t="s">
        <v>116</v>
      </c>
    </row>
    <row r="1217" spans="1:10" x14ac:dyDescent="0.25">
      <c r="A1217" s="6" t="s">
        <v>4099</v>
      </c>
      <c r="B1217" s="6" t="s">
        <v>4100</v>
      </c>
      <c r="C1217" s="6" t="s">
        <v>1699</v>
      </c>
      <c r="D1217" s="6">
        <v>2012</v>
      </c>
      <c r="F1217" s="20" t="s">
        <v>13</v>
      </c>
      <c r="G1217" s="20" t="s">
        <v>13</v>
      </c>
      <c r="I1217" s="6" t="s">
        <v>116</v>
      </c>
      <c r="J1217" s="6" t="s">
        <v>116</v>
      </c>
    </row>
    <row r="1218" spans="1:10" s="30" customFormat="1" x14ac:dyDescent="0.2">
      <c r="A1218" s="6" t="s">
        <v>4105</v>
      </c>
      <c r="B1218" s="6" t="s">
        <v>4106</v>
      </c>
      <c r="C1218" s="6" t="s">
        <v>37</v>
      </c>
      <c r="D1218" s="6">
        <v>2014</v>
      </c>
      <c r="E1218" s="6"/>
      <c r="F1218" s="20" t="s">
        <v>13</v>
      </c>
      <c r="G1218" s="20" t="s">
        <v>13</v>
      </c>
      <c r="H1218" s="6"/>
      <c r="I1218" s="6" t="s">
        <v>116</v>
      </c>
      <c r="J1218" s="6" t="s">
        <v>116</v>
      </c>
    </row>
    <row r="1219" spans="1:10" s="30" customFormat="1" x14ac:dyDescent="0.2">
      <c r="A1219" s="6" t="s">
        <v>4109</v>
      </c>
      <c r="B1219" s="6" t="s">
        <v>4110</v>
      </c>
      <c r="C1219" s="6" t="s">
        <v>4111</v>
      </c>
      <c r="D1219" s="6">
        <v>2013</v>
      </c>
      <c r="E1219" s="6"/>
      <c r="F1219" s="20" t="s">
        <v>13</v>
      </c>
      <c r="G1219" s="20" t="s">
        <v>13</v>
      </c>
      <c r="H1219" s="6"/>
      <c r="I1219" s="6" t="s">
        <v>116</v>
      </c>
      <c r="J1219" s="6" t="s">
        <v>116</v>
      </c>
    </row>
    <row r="1220" spans="1:10" x14ac:dyDescent="0.25">
      <c r="A1220" s="6" t="s">
        <v>4112</v>
      </c>
      <c r="B1220" s="6" t="s">
        <v>4113</v>
      </c>
      <c r="C1220" s="6" t="s">
        <v>4114</v>
      </c>
      <c r="D1220" s="25">
        <v>2014</v>
      </c>
      <c r="F1220" s="20" t="s">
        <v>13</v>
      </c>
      <c r="G1220" s="20" t="s">
        <v>13</v>
      </c>
      <c r="I1220" s="6" t="s">
        <v>116</v>
      </c>
      <c r="J1220" s="6" t="s">
        <v>116</v>
      </c>
    </row>
    <row r="1221" spans="1:10" x14ac:dyDescent="0.25">
      <c r="A1221" s="6" t="s">
        <v>4120</v>
      </c>
      <c r="B1221" s="6" t="s">
        <v>4121</v>
      </c>
      <c r="C1221" s="6" t="s">
        <v>2753</v>
      </c>
      <c r="D1221" s="6">
        <v>2014</v>
      </c>
      <c r="F1221" s="20" t="s">
        <v>13</v>
      </c>
      <c r="G1221" s="20" t="s">
        <v>13</v>
      </c>
      <c r="I1221" s="6" t="s">
        <v>116</v>
      </c>
      <c r="J1221" s="6" t="s">
        <v>116</v>
      </c>
    </row>
    <row r="1222" spans="1:10" x14ac:dyDescent="0.25">
      <c r="A1222" s="6" t="s">
        <v>4129</v>
      </c>
      <c r="B1222" s="6" t="s">
        <v>4130</v>
      </c>
      <c r="C1222" s="6" t="s">
        <v>33</v>
      </c>
      <c r="D1222" s="6">
        <v>2011</v>
      </c>
      <c r="F1222" s="20" t="s">
        <v>13</v>
      </c>
      <c r="G1222" s="20" t="s">
        <v>13</v>
      </c>
      <c r="I1222" s="6" t="s">
        <v>116</v>
      </c>
      <c r="J1222" s="6" t="s">
        <v>116</v>
      </c>
    </row>
    <row r="1223" spans="1:10" x14ac:dyDescent="0.25">
      <c r="A1223" s="6" t="s">
        <v>4163</v>
      </c>
      <c r="B1223" s="6" t="s">
        <v>4164</v>
      </c>
      <c r="C1223" s="6" t="s">
        <v>4165</v>
      </c>
      <c r="D1223" s="6">
        <v>2013</v>
      </c>
      <c r="F1223" s="20" t="s">
        <v>13</v>
      </c>
      <c r="G1223" s="20" t="s">
        <v>13</v>
      </c>
      <c r="I1223" s="6" t="s">
        <v>116</v>
      </c>
      <c r="J1223" s="6" t="s">
        <v>116</v>
      </c>
    </row>
    <row r="1224" spans="1:10" x14ac:dyDescent="0.25">
      <c r="A1224" s="6" t="s">
        <v>4169</v>
      </c>
      <c r="B1224" s="6" t="s">
        <v>4170</v>
      </c>
      <c r="C1224" s="6" t="s">
        <v>4171</v>
      </c>
      <c r="D1224" s="6">
        <v>2014</v>
      </c>
      <c r="F1224" s="20" t="s">
        <v>13</v>
      </c>
      <c r="G1224" s="20" t="s">
        <v>13</v>
      </c>
      <c r="I1224" s="6" t="s">
        <v>116</v>
      </c>
      <c r="J1224" s="6" t="s">
        <v>116</v>
      </c>
    </row>
    <row r="1225" spans="1:10" x14ac:dyDescent="0.25">
      <c r="A1225" s="6" t="s">
        <v>4176</v>
      </c>
      <c r="B1225" s="6" t="s">
        <v>4177</v>
      </c>
      <c r="C1225" s="6" t="s">
        <v>4178</v>
      </c>
      <c r="D1225" s="6">
        <v>2013</v>
      </c>
      <c r="F1225" s="20" t="s">
        <v>13</v>
      </c>
      <c r="G1225" s="20" t="s">
        <v>13</v>
      </c>
      <c r="I1225" s="6" t="s">
        <v>116</v>
      </c>
      <c r="J1225" s="6" t="s">
        <v>116</v>
      </c>
    </row>
    <row r="1226" spans="1:10" x14ac:dyDescent="0.25">
      <c r="A1226" s="6" t="s">
        <v>4179</v>
      </c>
      <c r="B1226" s="6" t="s">
        <v>4180</v>
      </c>
      <c r="C1226" s="6" t="s">
        <v>4181</v>
      </c>
      <c r="D1226" s="6">
        <v>2014</v>
      </c>
      <c r="F1226" s="20" t="s">
        <v>13</v>
      </c>
      <c r="G1226" s="20" t="s">
        <v>13</v>
      </c>
      <c r="I1226" s="6" t="s">
        <v>116</v>
      </c>
      <c r="J1226" s="6" t="s">
        <v>116</v>
      </c>
    </row>
    <row r="1227" spans="1:10" s="8" customFormat="1" x14ac:dyDescent="0.25">
      <c r="A1227" s="6" t="s">
        <v>4185</v>
      </c>
      <c r="B1227" s="6" t="s">
        <v>4186</v>
      </c>
      <c r="C1227" s="6" t="s">
        <v>185</v>
      </c>
      <c r="D1227" s="6">
        <v>2013</v>
      </c>
      <c r="E1227" s="6"/>
      <c r="F1227" s="20" t="s">
        <v>13</v>
      </c>
      <c r="G1227" s="20" t="s">
        <v>13</v>
      </c>
      <c r="H1227" s="6"/>
      <c r="I1227" s="6" t="s">
        <v>116</v>
      </c>
      <c r="J1227" s="6" t="s">
        <v>116</v>
      </c>
    </row>
    <row r="1228" spans="1:10" x14ac:dyDescent="0.25">
      <c r="A1228" s="6" t="s">
        <v>4187</v>
      </c>
      <c r="B1228" s="6" t="s">
        <v>4188</v>
      </c>
      <c r="C1228" s="6" t="s">
        <v>2093</v>
      </c>
      <c r="D1228" s="25">
        <v>2014</v>
      </c>
      <c r="F1228" s="20" t="s">
        <v>13</v>
      </c>
      <c r="G1228" s="20" t="s">
        <v>13</v>
      </c>
      <c r="I1228" s="6" t="s">
        <v>116</v>
      </c>
      <c r="J1228" s="6" t="s">
        <v>116</v>
      </c>
    </row>
    <row r="1229" spans="1:10" x14ac:dyDescent="0.25">
      <c r="A1229" s="6" t="s">
        <v>4189</v>
      </c>
      <c r="B1229" s="6" t="s">
        <v>4190</v>
      </c>
      <c r="C1229" s="6" t="s">
        <v>744</v>
      </c>
      <c r="D1229" s="6">
        <v>2014</v>
      </c>
      <c r="F1229" s="20" t="s">
        <v>13</v>
      </c>
      <c r="G1229" s="20" t="s">
        <v>13</v>
      </c>
      <c r="I1229" s="6" t="s">
        <v>116</v>
      </c>
      <c r="J1229" s="6" t="s">
        <v>116</v>
      </c>
    </row>
    <row r="1230" spans="1:10" x14ac:dyDescent="0.25">
      <c r="A1230" s="6" t="s">
        <v>4193</v>
      </c>
      <c r="B1230" s="6" t="s">
        <v>4194</v>
      </c>
      <c r="C1230" s="6" t="s">
        <v>4195</v>
      </c>
      <c r="D1230" s="6">
        <v>2015</v>
      </c>
      <c r="F1230" s="20" t="s">
        <v>13</v>
      </c>
      <c r="G1230" s="20" t="s">
        <v>13</v>
      </c>
      <c r="I1230" s="6" t="s">
        <v>116</v>
      </c>
      <c r="J1230" s="6" t="s">
        <v>116</v>
      </c>
    </row>
    <row r="1231" spans="1:10" x14ac:dyDescent="0.25">
      <c r="A1231" s="6" t="s">
        <v>4197</v>
      </c>
      <c r="B1231" s="6" t="s">
        <v>4198</v>
      </c>
      <c r="C1231" s="6" t="s">
        <v>1182</v>
      </c>
      <c r="D1231" s="6">
        <v>2014</v>
      </c>
      <c r="F1231" s="20" t="s">
        <v>13</v>
      </c>
      <c r="G1231" s="20" t="s">
        <v>13</v>
      </c>
      <c r="I1231" s="6" t="s">
        <v>116</v>
      </c>
      <c r="J1231" s="6" t="s">
        <v>116</v>
      </c>
    </row>
    <row r="1232" spans="1:10" x14ac:dyDescent="0.25">
      <c r="A1232" s="6" t="s">
        <v>4199</v>
      </c>
      <c r="B1232" s="6" t="s">
        <v>4200</v>
      </c>
      <c r="C1232" s="6" t="s">
        <v>943</v>
      </c>
      <c r="D1232" s="6">
        <v>2015</v>
      </c>
      <c r="F1232" s="20" t="s">
        <v>13</v>
      </c>
      <c r="G1232" s="20" t="s">
        <v>13</v>
      </c>
      <c r="I1232" s="6" t="s">
        <v>116</v>
      </c>
      <c r="J1232" s="6" t="s">
        <v>116</v>
      </c>
    </row>
    <row r="1233" spans="1:10" x14ac:dyDescent="0.25">
      <c r="A1233" s="6" t="s">
        <v>4212</v>
      </c>
      <c r="B1233" s="6" t="s">
        <v>4213</v>
      </c>
      <c r="C1233" s="6" t="s">
        <v>4214</v>
      </c>
      <c r="D1233" s="6">
        <v>2014</v>
      </c>
      <c r="F1233" s="20" t="s">
        <v>13</v>
      </c>
      <c r="G1233" s="20" t="s">
        <v>13</v>
      </c>
      <c r="I1233" s="6" t="s">
        <v>116</v>
      </c>
      <c r="J1233" s="6" t="s">
        <v>116</v>
      </c>
    </row>
    <row r="1234" spans="1:10" x14ac:dyDescent="0.25">
      <c r="A1234" s="6" t="s">
        <v>4223</v>
      </c>
      <c r="B1234" s="6" t="s">
        <v>4224</v>
      </c>
      <c r="C1234" s="6" t="s">
        <v>501</v>
      </c>
      <c r="D1234" s="6">
        <v>2014</v>
      </c>
      <c r="F1234" s="20" t="s">
        <v>13</v>
      </c>
      <c r="G1234" s="20" t="s">
        <v>13</v>
      </c>
      <c r="I1234" s="6" t="s">
        <v>116</v>
      </c>
      <c r="J1234" s="6" t="s">
        <v>116</v>
      </c>
    </row>
    <row r="1235" spans="1:10" x14ac:dyDescent="0.25">
      <c r="A1235" s="6" t="s">
        <v>4225</v>
      </c>
      <c r="B1235" s="6" t="s">
        <v>4226</v>
      </c>
      <c r="C1235" s="6" t="s">
        <v>220</v>
      </c>
      <c r="D1235" s="6">
        <v>2012</v>
      </c>
      <c r="F1235" s="20" t="s">
        <v>13</v>
      </c>
      <c r="G1235" s="20" t="s">
        <v>13</v>
      </c>
      <c r="I1235" s="6" t="s">
        <v>116</v>
      </c>
      <c r="J1235" s="6" t="s">
        <v>116</v>
      </c>
    </row>
    <row r="1236" spans="1:10" x14ac:dyDescent="0.25">
      <c r="A1236" s="6" t="s">
        <v>4227</v>
      </c>
      <c r="B1236" s="6" t="s">
        <v>4228</v>
      </c>
      <c r="C1236" s="6" t="s">
        <v>172</v>
      </c>
      <c r="D1236" s="6">
        <v>2013</v>
      </c>
      <c r="F1236" s="20" t="s">
        <v>13</v>
      </c>
      <c r="G1236" s="20" t="s">
        <v>13</v>
      </c>
      <c r="I1236" s="6" t="s">
        <v>116</v>
      </c>
      <c r="J1236" s="6" t="s">
        <v>116</v>
      </c>
    </row>
    <row r="1237" spans="1:10" x14ac:dyDescent="0.25">
      <c r="A1237" s="6" t="s">
        <v>4238</v>
      </c>
      <c r="B1237" s="6" t="s">
        <v>4239</v>
      </c>
      <c r="C1237" s="6" t="s">
        <v>172</v>
      </c>
      <c r="D1237" s="6">
        <v>2013</v>
      </c>
      <c r="F1237" s="20" t="s">
        <v>13</v>
      </c>
      <c r="G1237" s="20" t="s">
        <v>13</v>
      </c>
      <c r="I1237" s="6" t="s">
        <v>116</v>
      </c>
      <c r="J1237" s="6" t="s">
        <v>116</v>
      </c>
    </row>
    <row r="1238" spans="1:10" x14ac:dyDescent="0.25">
      <c r="A1238" s="6" t="s">
        <v>4249</v>
      </c>
      <c r="B1238" s="6" t="s">
        <v>4250</v>
      </c>
      <c r="C1238" s="6" t="s">
        <v>4251</v>
      </c>
      <c r="D1238" s="6">
        <v>2013</v>
      </c>
      <c r="F1238" s="20" t="s">
        <v>13</v>
      </c>
      <c r="G1238" s="20" t="s">
        <v>13</v>
      </c>
      <c r="I1238" s="6" t="s">
        <v>116</v>
      </c>
      <c r="J1238" s="6" t="s">
        <v>116</v>
      </c>
    </row>
    <row r="1239" spans="1:10" s="30" customFormat="1" x14ac:dyDescent="0.2">
      <c r="A1239" s="6" t="s">
        <v>4252</v>
      </c>
      <c r="B1239" s="6" t="s">
        <v>4253</v>
      </c>
      <c r="C1239" s="6" t="s">
        <v>1325</v>
      </c>
      <c r="D1239" s="6">
        <v>2014</v>
      </c>
      <c r="E1239" s="6"/>
      <c r="F1239" s="20" t="s">
        <v>13</v>
      </c>
      <c r="G1239" s="20" t="s">
        <v>13</v>
      </c>
      <c r="H1239" s="6"/>
      <c r="I1239" s="6" t="s">
        <v>116</v>
      </c>
      <c r="J1239" s="6" t="s">
        <v>116</v>
      </c>
    </row>
    <row r="1240" spans="1:10" x14ac:dyDescent="0.25">
      <c r="A1240" s="6" t="s">
        <v>4254</v>
      </c>
      <c r="B1240" s="6" t="s">
        <v>4255</v>
      </c>
      <c r="C1240" s="6" t="s">
        <v>4256</v>
      </c>
      <c r="D1240" s="25">
        <v>2012</v>
      </c>
      <c r="F1240" s="20" t="s">
        <v>13</v>
      </c>
      <c r="G1240" s="20" t="s">
        <v>13</v>
      </c>
      <c r="I1240" s="6" t="s">
        <v>116</v>
      </c>
      <c r="J1240" s="6" t="s">
        <v>116</v>
      </c>
    </row>
    <row r="1241" spans="1:10" x14ac:dyDescent="0.25">
      <c r="A1241" s="6" t="s">
        <v>4264</v>
      </c>
      <c r="B1241" s="6" t="s">
        <v>4265</v>
      </c>
      <c r="C1241" s="6" t="s">
        <v>4266</v>
      </c>
      <c r="D1241" s="6">
        <v>2013</v>
      </c>
      <c r="F1241" s="20" t="s">
        <v>13</v>
      </c>
      <c r="G1241" s="20" t="s">
        <v>13</v>
      </c>
      <c r="I1241" s="6" t="s">
        <v>116</v>
      </c>
      <c r="J1241" s="6" t="s">
        <v>116</v>
      </c>
    </row>
    <row r="1242" spans="1:10" x14ac:dyDescent="0.25">
      <c r="A1242" s="6" t="s">
        <v>4267</v>
      </c>
      <c r="B1242" s="6" t="s">
        <v>4268</v>
      </c>
      <c r="C1242" s="6" t="s">
        <v>4269</v>
      </c>
      <c r="D1242" s="6">
        <v>2014</v>
      </c>
      <c r="F1242" s="20" t="s">
        <v>13</v>
      </c>
      <c r="G1242" s="20" t="s">
        <v>13</v>
      </c>
      <c r="I1242" s="6" t="s">
        <v>116</v>
      </c>
      <c r="J1242" s="6" t="s">
        <v>116</v>
      </c>
    </row>
    <row r="1243" spans="1:10" x14ac:dyDescent="0.25">
      <c r="A1243" s="6" t="s">
        <v>4272</v>
      </c>
      <c r="B1243" s="6" t="s">
        <v>4273</v>
      </c>
      <c r="C1243" s="6" t="s">
        <v>501</v>
      </c>
      <c r="D1243" s="6">
        <v>2015</v>
      </c>
      <c r="F1243" s="20" t="s">
        <v>13</v>
      </c>
      <c r="G1243" s="20" t="s">
        <v>13</v>
      </c>
      <c r="I1243" s="6" t="s">
        <v>116</v>
      </c>
      <c r="J1243" s="6" t="s">
        <v>116</v>
      </c>
    </row>
    <row r="1244" spans="1:10" x14ac:dyDescent="0.25">
      <c r="A1244" s="6" t="s">
        <v>4274</v>
      </c>
      <c r="B1244" s="6" t="s">
        <v>4275</v>
      </c>
      <c r="C1244" s="6" t="s">
        <v>4276</v>
      </c>
      <c r="D1244" s="6">
        <v>2012</v>
      </c>
      <c r="F1244" s="20" t="s">
        <v>13</v>
      </c>
      <c r="G1244" s="20" t="s">
        <v>13</v>
      </c>
      <c r="I1244" s="6" t="s">
        <v>116</v>
      </c>
      <c r="J1244" s="6" t="s">
        <v>116</v>
      </c>
    </row>
    <row r="1245" spans="1:10" x14ac:dyDescent="0.25">
      <c r="A1245" s="6" t="s">
        <v>4277</v>
      </c>
      <c r="B1245" s="6" t="s">
        <v>4278</v>
      </c>
      <c r="C1245" s="6" t="s">
        <v>4279</v>
      </c>
      <c r="D1245" s="6">
        <v>2015</v>
      </c>
      <c r="F1245" s="20" t="s">
        <v>13</v>
      </c>
      <c r="G1245" s="20" t="s">
        <v>13</v>
      </c>
      <c r="I1245" s="6" t="s">
        <v>116</v>
      </c>
      <c r="J1245" s="6" t="s">
        <v>116</v>
      </c>
    </row>
    <row r="1246" spans="1:10" x14ac:dyDescent="0.25">
      <c r="A1246" s="6" t="s">
        <v>4280</v>
      </c>
      <c r="B1246" s="6" t="s">
        <v>4281</v>
      </c>
      <c r="C1246" s="6" t="s">
        <v>780</v>
      </c>
      <c r="D1246" s="6">
        <v>2014</v>
      </c>
      <c r="F1246" s="20" t="s">
        <v>13</v>
      </c>
      <c r="G1246" s="20" t="s">
        <v>13</v>
      </c>
      <c r="I1246" s="6" t="s">
        <v>116</v>
      </c>
      <c r="J1246" s="6" t="s">
        <v>116</v>
      </c>
    </row>
    <row r="1247" spans="1:10" x14ac:dyDescent="0.25">
      <c r="A1247" s="6" t="s">
        <v>4282</v>
      </c>
      <c r="B1247" s="6" t="s">
        <v>4283</v>
      </c>
      <c r="C1247" s="6" t="s">
        <v>4284</v>
      </c>
      <c r="D1247" s="6">
        <v>2013</v>
      </c>
      <c r="F1247" s="20" t="s">
        <v>13</v>
      </c>
      <c r="G1247" s="20" t="s">
        <v>13</v>
      </c>
      <c r="I1247" s="6" t="s">
        <v>116</v>
      </c>
      <c r="J1247" s="6" t="s">
        <v>116</v>
      </c>
    </row>
    <row r="1248" spans="1:10" x14ac:dyDescent="0.25">
      <c r="A1248" s="6" t="s">
        <v>4287</v>
      </c>
      <c r="B1248" s="6" t="s">
        <v>4288</v>
      </c>
      <c r="C1248" s="6" t="s">
        <v>4289</v>
      </c>
      <c r="D1248" s="25">
        <v>2013</v>
      </c>
      <c r="F1248" s="20" t="s">
        <v>13</v>
      </c>
      <c r="G1248" s="20" t="s">
        <v>13</v>
      </c>
      <c r="I1248" s="6" t="s">
        <v>116</v>
      </c>
      <c r="J1248" s="6" t="s">
        <v>116</v>
      </c>
    </row>
    <row r="1249" spans="1:10" s="8" customFormat="1" x14ac:dyDescent="0.25">
      <c r="A1249" s="6" t="s">
        <v>4290</v>
      </c>
      <c r="B1249" s="6" t="s">
        <v>4291</v>
      </c>
      <c r="C1249" s="6" t="s">
        <v>396</v>
      </c>
      <c r="D1249" s="6">
        <v>2011</v>
      </c>
      <c r="E1249" s="6"/>
      <c r="F1249" s="20" t="s">
        <v>13</v>
      </c>
      <c r="G1249" s="20" t="s">
        <v>13</v>
      </c>
      <c r="H1249" s="6"/>
      <c r="I1249" s="6" t="s">
        <v>116</v>
      </c>
      <c r="J1249" s="6" t="s">
        <v>116</v>
      </c>
    </row>
    <row r="1250" spans="1:10" s="8" customFormat="1" x14ac:dyDescent="0.25">
      <c r="A1250" s="6" t="s">
        <v>4306</v>
      </c>
      <c r="B1250" s="6" t="s">
        <v>4307</v>
      </c>
      <c r="C1250" s="6" t="s">
        <v>4308</v>
      </c>
      <c r="D1250" s="6">
        <v>2014</v>
      </c>
      <c r="E1250" s="6"/>
      <c r="F1250" s="20" t="s">
        <v>13</v>
      </c>
      <c r="G1250" s="20" t="s">
        <v>13</v>
      </c>
      <c r="H1250" s="6"/>
      <c r="I1250" s="6" t="s">
        <v>116</v>
      </c>
      <c r="J1250" s="6" t="s">
        <v>116</v>
      </c>
    </row>
    <row r="1251" spans="1:10" x14ac:dyDescent="0.25">
      <c r="A1251" s="6" t="s">
        <v>4309</v>
      </c>
      <c r="B1251" s="6" t="s">
        <v>4310</v>
      </c>
      <c r="C1251" s="6" t="s">
        <v>4214</v>
      </c>
      <c r="D1251" s="6">
        <v>2013</v>
      </c>
      <c r="F1251" s="20" t="s">
        <v>13</v>
      </c>
      <c r="G1251" s="20" t="s">
        <v>13</v>
      </c>
      <c r="I1251" s="6" t="s">
        <v>116</v>
      </c>
      <c r="J1251" s="6" t="s">
        <v>116</v>
      </c>
    </row>
    <row r="1252" spans="1:10" x14ac:dyDescent="0.25">
      <c r="A1252" s="6" t="s">
        <v>4322</v>
      </c>
      <c r="B1252" s="6" t="s">
        <v>4323</v>
      </c>
      <c r="C1252" s="6" t="s">
        <v>4324</v>
      </c>
      <c r="D1252" s="25">
        <v>2015</v>
      </c>
      <c r="F1252" s="20" t="s">
        <v>13</v>
      </c>
      <c r="G1252" s="20" t="s">
        <v>13</v>
      </c>
      <c r="I1252" s="6" t="s">
        <v>116</v>
      </c>
      <c r="J1252" s="6" t="s">
        <v>116</v>
      </c>
    </row>
    <row r="1253" spans="1:10" x14ac:dyDescent="0.25">
      <c r="A1253" s="6" t="s">
        <v>4334</v>
      </c>
      <c r="B1253" s="6" t="s">
        <v>4335</v>
      </c>
      <c r="C1253" s="6" t="s">
        <v>3973</v>
      </c>
      <c r="D1253" s="6">
        <v>2012</v>
      </c>
      <c r="F1253" s="20" t="s">
        <v>13</v>
      </c>
      <c r="G1253" s="20" t="s">
        <v>13</v>
      </c>
      <c r="I1253" s="6" t="s">
        <v>116</v>
      </c>
      <c r="J1253" s="6" t="s">
        <v>116</v>
      </c>
    </row>
    <row r="1254" spans="1:10" x14ac:dyDescent="0.25">
      <c r="A1254" s="6" t="s">
        <v>4349</v>
      </c>
      <c r="B1254" s="6" t="s">
        <v>4350</v>
      </c>
      <c r="C1254" s="6" t="s">
        <v>1325</v>
      </c>
      <c r="D1254" s="6">
        <v>2014</v>
      </c>
      <c r="F1254" s="20" t="s">
        <v>13</v>
      </c>
      <c r="G1254" s="20" t="s">
        <v>13</v>
      </c>
      <c r="I1254" s="6" t="s">
        <v>116</v>
      </c>
      <c r="J1254" s="6" t="s">
        <v>116</v>
      </c>
    </row>
    <row r="1255" spans="1:10" x14ac:dyDescent="0.25">
      <c r="A1255" s="6" t="s">
        <v>4371</v>
      </c>
      <c r="B1255" s="6" t="s">
        <v>4372</v>
      </c>
      <c r="C1255" s="6" t="s">
        <v>4373</v>
      </c>
      <c r="D1255" s="6">
        <v>2013</v>
      </c>
      <c r="F1255" s="20" t="s">
        <v>13</v>
      </c>
      <c r="G1255" s="20" t="s">
        <v>13</v>
      </c>
      <c r="I1255" s="6" t="s">
        <v>116</v>
      </c>
      <c r="J1255" s="6" t="s">
        <v>116</v>
      </c>
    </row>
    <row r="1256" spans="1:10" x14ac:dyDescent="0.25">
      <c r="A1256" s="6" t="s">
        <v>4394</v>
      </c>
      <c r="B1256" s="6" t="s">
        <v>4395</v>
      </c>
      <c r="C1256" s="6" t="s">
        <v>3245</v>
      </c>
      <c r="D1256" s="6">
        <v>2014</v>
      </c>
      <c r="F1256" s="20" t="s">
        <v>13</v>
      </c>
      <c r="G1256" s="20" t="s">
        <v>13</v>
      </c>
      <c r="I1256" s="6" t="s">
        <v>116</v>
      </c>
      <c r="J1256" s="6" t="s">
        <v>116</v>
      </c>
    </row>
    <row r="1257" spans="1:10" x14ac:dyDescent="0.25">
      <c r="A1257" s="6" t="s">
        <v>4404</v>
      </c>
      <c r="B1257" s="6" t="s">
        <v>4405</v>
      </c>
      <c r="C1257" s="6" t="s">
        <v>4406</v>
      </c>
      <c r="D1257" s="6">
        <v>2015</v>
      </c>
      <c r="F1257" s="20" t="s">
        <v>13</v>
      </c>
      <c r="G1257" s="20" t="s">
        <v>13</v>
      </c>
      <c r="I1257" s="6" t="s">
        <v>116</v>
      </c>
      <c r="J1257" s="6" t="s">
        <v>116</v>
      </c>
    </row>
    <row r="1258" spans="1:10" s="8" customFormat="1" x14ac:dyDescent="0.25">
      <c r="A1258" s="6" t="s">
        <v>4407</v>
      </c>
      <c r="B1258" s="6" t="s">
        <v>4408</v>
      </c>
      <c r="C1258" s="6" t="s">
        <v>172</v>
      </c>
      <c r="D1258" s="6">
        <v>2013</v>
      </c>
      <c r="E1258" s="6"/>
      <c r="F1258" s="20" t="s">
        <v>13</v>
      </c>
      <c r="G1258" s="20" t="s">
        <v>13</v>
      </c>
      <c r="H1258" s="6"/>
      <c r="I1258" s="6" t="s">
        <v>116</v>
      </c>
      <c r="J1258" s="6" t="s">
        <v>116</v>
      </c>
    </row>
    <row r="1259" spans="1:10" x14ac:dyDescent="0.25">
      <c r="A1259" s="6" t="s">
        <v>4409</v>
      </c>
      <c r="B1259" s="6" t="s">
        <v>4410</v>
      </c>
      <c r="C1259" s="6" t="s">
        <v>2492</v>
      </c>
      <c r="D1259" s="6">
        <v>2014</v>
      </c>
      <c r="F1259" s="20" t="s">
        <v>13</v>
      </c>
      <c r="G1259" s="20" t="s">
        <v>13</v>
      </c>
      <c r="I1259" s="6" t="s">
        <v>116</v>
      </c>
      <c r="J1259" s="6" t="s">
        <v>116</v>
      </c>
    </row>
    <row r="1260" spans="1:10" x14ac:dyDescent="0.25">
      <c r="A1260" s="6" t="s">
        <v>4414</v>
      </c>
      <c r="B1260" s="6" t="s">
        <v>4415</v>
      </c>
      <c r="C1260" s="6" t="s">
        <v>4416</v>
      </c>
      <c r="D1260" s="6">
        <v>2015</v>
      </c>
      <c r="F1260" s="20" t="s">
        <v>13</v>
      </c>
      <c r="G1260" s="20" t="s">
        <v>13</v>
      </c>
      <c r="I1260" s="6" t="s">
        <v>116</v>
      </c>
      <c r="J1260" s="6" t="s">
        <v>116</v>
      </c>
    </row>
    <row r="1261" spans="1:10" x14ac:dyDescent="0.25">
      <c r="A1261" s="6" t="s">
        <v>4417</v>
      </c>
      <c r="B1261" s="6" t="s">
        <v>4418</v>
      </c>
      <c r="D1261" s="6">
        <v>2013</v>
      </c>
      <c r="F1261" s="20" t="s">
        <v>13</v>
      </c>
      <c r="G1261" s="20" t="s">
        <v>13</v>
      </c>
      <c r="I1261" s="6" t="s">
        <v>116</v>
      </c>
      <c r="J1261" s="6" t="s">
        <v>116</v>
      </c>
    </row>
    <row r="1262" spans="1:10" x14ac:dyDescent="0.25">
      <c r="A1262" s="6" t="s">
        <v>4422</v>
      </c>
      <c r="B1262" s="6" t="s">
        <v>4423</v>
      </c>
      <c r="C1262" s="6" t="s">
        <v>4424</v>
      </c>
      <c r="D1262" s="25">
        <v>2014</v>
      </c>
      <c r="F1262" s="20" t="s">
        <v>13</v>
      </c>
      <c r="G1262" s="20" t="s">
        <v>13</v>
      </c>
      <c r="I1262" s="6" t="s">
        <v>116</v>
      </c>
      <c r="J1262" s="6" t="s">
        <v>116</v>
      </c>
    </row>
    <row r="1263" spans="1:10" x14ac:dyDescent="0.25">
      <c r="A1263" s="6" t="s">
        <v>4425</v>
      </c>
      <c r="B1263" s="6" t="s">
        <v>4426</v>
      </c>
      <c r="C1263" s="6" t="s">
        <v>780</v>
      </c>
      <c r="D1263" s="6">
        <v>2013</v>
      </c>
      <c r="F1263" s="20" t="s">
        <v>13</v>
      </c>
      <c r="G1263" s="20" t="s">
        <v>13</v>
      </c>
      <c r="I1263" s="6" t="s">
        <v>116</v>
      </c>
      <c r="J1263" s="6" t="s">
        <v>116</v>
      </c>
    </row>
    <row r="1264" spans="1:10" x14ac:dyDescent="0.25">
      <c r="A1264" s="8" t="s">
        <v>4427</v>
      </c>
      <c r="B1264" s="8" t="s">
        <v>4428</v>
      </c>
      <c r="D1264" s="8">
        <v>2013</v>
      </c>
      <c r="F1264" s="21" t="s">
        <v>13</v>
      </c>
      <c r="G1264" s="21" t="s">
        <v>13</v>
      </c>
      <c r="H1264" s="8"/>
      <c r="I1264" s="8" t="s">
        <v>116</v>
      </c>
      <c r="J1264" s="8" t="s">
        <v>116</v>
      </c>
    </row>
    <row r="1265" spans="1:10" x14ac:dyDescent="0.25">
      <c r="A1265" s="6" t="s">
        <v>4442</v>
      </c>
      <c r="B1265" s="6" t="s">
        <v>4443</v>
      </c>
      <c r="C1265" s="6" t="s">
        <v>720</v>
      </c>
      <c r="D1265" s="6">
        <v>2014</v>
      </c>
      <c r="F1265" s="20" t="s">
        <v>13</v>
      </c>
      <c r="G1265" s="20" t="s">
        <v>13</v>
      </c>
      <c r="I1265" s="6" t="s">
        <v>116</v>
      </c>
      <c r="J1265" s="6" t="s">
        <v>116</v>
      </c>
    </row>
    <row r="1266" spans="1:10" s="8" customFormat="1" x14ac:dyDescent="0.25">
      <c r="A1266" s="6" t="s">
        <v>4446</v>
      </c>
      <c r="B1266" s="6" t="s">
        <v>4447</v>
      </c>
      <c r="C1266" s="6" t="s">
        <v>4448</v>
      </c>
      <c r="D1266" s="6">
        <v>2013</v>
      </c>
      <c r="E1266" s="6"/>
      <c r="F1266" s="20" t="s">
        <v>13</v>
      </c>
      <c r="G1266" s="20" t="s">
        <v>13</v>
      </c>
      <c r="H1266" s="6"/>
      <c r="I1266" s="6" t="s">
        <v>116</v>
      </c>
      <c r="J1266" s="6" t="s">
        <v>116</v>
      </c>
    </row>
    <row r="1267" spans="1:10" s="8" customFormat="1" x14ac:dyDescent="0.25">
      <c r="A1267" s="6" t="s">
        <v>4449</v>
      </c>
      <c r="B1267" s="6" t="s">
        <v>4450</v>
      </c>
      <c r="C1267" s="6" t="s">
        <v>4451</v>
      </c>
      <c r="D1267" s="6">
        <v>2014</v>
      </c>
      <c r="E1267" s="6"/>
      <c r="F1267" s="20" t="s">
        <v>13</v>
      </c>
      <c r="G1267" s="20" t="s">
        <v>13</v>
      </c>
      <c r="H1267" s="6"/>
      <c r="I1267" s="6" t="s">
        <v>116</v>
      </c>
      <c r="J1267" s="6" t="s">
        <v>116</v>
      </c>
    </row>
    <row r="1268" spans="1:10" x14ac:dyDescent="0.25">
      <c r="A1268" s="6" t="s">
        <v>4467</v>
      </c>
      <c r="B1268" s="6" t="s">
        <v>4468</v>
      </c>
      <c r="C1268" s="6" t="s">
        <v>596</v>
      </c>
      <c r="D1268" s="6">
        <v>2011</v>
      </c>
      <c r="F1268" s="20" t="s">
        <v>13</v>
      </c>
      <c r="G1268" s="20" t="s">
        <v>13</v>
      </c>
      <c r="I1268" s="6" t="s">
        <v>116</v>
      </c>
      <c r="J1268" s="6" t="s">
        <v>116</v>
      </c>
    </row>
    <row r="1269" spans="1:10" s="8" customFormat="1" x14ac:dyDescent="0.25">
      <c r="A1269" s="6" t="s">
        <v>4489</v>
      </c>
      <c r="B1269" s="6" t="s">
        <v>4490</v>
      </c>
      <c r="C1269" s="6" t="s">
        <v>4491</v>
      </c>
      <c r="D1269" s="6">
        <v>2013</v>
      </c>
      <c r="E1269" s="6"/>
      <c r="F1269" s="20" t="s">
        <v>13</v>
      </c>
      <c r="G1269" s="20" t="s">
        <v>13</v>
      </c>
      <c r="H1269" s="6"/>
      <c r="I1269" s="6" t="s">
        <v>116</v>
      </c>
      <c r="J1269" s="6" t="s">
        <v>116</v>
      </c>
    </row>
    <row r="1270" spans="1:10" s="8" customFormat="1" x14ac:dyDescent="0.25">
      <c r="A1270" s="6" t="s">
        <v>4495</v>
      </c>
      <c r="B1270" s="6" t="s">
        <v>4496</v>
      </c>
      <c r="C1270" s="6" t="s">
        <v>147</v>
      </c>
      <c r="D1270" s="6">
        <v>2013</v>
      </c>
      <c r="E1270" s="6"/>
      <c r="F1270" s="20" t="s">
        <v>13</v>
      </c>
      <c r="G1270" s="20" t="s">
        <v>13</v>
      </c>
      <c r="H1270" s="6"/>
      <c r="I1270" s="6" t="s">
        <v>116</v>
      </c>
      <c r="J1270" s="6" t="s">
        <v>116</v>
      </c>
    </row>
    <row r="1271" spans="1:10" x14ac:dyDescent="0.25">
      <c r="A1271" s="6" t="s">
        <v>4501</v>
      </c>
      <c r="B1271" s="6" t="s">
        <v>4502</v>
      </c>
      <c r="C1271" s="6" t="s">
        <v>738</v>
      </c>
      <c r="D1271" s="25">
        <v>2013</v>
      </c>
      <c r="F1271" s="20" t="s">
        <v>13</v>
      </c>
      <c r="G1271" s="20" t="s">
        <v>13</v>
      </c>
      <c r="I1271" s="6" t="s">
        <v>116</v>
      </c>
      <c r="J1271" s="6" t="s">
        <v>116</v>
      </c>
    </row>
    <row r="1272" spans="1:10" x14ac:dyDescent="0.25">
      <c r="A1272" s="6" t="s">
        <v>4508</v>
      </c>
      <c r="B1272" s="6" t="s">
        <v>4509</v>
      </c>
      <c r="C1272" s="6" t="s">
        <v>4510</v>
      </c>
      <c r="D1272" s="6">
        <v>2012</v>
      </c>
      <c r="F1272" s="20" t="s">
        <v>13</v>
      </c>
      <c r="G1272" s="20" t="s">
        <v>13</v>
      </c>
      <c r="I1272" s="6" t="s">
        <v>116</v>
      </c>
      <c r="J1272" s="6" t="s">
        <v>116</v>
      </c>
    </row>
    <row r="1273" spans="1:10" x14ac:dyDescent="0.25">
      <c r="A1273" s="6" t="s">
        <v>4516</v>
      </c>
      <c r="B1273" s="6" t="s">
        <v>4517</v>
      </c>
      <c r="C1273" s="6" t="s">
        <v>4518</v>
      </c>
      <c r="D1273" s="6">
        <v>2013</v>
      </c>
      <c r="F1273" s="20" t="s">
        <v>13</v>
      </c>
      <c r="G1273" s="20" t="s">
        <v>13</v>
      </c>
      <c r="I1273" s="6" t="s">
        <v>116</v>
      </c>
      <c r="J1273" s="6" t="s">
        <v>116</v>
      </c>
    </row>
    <row r="1274" spans="1:10" x14ac:dyDescent="0.25">
      <c r="A1274" s="6" t="s">
        <v>4519</v>
      </c>
      <c r="B1274" s="6" t="s">
        <v>4520</v>
      </c>
      <c r="C1274" s="6" t="s">
        <v>2517</v>
      </c>
      <c r="D1274" s="6">
        <v>2014</v>
      </c>
      <c r="F1274" s="20" t="s">
        <v>13</v>
      </c>
      <c r="G1274" s="20" t="s">
        <v>13</v>
      </c>
      <c r="I1274" s="6" t="s">
        <v>116</v>
      </c>
      <c r="J1274" s="6" t="s">
        <v>116</v>
      </c>
    </row>
    <row r="1275" spans="1:10" x14ac:dyDescent="0.25">
      <c r="A1275" s="6" t="s">
        <v>4523</v>
      </c>
      <c r="B1275" s="6" t="s">
        <v>4524</v>
      </c>
      <c r="C1275" s="6" t="s">
        <v>4525</v>
      </c>
      <c r="D1275" s="25">
        <v>2014</v>
      </c>
      <c r="F1275" s="20" t="s">
        <v>13</v>
      </c>
      <c r="G1275" s="20" t="s">
        <v>13</v>
      </c>
      <c r="I1275" s="6" t="s">
        <v>116</v>
      </c>
      <c r="J1275" s="6" t="s">
        <v>116</v>
      </c>
    </row>
    <row r="1276" spans="1:10" x14ac:dyDescent="0.25">
      <c r="A1276" s="6" t="s">
        <v>4544</v>
      </c>
      <c r="B1276" s="6" t="s">
        <v>4545</v>
      </c>
      <c r="C1276" s="6" t="s">
        <v>131</v>
      </c>
      <c r="D1276" s="6">
        <v>2013</v>
      </c>
      <c r="F1276" s="20" t="s">
        <v>13</v>
      </c>
      <c r="G1276" s="20" t="s">
        <v>13</v>
      </c>
      <c r="I1276" s="6" t="s">
        <v>116</v>
      </c>
      <c r="J1276" s="6" t="s">
        <v>116</v>
      </c>
    </row>
    <row r="1277" spans="1:10" x14ac:dyDescent="0.25">
      <c r="A1277" s="6" t="s">
        <v>4546</v>
      </c>
      <c r="B1277" s="6" t="s">
        <v>4547</v>
      </c>
      <c r="D1277" s="6">
        <v>2011</v>
      </c>
      <c r="F1277" s="20" t="s">
        <v>13</v>
      </c>
      <c r="G1277" s="20" t="s">
        <v>13</v>
      </c>
      <c r="I1277" s="6" t="s">
        <v>116</v>
      </c>
      <c r="J1277" s="6" t="s">
        <v>116</v>
      </c>
    </row>
    <row r="1278" spans="1:10" x14ac:dyDescent="0.25">
      <c r="A1278" s="6" t="s">
        <v>4548</v>
      </c>
      <c r="B1278" s="6" t="s">
        <v>4549</v>
      </c>
      <c r="C1278" s="6" t="s">
        <v>4550</v>
      </c>
      <c r="D1278" s="6">
        <v>2013</v>
      </c>
      <c r="F1278" s="20" t="s">
        <v>13</v>
      </c>
      <c r="G1278" s="20" t="s">
        <v>13</v>
      </c>
      <c r="I1278" s="6" t="s">
        <v>116</v>
      </c>
      <c r="J1278" s="6" t="s">
        <v>116</v>
      </c>
    </row>
    <row r="1279" spans="1:10" x14ac:dyDescent="0.25">
      <c r="A1279" s="6" t="s">
        <v>4551</v>
      </c>
      <c r="B1279" s="6" t="s">
        <v>4552</v>
      </c>
      <c r="C1279" s="6" t="s">
        <v>4553</v>
      </c>
      <c r="D1279" s="6">
        <v>2014</v>
      </c>
      <c r="F1279" s="20" t="s">
        <v>13</v>
      </c>
      <c r="G1279" s="20" t="s">
        <v>13</v>
      </c>
      <c r="I1279" s="6" t="s">
        <v>116</v>
      </c>
      <c r="J1279" s="6" t="s">
        <v>116</v>
      </c>
    </row>
    <row r="1280" spans="1:10" x14ac:dyDescent="0.25">
      <c r="A1280" s="6" t="s">
        <v>4554</v>
      </c>
      <c r="B1280" s="6" t="s">
        <v>4555</v>
      </c>
      <c r="C1280" s="6" t="s">
        <v>312</v>
      </c>
      <c r="D1280" s="6">
        <v>2014</v>
      </c>
      <c r="F1280" s="20" t="s">
        <v>13</v>
      </c>
      <c r="G1280" s="20" t="s">
        <v>13</v>
      </c>
      <c r="I1280" s="6" t="s">
        <v>116</v>
      </c>
      <c r="J1280" s="6" t="s">
        <v>116</v>
      </c>
    </row>
    <row r="1281" spans="1:10" x14ac:dyDescent="0.25">
      <c r="A1281" s="6" t="s">
        <v>4559</v>
      </c>
      <c r="B1281" s="6" t="s">
        <v>4560</v>
      </c>
      <c r="C1281" s="6" t="s">
        <v>312</v>
      </c>
      <c r="D1281" s="6">
        <v>2013</v>
      </c>
      <c r="F1281" s="20" t="s">
        <v>13</v>
      </c>
      <c r="G1281" s="20" t="s">
        <v>13</v>
      </c>
      <c r="I1281" s="6" t="s">
        <v>116</v>
      </c>
      <c r="J1281" s="6" t="s">
        <v>116</v>
      </c>
    </row>
    <row r="1282" spans="1:10" x14ac:dyDescent="0.25">
      <c r="A1282" s="6" t="s">
        <v>4574</v>
      </c>
      <c r="B1282" s="6" t="s">
        <v>4575</v>
      </c>
      <c r="C1282" s="6" t="s">
        <v>326</v>
      </c>
      <c r="D1282" s="6">
        <v>2013</v>
      </c>
      <c r="F1282" s="20" t="s">
        <v>13</v>
      </c>
      <c r="G1282" s="20" t="s">
        <v>13</v>
      </c>
      <c r="I1282" s="6" t="s">
        <v>116</v>
      </c>
      <c r="J1282" s="6" t="s">
        <v>116</v>
      </c>
    </row>
    <row r="1283" spans="1:10" x14ac:dyDescent="0.25">
      <c r="A1283" s="6" t="s">
        <v>4592</v>
      </c>
      <c r="B1283" s="6" t="s">
        <v>4593</v>
      </c>
      <c r="C1283" s="6" t="s">
        <v>4594</v>
      </c>
      <c r="D1283" s="6">
        <v>2014</v>
      </c>
      <c r="F1283" s="20" t="s">
        <v>13</v>
      </c>
      <c r="G1283" s="20" t="s">
        <v>13</v>
      </c>
      <c r="I1283" s="6" t="s">
        <v>116</v>
      </c>
      <c r="J1283" s="6" t="s">
        <v>116</v>
      </c>
    </row>
    <row r="1284" spans="1:10" x14ac:dyDescent="0.25">
      <c r="A1284" s="6" t="s">
        <v>4595</v>
      </c>
      <c r="B1284" s="6" t="s">
        <v>4596</v>
      </c>
      <c r="C1284" s="6" t="s">
        <v>596</v>
      </c>
      <c r="D1284" s="6">
        <v>2012</v>
      </c>
      <c r="F1284" s="20" t="s">
        <v>13</v>
      </c>
      <c r="G1284" s="20" t="s">
        <v>13</v>
      </c>
      <c r="I1284" s="6" t="s">
        <v>116</v>
      </c>
      <c r="J1284" s="6" t="s">
        <v>116</v>
      </c>
    </row>
    <row r="1285" spans="1:10" x14ac:dyDescent="0.25">
      <c r="A1285" s="6" t="s">
        <v>4602</v>
      </c>
      <c r="B1285" s="6" t="s">
        <v>4603</v>
      </c>
      <c r="C1285" s="6" t="s">
        <v>4604</v>
      </c>
      <c r="D1285" s="6">
        <v>2013</v>
      </c>
      <c r="F1285" s="20" t="s">
        <v>13</v>
      </c>
      <c r="G1285" s="20" t="s">
        <v>13</v>
      </c>
      <c r="I1285" s="6" t="s">
        <v>116</v>
      </c>
      <c r="J1285" s="6" t="s">
        <v>116</v>
      </c>
    </row>
    <row r="1286" spans="1:10" x14ac:dyDescent="0.25">
      <c r="A1286" s="6" t="s">
        <v>4605</v>
      </c>
      <c r="B1286" s="6" t="s">
        <v>4606</v>
      </c>
      <c r="C1286" s="6" t="s">
        <v>2391</v>
      </c>
      <c r="D1286" s="6">
        <v>2014</v>
      </c>
      <c r="F1286" s="20" t="s">
        <v>13</v>
      </c>
      <c r="G1286" s="20" t="s">
        <v>13</v>
      </c>
      <c r="I1286" s="6" t="s">
        <v>116</v>
      </c>
      <c r="J1286" s="6" t="s">
        <v>116</v>
      </c>
    </row>
    <row r="1287" spans="1:10" x14ac:dyDescent="0.25">
      <c r="A1287" s="6" t="s">
        <v>4607</v>
      </c>
      <c r="B1287" s="6" t="s">
        <v>4608</v>
      </c>
      <c r="C1287" s="6" t="s">
        <v>412</v>
      </c>
      <c r="D1287" s="6">
        <v>2013</v>
      </c>
      <c r="F1287" s="20" t="s">
        <v>13</v>
      </c>
      <c r="G1287" s="20" t="s">
        <v>13</v>
      </c>
      <c r="I1287" s="6" t="s">
        <v>116</v>
      </c>
      <c r="J1287" s="6" t="s">
        <v>116</v>
      </c>
    </row>
    <row r="1288" spans="1:10" x14ac:dyDescent="0.25">
      <c r="A1288" s="6" t="s">
        <v>4611</v>
      </c>
      <c r="B1288" s="6" t="s">
        <v>4612</v>
      </c>
      <c r="C1288" s="6" t="s">
        <v>283</v>
      </c>
      <c r="D1288" s="6">
        <v>2014</v>
      </c>
      <c r="F1288" s="20" t="s">
        <v>13</v>
      </c>
      <c r="G1288" s="20" t="s">
        <v>13</v>
      </c>
      <c r="I1288" s="6" t="s">
        <v>116</v>
      </c>
      <c r="J1288" s="6" t="s">
        <v>116</v>
      </c>
    </row>
    <row r="1289" spans="1:10" x14ac:dyDescent="0.25">
      <c r="A1289" s="6" t="s">
        <v>4615</v>
      </c>
      <c r="B1289" s="6" t="s">
        <v>4616</v>
      </c>
      <c r="C1289" s="6" t="s">
        <v>1545</v>
      </c>
      <c r="D1289" s="6">
        <v>2013</v>
      </c>
      <c r="F1289" s="20" t="s">
        <v>13</v>
      </c>
      <c r="G1289" s="20" t="s">
        <v>13</v>
      </c>
      <c r="I1289" s="6" t="s">
        <v>116</v>
      </c>
      <c r="J1289" s="6" t="s">
        <v>116</v>
      </c>
    </row>
    <row r="1290" spans="1:10" x14ac:dyDescent="0.25">
      <c r="A1290" s="6" t="s">
        <v>4619</v>
      </c>
      <c r="B1290" s="6" t="s">
        <v>4620</v>
      </c>
      <c r="C1290" s="6" t="s">
        <v>4621</v>
      </c>
      <c r="D1290" s="6">
        <v>2014</v>
      </c>
      <c r="F1290" s="20" t="s">
        <v>13</v>
      </c>
      <c r="G1290" s="20" t="s">
        <v>13</v>
      </c>
      <c r="I1290" s="6" t="s">
        <v>116</v>
      </c>
      <c r="J1290" s="6" t="s">
        <v>116</v>
      </c>
    </row>
    <row r="1291" spans="1:10" x14ac:dyDescent="0.25">
      <c r="A1291" s="6" t="s">
        <v>4622</v>
      </c>
      <c r="B1291" s="6" t="s">
        <v>4623</v>
      </c>
      <c r="C1291" s="6" t="s">
        <v>2432</v>
      </c>
      <c r="D1291" s="6">
        <v>2014</v>
      </c>
      <c r="F1291" s="20" t="s">
        <v>13</v>
      </c>
      <c r="G1291" s="20" t="s">
        <v>13</v>
      </c>
      <c r="I1291" s="6" t="s">
        <v>116</v>
      </c>
      <c r="J1291" s="6" t="s">
        <v>116</v>
      </c>
    </row>
    <row r="1292" spans="1:10" x14ac:dyDescent="0.25">
      <c r="A1292" s="6" t="s">
        <v>4629</v>
      </c>
      <c r="B1292" s="6" t="s">
        <v>4630</v>
      </c>
      <c r="C1292" s="6" t="s">
        <v>4631</v>
      </c>
      <c r="D1292" s="25">
        <v>2013</v>
      </c>
      <c r="F1292" s="20" t="s">
        <v>13</v>
      </c>
      <c r="G1292" s="20" t="s">
        <v>13</v>
      </c>
      <c r="I1292" s="6" t="s">
        <v>116</v>
      </c>
      <c r="J1292" s="6" t="s">
        <v>116</v>
      </c>
    </row>
    <row r="1293" spans="1:10" x14ac:dyDescent="0.25">
      <c r="A1293" s="6" t="s">
        <v>4632</v>
      </c>
      <c r="B1293" s="6" t="s">
        <v>4633</v>
      </c>
      <c r="C1293" s="6" t="s">
        <v>2633</v>
      </c>
      <c r="D1293" s="6">
        <v>2013</v>
      </c>
      <c r="F1293" s="20" t="s">
        <v>13</v>
      </c>
      <c r="G1293" s="20" t="s">
        <v>13</v>
      </c>
      <c r="I1293" s="6" t="s">
        <v>116</v>
      </c>
      <c r="J1293" s="6" t="s">
        <v>116</v>
      </c>
    </row>
    <row r="1294" spans="1:10" s="8" customFormat="1" x14ac:dyDescent="0.25">
      <c r="A1294" s="6" t="s">
        <v>4637</v>
      </c>
      <c r="B1294" s="6" t="s">
        <v>4638</v>
      </c>
      <c r="C1294" s="6" t="s">
        <v>4639</v>
      </c>
      <c r="D1294" s="6">
        <v>2013</v>
      </c>
      <c r="E1294" s="6"/>
      <c r="F1294" s="20" t="s">
        <v>13</v>
      </c>
      <c r="G1294" s="20" t="s">
        <v>13</v>
      </c>
      <c r="H1294" s="6"/>
      <c r="I1294" s="6" t="s">
        <v>116</v>
      </c>
      <c r="J1294" s="6" t="s">
        <v>116</v>
      </c>
    </row>
    <row r="1295" spans="1:10" x14ac:dyDescent="0.25">
      <c r="A1295" s="6" t="s">
        <v>4642</v>
      </c>
      <c r="B1295" s="6" t="s">
        <v>4643</v>
      </c>
      <c r="D1295" s="6">
        <v>2012</v>
      </c>
      <c r="F1295" s="20" t="s">
        <v>13</v>
      </c>
      <c r="G1295" s="20" t="s">
        <v>13</v>
      </c>
      <c r="I1295" s="6" t="s">
        <v>116</v>
      </c>
      <c r="J1295" s="6" t="s">
        <v>116</v>
      </c>
    </row>
    <row r="1296" spans="1:10" x14ac:dyDescent="0.25">
      <c r="A1296" s="6" t="s">
        <v>4648</v>
      </c>
      <c r="B1296" s="6" t="s">
        <v>4649</v>
      </c>
      <c r="C1296" s="6" t="s">
        <v>139</v>
      </c>
      <c r="D1296" s="6">
        <v>2012</v>
      </c>
      <c r="F1296" s="20" t="s">
        <v>13</v>
      </c>
      <c r="G1296" s="20" t="s">
        <v>13</v>
      </c>
      <c r="I1296" s="6" t="s">
        <v>116</v>
      </c>
      <c r="J1296" s="6" t="s">
        <v>116</v>
      </c>
    </row>
    <row r="1297" spans="1:10" s="30" customFormat="1" x14ac:dyDescent="0.2">
      <c r="A1297" s="6" t="s">
        <v>4650</v>
      </c>
      <c r="B1297" s="6" t="s">
        <v>4651</v>
      </c>
      <c r="C1297" s="6" t="s">
        <v>501</v>
      </c>
      <c r="D1297" s="6">
        <v>2014</v>
      </c>
      <c r="E1297" s="6"/>
      <c r="F1297" s="20" t="s">
        <v>13</v>
      </c>
      <c r="G1297" s="20" t="s">
        <v>13</v>
      </c>
      <c r="H1297" s="6"/>
      <c r="I1297" s="6" t="s">
        <v>116</v>
      </c>
      <c r="J1297" s="6" t="s">
        <v>116</v>
      </c>
    </row>
    <row r="1298" spans="1:10" s="30" customFormat="1" x14ac:dyDescent="0.2">
      <c r="A1298" s="6" t="s">
        <v>4674</v>
      </c>
      <c r="B1298" s="6" t="s">
        <v>4675</v>
      </c>
      <c r="C1298" s="6" t="s">
        <v>2067</v>
      </c>
      <c r="D1298" s="6">
        <v>2014</v>
      </c>
      <c r="E1298" s="6"/>
      <c r="F1298" s="20" t="s">
        <v>13</v>
      </c>
      <c r="G1298" s="20" t="s">
        <v>13</v>
      </c>
      <c r="H1298" s="6"/>
      <c r="I1298" s="6" t="s">
        <v>116</v>
      </c>
      <c r="J1298" s="6" t="s">
        <v>116</v>
      </c>
    </row>
    <row r="1299" spans="1:10" x14ac:dyDescent="0.25">
      <c r="A1299" s="6" t="s">
        <v>4678</v>
      </c>
      <c r="B1299" s="6" t="s">
        <v>4679</v>
      </c>
      <c r="C1299" s="6" t="s">
        <v>326</v>
      </c>
      <c r="D1299" s="6">
        <v>2010</v>
      </c>
      <c r="F1299" s="20" t="s">
        <v>13</v>
      </c>
      <c r="G1299" s="20" t="s">
        <v>13</v>
      </c>
      <c r="I1299" s="6" t="s">
        <v>116</v>
      </c>
      <c r="J1299" s="6" t="s">
        <v>116</v>
      </c>
    </row>
    <row r="1300" spans="1:10" x14ac:dyDescent="0.25">
      <c r="A1300" s="6" t="s">
        <v>4699</v>
      </c>
      <c r="B1300" s="6" t="s">
        <v>4700</v>
      </c>
      <c r="C1300" s="6" t="s">
        <v>4701</v>
      </c>
      <c r="D1300" s="25">
        <v>2012</v>
      </c>
      <c r="F1300" s="20" t="s">
        <v>13</v>
      </c>
      <c r="G1300" s="20" t="s">
        <v>13</v>
      </c>
      <c r="I1300" s="6" t="s">
        <v>116</v>
      </c>
      <c r="J1300" s="6" t="s">
        <v>116</v>
      </c>
    </row>
    <row r="1301" spans="1:10" x14ac:dyDescent="0.25">
      <c r="A1301" s="6" t="s">
        <v>4711</v>
      </c>
      <c r="B1301" s="6" t="s">
        <v>4712</v>
      </c>
      <c r="C1301" s="6" t="s">
        <v>4491</v>
      </c>
      <c r="D1301" s="6">
        <v>2014</v>
      </c>
      <c r="F1301" s="20" t="s">
        <v>13</v>
      </c>
      <c r="G1301" s="20" t="s">
        <v>13</v>
      </c>
      <c r="I1301" s="6" t="s">
        <v>116</v>
      </c>
      <c r="J1301" s="6" t="s">
        <v>116</v>
      </c>
    </row>
    <row r="1302" spans="1:10" x14ac:dyDescent="0.25">
      <c r="A1302" s="6" t="s">
        <v>4717</v>
      </c>
      <c r="B1302" s="6" t="s">
        <v>4718</v>
      </c>
      <c r="C1302" s="6" t="s">
        <v>131</v>
      </c>
      <c r="D1302" s="6">
        <v>2013</v>
      </c>
      <c r="F1302" s="20" t="s">
        <v>13</v>
      </c>
      <c r="G1302" s="20" t="s">
        <v>13</v>
      </c>
      <c r="I1302" s="6" t="s">
        <v>116</v>
      </c>
      <c r="J1302" s="6" t="s">
        <v>116</v>
      </c>
    </row>
    <row r="1303" spans="1:10" x14ac:dyDescent="0.25">
      <c r="A1303" s="6" t="s">
        <v>4719</v>
      </c>
      <c r="B1303" s="6" t="s">
        <v>4720</v>
      </c>
      <c r="C1303" s="6" t="s">
        <v>2255</v>
      </c>
      <c r="D1303" s="6">
        <v>2013</v>
      </c>
      <c r="F1303" s="20" t="s">
        <v>13</v>
      </c>
      <c r="G1303" s="20" t="s">
        <v>13</v>
      </c>
      <c r="I1303" s="6" t="s">
        <v>116</v>
      </c>
      <c r="J1303" s="6" t="s">
        <v>116</v>
      </c>
    </row>
    <row r="1304" spans="1:10" x14ac:dyDescent="0.25">
      <c r="A1304" s="6" t="s">
        <v>4721</v>
      </c>
      <c r="B1304" s="6" t="s">
        <v>4722</v>
      </c>
      <c r="C1304" s="6" t="s">
        <v>188</v>
      </c>
      <c r="D1304" s="6">
        <v>2010</v>
      </c>
      <c r="F1304" s="20" t="s">
        <v>13</v>
      </c>
      <c r="G1304" s="20" t="s">
        <v>13</v>
      </c>
      <c r="I1304" s="6" t="s">
        <v>116</v>
      </c>
      <c r="J1304" s="6" t="s">
        <v>116</v>
      </c>
    </row>
    <row r="1305" spans="1:10" x14ac:dyDescent="0.25">
      <c r="A1305" s="6" t="s">
        <v>4728</v>
      </c>
      <c r="B1305" s="6" t="s">
        <v>4729</v>
      </c>
      <c r="C1305" s="6" t="s">
        <v>1524</v>
      </c>
      <c r="D1305" s="6">
        <v>2014</v>
      </c>
      <c r="F1305" s="20" t="s">
        <v>13</v>
      </c>
      <c r="G1305" s="20" t="s">
        <v>13</v>
      </c>
      <c r="I1305" s="6" t="s">
        <v>116</v>
      </c>
      <c r="J1305" s="6" t="s">
        <v>116</v>
      </c>
    </row>
    <row r="1306" spans="1:10" x14ac:dyDescent="0.25">
      <c r="A1306" s="6" t="s">
        <v>4730</v>
      </c>
      <c r="B1306" s="6" t="s">
        <v>4731</v>
      </c>
      <c r="C1306" s="6" t="s">
        <v>283</v>
      </c>
      <c r="D1306" s="6">
        <v>2013</v>
      </c>
      <c r="F1306" s="20" t="s">
        <v>13</v>
      </c>
      <c r="G1306" s="20" t="s">
        <v>13</v>
      </c>
      <c r="I1306" s="6" t="s">
        <v>116</v>
      </c>
      <c r="J1306" s="6" t="s">
        <v>116</v>
      </c>
    </row>
    <row r="1307" spans="1:10" x14ac:dyDescent="0.25">
      <c r="A1307" s="6" t="s">
        <v>4732</v>
      </c>
      <c r="B1307" s="6" t="s">
        <v>4733</v>
      </c>
      <c r="C1307" s="6" t="s">
        <v>4734</v>
      </c>
      <c r="D1307" s="6">
        <v>2012</v>
      </c>
      <c r="F1307" s="20" t="s">
        <v>13</v>
      </c>
      <c r="G1307" s="20" t="s">
        <v>13</v>
      </c>
      <c r="I1307" s="6" t="s">
        <v>116</v>
      </c>
      <c r="J1307" s="6" t="s">
        <v>116</v>
      </c>
    </row>
    <row r="1308" spans="1:10" x14ac:dyDescent="0.25">
      <c r="A1308" s="6" t="s">
        <v>4737</v>
      </c>
      <c r="B1308" s="6" t="s">
        <v>4738</v>
      </c>
      <c r="C1308" s="6" t="s">
        <v>1023</v>
      </c>
      <c r="D1308" s="6">
        <v>2013</v>
      </c>
      <c r="F1308" s="20" t="s">
        <v>13</v>
      </c>
      <c r="G1308" s="20" t="s">
        <v>13</v>
      </c>
      <c r="I1308" s="6" t="s">
        <v>116</v>
      </c>
      <c r="J1308" s="6" t="s">
        <v>116</v>
      </c>
    </row>
    <row r="1309" spans="1:10" x14ac:dyDescent="0.25">
      <c r="A1309" s="6" t="s">
        <v>4755</v>
      </c>
      <c r="B1309" s="6" t="s">
        <v>4756</v>
      </c>
      <c r="C1309" s="6" t="s">
        <v>1474</v>
      </c>
      <c r="D1309" s="6">
        <v>2014</v>
      </c>
      <c r="F1309" s="20" t="s">
        <v>13</v>
      </c>
      <c r="G1309" s="20" t="s">
        <v>13</v>
      </c>
      <c r="I1309" s="6" t="s">
        <v>116</v>
      </c>
      <c r="J1309" s="6" t="s">
        <v>116</v>
      </c>
    </row>
    <row r="1310" spans="1:10" x14ac:dyDescent="0.25">
      <c r="A1310" s="6" t="s">
        <v>4759</v>
      </c>
      <c r="B1310" s="6" t="s">
        <v>4760</v>
      </c>
      <c r="C1310" s="6" t="s">
        <v>3030</v>
      </c>
      <c r="D1310" s="6">
        <v>2014</v>
      </c>
      <c r="F1310" s="20" t="s">
        <v>13</v>
      </c>
      <c r="G1310" s="20" t="s">
        <v>13</v>
      </c>
      <c r="I1310" s="6" t="s">
        <v>116</v>
      </c>
      <c r="J1310" s="6" t="s">
        <v>116</v>
      </c>
    </row>
    <row r="1311" spans="1:10" x14ac:dyDescent="0.25">
      <c r="A1311" s="6" t="s">
        <v>4768</v>
      </c>
      <c r="B1311" s="6" t="s">
        <v>4769</v>
      </c>
      <c r="C1311" s="6" t="s">
        <v>780</v>
      </c>
      <c r="D1311" s="6">
        <v>2013</v>
      </c>
      <c r="F1311" s="20" t="s">
        <v>13</v>
      </c>
      <c r="G1311" s="20" t="s">
        <v>13</v>
      </c>
      <c r="I1311" s="6" t="s">
        <v>116</v>
      </c>
      <c r="J1311" s="6" t="s">
        <v>116</v>
      </c>
    </row>
    <row r="1312" spans="1:10" x14ac:dyDescent="0.25">
      <c r="A1312" s="6" t="s">
        <v>4770</v>
      </c>
      <c r="B1312" s="6" t="s">
        <v>4771</v>
      </c>
      <c r="C1312" s="6" t="s">
        <v>4772</v>
      </c>
      <c r="D1312" s="25">
        <v>2013</v>
      </c>
      <c r="F1312" s="20" t="s">
        <v>13</v>
      </c>
      <c r="G1312" s="20" t="s">
        <v>13</v>
      </c>
      <c r="I1312" s="6" t="s">
        <v>116</v>
      </c>
      <c r="J1312" s="6" t="s">
        <v>116</v>
      </c>
    </row>
    <row r="1313" spans="1:10" x14ac:dyDescent="0.25">
      <c r="A1313" s="6" t="s">
        <v>4775</v>
      </c>
      <c r="B1313" s="6" t="s">
        <v>4776</v>
      </c>
      <c r="C1313" s="6" t="s">
        <v>4777</v>
      </c>
      <c r="D1313" s="6">
        <v>2014</v>
      </c>
      <c r="F1313" s="20" t="s">
        <v>13</v>
      </c>
      <c r="G1313" s="20" t="s">
        <v>13</v>
      </c>
      <c r="I1313" s="6" t="s">
        <v>116</v>
      </c>
      <c r="J1313" s="6" t="s">
        <v>116</v>
      </c>
    </row>
    <row r="1314" spans="1:10" x14ac:dyDescent="0.25">
      <c r="A1314" s="6" t="s">
        <v>4778</v>
      </c>
      <c r="B1314" s="6" t="s">
        <v>4779</v>
      </c>
      <c r="C1314" s="6" t="s">
        <v>4780</v>
      </c>
      <c r="D1314" s="6">
        <v>2012</v>
      </c>
      <c r="F1314" s="20" t="s">
        <v>13</v>
      </c>
      <c r="G1314" s="20" t="s">
        <v>13</v>
      </c>
      <c r="I1314" s="6" t="s">
        <v>116</v>
      </c>
      <c r="J1314" s="6" t="s">
        <v>116</v>
      </c>
    </row>
    <row r="1315" spans="1:10" x14ac:dyDescent="0.25">
      <c r="A1315" s="6" t="s">
        <v>4781</v>
      </c>
      <c r="B1315" s="6" t="s">
        <v>4782</v>
      </c>
      <c r="C1315" s="6" t="s">
        <v>4783</v>
      </c>
      <c r="D1315" s="6">
        <v>2013</v>
      </c>
      <c r="F1315" s="20" t="s">
        <v>13</v>
      </c>
      <c r="G1315" s="20" t="s">
        <v>13</v>
      </c>
      <c r="I1315" s="6" t="s">
        <v>116</v>
      </c>
      <c r="J1315" s="6" t="s">
        <v>116</v>
      </c>
    </row>
    <row r="1316" spans="1:10" x14ac:dyDescent="0.25">
      <c r="A1316" s="6" t="s">
        <v>4784</v>
      </c>
      <c r="B1316" s="6" t="s">
        <v>4785</v>
      </c>
      <c r="C1316" s="6" t="s">
        <v>352</v>
      </c>
      <c r="D1316" s="6">
        <v>2014</v>
      </c>
      <c r="F1316" s="20" t="s">
        <v>13</v>
      </c>
      <c r="G1316" s="20" t="s">
        <v>13</v>
      </c>
      <c r="I1316" s="6" t="s">
        <v>116</v>
      </c>
      <c r="J1316" s="6" t="s">
        <v>116</v>
      </c>
    </row>
    <row r="1317" spans="1:10" x14ac:dyDescent="0.25">
      <c r="A1317" s="6" t="s">
        <v>4795</v>
      </c>
      <c r="B1317" s="6" t="s">
        <v>4796</v>
      </c>
      <c r="C1317" s="6" t="s">
        <v>4276</v>
      </c>
      <c r="D1317" s="6">
        <v>2013</v>
      </c>
      <c r="F1317" s="20" t="s">
        <v>13</v>
      </c>
      <c r="G1317" s="20" t="s">
        <v>13</v>
      </c>
      <c r="I1317" s="6" t="s">
        <v>116</v>
      </c>
      <c r="J1317" s="6" t="s">
        <v>116</v>
      </c>
    </row>
    <row r="1318" spans="1:10" x14ac:dyDescent="0.25">
      <c r="A1318" s="6" t="s">
        <v>4855</v>
      </c>
      <c r="B1318" s="6" t="s">
        <v>4856</v>
      </c>
      <c r="C1318" s="6" t="s">
        <v>4857</v>
      </c>
      <c r="D1318" s="6">
        <v>2012</v>
      </c>
      <c r="F1318" s="20" t="s">
        <v>13</v>
      </c>
      <c r="G1318" s="20" t="s">
        <v>13</v>
      </c>
      <c r="I1318" s="6" t="s">
        <v>116</v>
      </c>
      <c r="J1318" s="6" t="s">
        <v>116</v>
      </c>
    </row>
    <row r="1319" spans="1:10" x14ac:dyDescent="0.25">
      <c r="A1319" s="6" t="s">
        <v>4863</v>
      </c>
      <c r="B1319" s="6" t="s">
        <v>4864</v>
      </c>
      <c r="C1319" s="6" t="s">
        <v>2609</v>
      </c>
      <c r="D1319" s="6">
        <v>2014</v>
      </c>
      <c r="F1319" s="20" t="s">
        <v>13</v>
      </c>
      <c r="G1319" s="20" t="s">
        <v>13</v>
      </c>
      <c r="I1319" s="6" t="s">
        <v>116</v>
      </c>
      <c r="J1319" s="6" t="s">
        <v>116</v>
      </c>
    </row>
    <row r="1320" spans="1:10" x14ac:dyDescent="0.25">
      <c r="A1320" s="6" t="s">
        <v>4872</v>
      </c>
      <c r="B1320" s="6" t="s">
        <v>4873</v>
      </c>
      <c r="C1320" s="6" t="s">
        <v>2904</v>
      </c>
      <c r="D1320" s="6">
        <v>2012</v>
      </c>
      <c r="F1320" s="20" t="s">
        <v>13</v>
      </c>
      <c r="G1320" s="20" t="s">
        <v>13</v>
      </c>
      <c r="I1320" s="6" t="s">
        <v>116</v>
      </c>
      <c r="J1320" s="6" t="s">
        <v>116</v>
      </c>
    </row>
    <row r="1321" spans="1:10" s="8" customFormat="1" x14ac:dyDescent="0.25">
      <c r="A1321" s="6" t="s">
        <v>4891</v>
      </c>
      <c r="B1321" s="6" t="s">
        <v>4892</v>
      </c>
      <c r="C1321" s="6" t="s">
        <v>1276</v>
      </c>
      <c r="D1321" s="6">
        <v>2013</v>
      </c>
      <c r="E1321" s="6"/>
      <c r="F1321" s="20" t="s">
        <v>13</v>
      </c>
      <c r="G1321" s="20" t="s">
        <v>13</v>
      </c>
      <c r="H1321" s="6"/>
      <c r="I1321" s="6" t="s">
        <v>116</v>
      </c>
      <c r="J1321" s="6" t="s">
        <v>116</v>
      </c>
    </row>
    <row r="1322" spans="1:10" x14ac:dyDescent="0.25">
      <c r="A1322" s="6" t="s">
        <v>4901</v>
      </c>
      <c r="B1322" s="6" t="s">
        <v>4902</v>
      </c>
      <c r="C1322" s="6" t="s">
        <v>4416</v>
      </c>
      <c r="D1322" s="6">
        <v>2013</v>
      </c>
      <c r="F1322" s="20" t="s">
        <v>13</v>
      </c>
      <c r="G1322" s="20" t="s">
        <v>13</v>
      </c>
      <c r="I1322" s="6" t="s">
        <v>116</v>
      </c>
      <c r="J1322" s="6" t="s">
        <v>116</v>
      </c>
    </row>
    <row r="1323" spans="1:10" x14ac:dyDescent="0.25">
      <c r="A1323" s="6" t="s">
        <v>4905</v>
      </c>
      <c r="B1323" s="6" t="s">
        <v>4906</v>
      </c>
      <c r="C1323" s="6" t="s">
        <v>352</v>
      </c>
      <c r="D1323" s="6">
        <v>2014</v>
      </c>
      <c r="F1323" s="20" t="s">
        <v>13</v>
      </c>
      <c r="G1323" s="20" t="s">
        <v>13</v>
      </c>
      <c r="I1323" s="6" t="s">
        <v>116</v>
      </c>
      <c r="J1323" s="6" t="s">
        <v>116</v>
      </c>
    </row>
    <row r="1324" spans="1:10" x14ac:dyDescent="0.25">
      <c r="A1324" s="6" t="s">
        <v>4914</v>
      </c>
      <c r="B1324" s="6" t="s">
        <v>4915</v>
      </c>
      <c r="C1324" s="6" t="s">
        <v>347</v>
      </c>
      <c r="D1324" s="6">
        <v>2014</v>
      </c>
      <c r="F1324" s="20" t="s">
        <v>13</v>
      </c>
      <c r="G1324" s="20" t="s">
        <v>13</v>
      </c>
      <c r="I1324" s="6" t="s">
        <v>116</v>
      </c>
      <c r="J1324" s="6" t="s">
        <v>116</v>
      </c>
    </row>
    <row r="1325" spans="1:10" x14ac:dyDescent="0.25">
      <c r="A1325" s="6" t="s">
        <v>4920</v>
      </c>
      <c r="B1325" s="6" t="s">
        <v>4921</v>
      </c>
      <c r="C1325" s="6" t="s">
        <v>220</v>
      </c>
      <c r="D1325" s="6">
        <v>2012</v>
      </c>
      <c r="F1325" s="20" t="s">
        <v>13</v>
      </c>
      <c r="G1325" s="20" t="s">
        <v>13</v>
      </c>
      <c r="I1325" s="6" t="s">
        <v>116</v>
      </c>
      <c r="J1325" s="6" t="s">
        <v>116</v>
      </c>
    </row>
    <row r="1326" spans="1:10" x14ac:dyDescent="0.25">
      <c r="A1326" s="6" t="s">
        <v>4936</v>
      </c>
      <c r="B1326" s="6" t="s">
        <v>4937</v>
      </c>
      <c r="C1326" s="6" t="s">
        <v>314</v>
      </c>
      <c r="D1326" s="6">
        <v>2013</v>
      </c>
      <c r="F1326" s="20" t="s">
        <v>13</v>
      </c>
      <c r="G1326" s="20" t="s">
        <v>13</v>
      </c>
      <c r="I1326" s="6" t="s">
        <v>116</v>
      </c>
      <c r="J1326" s="6" t="s">
        <v>116</v>
      </c>
    </row>
    <row r="1327" spans="1:10" x14ac:dyDescent="0.25">
      <c r="A1327" s="6" t="s">
        <v>4938</v>
      </c>
      <c r="B1327" s="6" t="s">
        <v>4939</v>
      </c>
      <c r="C1327" s="6" t="s">
        <v>943</v>
      </c>
      <c r="D1327" s="6">
        <v>2015</v>
      </c>
      <c r="F1327" s="20" t="s">
        <v>13</v>
      </c>
      <c r="G1327" s="20" t="s">
        <v>13</v>
      </c>
      <c r="I1327" s="6" t="s">
        <v>116</v>
      </c>
      <c r="J1327" s="6" t="s">
        <v>116</v>
      </c>
    </row>
    <row r="1328" spans="1:10" x14ac:dyDescent="0.25">
      <c r="A1328" s="6" t="s">
        <v>4940</v>
      </c>
      <c r="B1328" s="6" t="s">
        <v>4941</v>
      </c>
      <c r="C1328" s="6" t="s">
        <v>4942</v>
      </c>
      <c r="D1328" s="25">
        <v>2013</v>
      </c>
      <c r="F1328" s="20" t="s">
        <v>13</v>
      </c>
      <c r="G1328" s="20" t="s">
        <v>13</v>
      </c>
      <c r="I1328" s="6" t="s">
        <v>116</v>
      </c>
      <c r="J1328" s="6" t="s">
        <v>116</v>
      </c>
    </row>
    <row r="1329" spans="1:10" x14ac:dyDescent="0.25">
      <c r="A1329" s="6" t="s">
        <v>4975</v>
      </c>
      <c r="B1329" s="6" t="s">
        <v>4976</v>
      </c>
      <c r="C1329" s="6" t="s">
        <v>4977</v>
      </c>
      <c r="D1329" s="6">
        <v>2013</v>
      </c>
      <c r="F1329" s="20" t="s">
        <v>13</v>
      </c>
      <c r="G1329" s="20" t="s">
        <v>13</v>
      </c>
      <c r="I1329" s="6" t="s">
        <v>116</v>
      </c>
      <c r="J1329" s="6" t="s">
        <v>116</v>
      </c>
    </row>
    <row r="1330" spans="1:10" x14ac:dyDescent="0.25">
      <c r="A1330" s="6" t="s">
        <v>4992</v>
      </c>
      <c r="B1330" s="6" t="s">
        <v>4993</v>
      </c>
      <c r="C1330" s="6" t="s">
        <v>396</v>
      </c>
      <c r="D1330" s="6">
        <v>2014</v>
      </c>
      <c r="F1330" s="20" t="s">
        <v>13</v>
      </c>
      <c r="G1330" s="20" t="s">
        <v>13</v>
      </c>
      <c r="I1330" s="6" t="s">
        <v>116</v>
      </c>
      <c r="J1330" s="6" t="s">
        <v>116</v>
      </c>
    </row>
    <row r="1331" spans="1:10" x14ac:dyDescent="0.25">
      <c r="A1331" s="6" t="s">
        <v>5006</v>
      </c>
      <c r="B1331" s="6" t="s">
        <v>5007</v>
      </c>
      <c r="C1331" s="6" t="s">
        <v>596</v>
      </c>
      <c r="D1331" s="6">
        <v>2012</v>
      </c>
      <c r="F1331" s="20" t="s">
        <v>13</v>
      </c>
      <c r="G1331" s="20" t="s">
        <v>13</v>
      </c>
      <c r="I1331" s="6" t="s">
        <v>116</v>
      </c>
      <c r="J1331" s="6" t="s">
        <v>116</v>
      </c>
    </row>
    <row r="1332" spans="1:10" x14ac:dyDescent="0.25">
      <c r="A1332" s="6" t="s">
        <v>5012</v>
      </c>
      <c r="B1332" s="6" t="s">
        <v>5013</v>
      </c>
      <c r="C1332" s="6" t="s">
        <v>5014</v>
      </c>
      <c r="D1332" s="6">
        <v>2014</v>
      </c>
      <c r="F1332" s="20" t="s">
        <v>13</v>
      </c>
      <c r="G1332" s="20" t="s">
        <v>13</v>
      </c>
      <c r="I1332" s="6" t="s">
        <v>116</v>
      </c>
      <c r="J1332" s="6" t="s">
        <v>116</v>
      </c>
    </row>
    <row r="1333" spans="1:10" x14ac:dyDescent="0.25">
      <c r="A1333" s="6" t="s">
        <v>5017</v>
      </c>
      <c r="B1333" s="6" t="s">
        <v>5018</v>
      </c>
      <c r="C1333" s="6" t="s">
        <v>596</v>
      </c>
      <c r="D1333" s="6">
        <v>2014</v>
      </c>
      <c r="F1333" s="20" t="s">
        <v>13</v>
      </c>
      <c r="G1333" s="20" t="s">
        <v>13</v>
      </c>
      <c r="I1333" s="6" t="s">
        <v>116</v>
      </c>
      <c r="J1333" s="6" t="s">
        <v>116</v>
      </c>
    </row>
    <row r="1334" spans="1:10" x14ac:dyDescent="0.25">
      <c r="A1334" s="6" t="s">
        <v>5019</v>
      </c>
      <c r="B1334" s="6" t="s">
        <v>5020</v>
      </c>
      <c r="C1334" s="6" t="s">
        <v>5021</v>
      </c>
      <c r="D1334" s="6">
        <v>2013</v>
      </c>
      <c r="F1334" s="20" t="s">
        <v>13</v>
      </c>
      <c r="G1334" s="20" t="s">
        <v>13</v>
      </c>
      <c r="I1334" s="6" t="s">
        <v>116</v>
      </c>
      <c r="J1334" s="6" t="s">
        <v>116</v>
      </c>
    </row>
    <row r="1335" spans="1:10" x14ac:dyDescent="0.25">
      <c r="A1335" s="6" t="s">
        <v>5024</v>
      </c>
      <c r="B1335" s="6" t="s">
        <v>5025</v>
      </c>
      <c r="C1335" s="6" t="s">
        <v>4276</v>
      </c>
      <c r="D1335" s="6">
        <v>2012</v>
      </c>
      <c r="F1335" s="20" t="s">
        <v>13</v>
      </c>
      <c r="G1335" s="20" t="s">
        <v>13</v>
      </c>
      <c r="I1335" s="6" t="s">
        <v>116</v>
      </c>
      <c r="J1335" s="6" t="s">
        <v>116</v>
      </c>
    </row>
    <row r="1336" spans="1:10" x14ac:dyDescent="0.25">
      <c r="A1336" s="6" t="s">
        <v>5026</v>
      </c>
      <c r="B1336" s="6" t="s">
        <v>5027</v>
      </c>
      <c r="C1336" s="6" t="s">
        <v>5028</v>
      </c>
      <c r="D1336" s="6">
        <v>2014</v>
      </c>
      <c r="F1336" s="20" t="s">
        <v>13</v>
      </c>
      <c r="G1336" s="20" t="s">
        <v>13</v>
      </c>
      <c r="I1336" s="6" t="s">
        <v>116</v>
      </c>
      <c r="J1336" s="6" t="s">
        <v>116</v>
      </c>
    </row>
    <row r="1337" spans="1:10" x14ac:dyDescent="0.25">
      <c r="A1337" s="6" t="s">
        <v>5029</v>
      </c>
      <c r="B1337" s="6" t="s">
        <v>5030</v>
      </c>
      <c r="C1337" s="6" t="s">
        <v>4276</v>
      </c>
      <c r="D1337" s="6">
        <v>2013</v>
      </c>
      <c r="F1337" s="20" t="s">
        <v>13</v>
      </c>
      <c r="G1337" s="20" t="s">
        <v>13</v>
      </c>
      <c r="I1337" s="6" t="s">
        <v>116</v>
      </c>
      <c r="J1337" s="6" t="s">
        <v>116</v>
      </c>
    </row>
    <row r="1338" spans="1:10" x14ac:dyDescent="0.25">
      <c r="A1338" s="6" t="s">
        <v>662</v>
      </c>
      <c r="B1338" s="6" t="s">
        <v>5042</v>
      </c>
      <c r="C1338" s="6" t="s">
        <v>5043</v>
      </c>
      <c r="D1338" s="6">
        <v>2013</v>
      </c>
      <c r="F1338" s="20" t="s">
        <v>13</v>
      </c>
      <c r="G1338" s="20" t="s">
        <v>13</v>
      </c>
      <c r="I1338" s="6" t="s">
        <v>116</v>
      </c>
      <c r="J1338" s="6" t="s">
        <v>116</v>
      </c>
    </row>
    <row r="1339" spans="1:10" x14ac:dyDescent="0.25">
      <c r="A1339" s="6" t="s">
        <v>5055</v>
      </c>
      <c r="B1339" s="6" t="s">
        <v>5056</v>
      </c>
      <c r="C1339" s="6" t="s">
        <v>147</v>
      </c>
      <c r="D1339" s="6">
        <v>2012</v>
      </c>
      <c r="F1339" s="20" t="s">
        <v>13</v>
      </c>
      <c r="G1339" s="20" t="s">
        <v>13</v>
      </c>
      <c r="I1339" s="6" t="s">
        <v>116</v>
      </c>
      <c r="J1339" s="6" t="s">
        <v>116</v>
      </c>
    </row>
    <row r="1340" spans="1:10" x14ac:dyDescent="0.25">
      <c r="A1340" s="6" t="s">
        <v>5090</v>
      </c>
      <c r="B1340" s="6" t="s">
        <v>5091</v>
      </c>
      <c r="C1340" s="6" t="s">
        <v>334</v>
      </c>
      <c r="D1340" s="6">
        <v>2014</v>
      </c>
      <c r="F1340" s="20" t="s">
        <v>13</v>
      </c>
      <c r="G1340" s="20" t="s">
        <v>13</v>
      </c>
      <c r="I1340" s="6" t="s">
        <v>116</v>
      </c>
      <c r="J1340" s="6" t="s">
        <v>116</v>
      </c>
    </row>
    <row r="1341" spans="1:10" x14ac:dyDescent="0.25">
      <c r="A1341" s="6" t="s">
        <v>5093</v>
      </c>
      <c r="B1341" s="6" t="s">
        <v>5094</v>
      </c>
      <c r="C1341" s="6" t="s">
        <v>3587</v>
      </c>
      <c r="D1341" s="6">
        <v>2012</v>
      </c>
      <c r="F1341" s="20" t="s">
        <v>13</v>
      </c>
      <c r="G1341" s="20" t="s">
        <v>13</v>
      </c>
      <c r="I1341" s="6" t="s">
        <v>116</v>
      </c>
      <c r="J1341" s="6" t="s">
        <v>116</v>
      </c>
    </row>
    <row r="1342" spans="1:10" x14ac:dyDescent="0.25">
      <c r="A1342" s="6" t="s">
        <v>5097</v>
      </c>
      <c r="B1342" s="6" t="s">
        <v>5098</v>
      </c>
      <c r="C1342" s="6" t="s">
        <v>2863</v>
      </c>
      <c r="D1342" s="6">
        <v>2014</v>
      </c>
      <c r="F1342" s="20" t="s">
        <v>13</v>
      </c>
      <c r="G1342" s="20" t="s">
        <v>13</v>
      </c>
      <c r="I1342" s="6" t="s">
        <v>116</v>
      </c>
      <c r="J1342" s="6" t="s">
        <v>116</v>
      </c>
    </row>
    <row r="1343" spans="1:10" x14ac:dyDescent="0.25">
      <c r="A1343" s="6" t="s">
        <v>5099</v>
      </c>
      <c r="B1343" s="6" t="s">
        <v>5100</v>
      </c>
      <c r="C1343" s="6" t="s">
        <v>5101</v>
      </c>
      <c r="D1343" s="6">
        <v>2014</v>
      </c>
      <c r="F1343" s="20" t="s">
        <v>13</v>
      </c>
      <c r="G1343" s="20" t="s">
        <v>13</v>
      </c>
      <c r="I1343" s="6" t="s">
        <v>116</v>
      </c>
      <c r="J1343" s="6" t="s">
        <v>116</v>
      </c>
    </row>
    <row r="1344" spans="1:10" s="30" customFormat="1" x14ac:dyDescent="0.2">
      <c r="A1344" s="6" t="s">
        <v>5102</v>
      </c>
      <c r="B1344" s="6" t="s">
        <v>5103</v>
      </c>
      <c r="C1344" s="6" t="s">
        <v>2255</v>
      </c>
      <c r="D1344" s="6">
        <v>2013</v>
      </c>
      <c r="E1344" s="6"/>
      <c r="F1344" s="20" t="s">
        <v>13</v>
      </c>
      <c r="G1344" s="20" t="s">
        <v>13</v>
      </c>
      <c r="H1344" s="6"/>
      <c r="I1344" s="6" t="s">
        <v>116</v>
      </c>
      <c r="J1344" s="6" t="s">
        <v>116</v>
      </c>
    </row>
    <row r="1345" spans="1:10" x14ac:dyDescent="0.25">
      <c r="A1345" s="6" t="s">
        <v>5110</v>
      </c>
      <c r="B1345" s="6" t="s">
        <v>5111</v>
      </c>
      <c r="C1345" s="6" t="s">
        <v>3222</v>
      </c>
      <c r="D1345" s="6">
        <v>2015</v>
      </c>
      <c r="F1345" s="20" t="s">
        <v>13</v>
      </c>
      <c r="G1345" s="20" t="s">
        <v>13</v>
      </c>
      <c r="I1345" s="6" t="s">
        <v>116</v>
      </c>
      <c r="J1345" s="6" t="s">
        <v>116</v>
      </c>
    </row>
    <row r="1346" spans="1:10" x14ac:dyDescent="0.25">
      <c r="A1346" s="6" t="s">
        <v>5112</v>
      </c>
      <c r="B1346" s="6" t="s">
        <v>5113</v>
      </c>
      <c r="C1346" s="6" t="s">
        <v>5114</v>
      </c>
      <c r="D1346" s="6">
        <v>2012</v>
      </c>
      <c r="F1346" s="20" t="s">
        <v>13</v>
      </c>
      <c r="G1346" s="20" t="s">
        <v>13</v>
      </c>
      <c r="I1346" s="6" t="s">
        <v>116</v>
      </c>
      <c r="J1346" s="6" t="s">
        <v>116</v>
      </c>
    </row>
    <row r="1347" spans="1:10" x14ac:dyDescent="0.25">
      <c r="A1347" s="6" t="s">
        <v>5119</v>
      </c>
      <c r="B1347" s="6" t="s">
        <v>5120</v>
      </c>
      <c r="C1347" s="6" t="s">
        <v>5121</v>
      </c>
      <c r="D1347" s="6">
        <v>2012</v>
      </c>
      <c r="F1347" s="20" t="s">
        <v>13</v>
      </c>
      <c r="G1347" s="20" t="s">
        <v>13</v>
      </c>
      <c r="I1347" s="6" t="s">
        <v>116</v>
      </c>
      <c r="J1347" s="6" t="s">
        <v>116</v>
      </c>
    </row>
    <row r="1348" spans="1:10" x14ac:dyDescent="0.25">
      <c r="A1348" s="6" t="s">
        <v>5128</v>
      </c>
      <c r="B1348" s="6" t="s">
        <v>5129</v>
      </c>
      <c r="C1348" s="6" t="s">
        <v>5130</v>
      </c>
      <c r="D1348" s="25">
        <v>2013</v>
      </c>
      <c r="F1348" s="20" t="s">
        <v>13</v>
      </c>
      <c r="G1348" s="20" t="s">
        <v>13</v>
      </c>
      <c r="I1348" s="6" t="s">
        <v>116</v>
      </c>
      <c r="J1348" s="6" t="s">
        <v>116</v>
      </c>
    </row>
    <row r="1349" spans="1:10" x14ac:dyDescent="0.25">
      <c r="A1349" s="6" t="s">
        <v>5229</v>
      </c>
      <c r="B1349" s="6" t="s">
        <v>5230</v>
      </c>
      <c r="C1349" s="6" t="s">
        <v>326</v>
      </c>
      <c r="D1349" s="6">
        <v>2013</v>
      </c>
      <c r="F1349" s="20" t="s">
        <v>13</v>
      </c>
      <c r="G1349" s="20" t="s">
        <v>13</v>
      </c>
      <c r="I1349" s="6" t="s">
        <v>116</v>
      </c>
      <c r="J1349" s="6" t="s">
        <v>116</v>
      </c>
    </row>
    <row r="1350" spans="1:10" x14ac:dyDescent="0.25">
      <c r="A1350" s="6" t="s">
        <v>3375</v>
      </c>
      <c r="B1350" s="6" t="s">
        <v>3376</v>
      </c>
      <c r="C1350" s="6" t="s">
        <v>1126</v>
      </c>
      <c r="D1350" s="6">
        <v>2011</v>
      </c>
      <c r="F1350" s="20" t="s">
        <v>13</v>
      </c>
      <c r="G1350" s="20" t="s">
        <v>114</v>
      </c>
      <c r="H1350" s="6" t="s">
        <v>6311</v>
      </c>
      <c r="I1350" s="6" t="s">
        <v>116</v>
      </c>
      <c r="J1350" s="6" t="s">
        <v>3377</v>
      </c>
    </row>
    <row r="1351" spans="1:10" x14ac:dyDescent="0.25">
      <c r="A1351" s="6" t="s">
        <v>2037</v>
      </c>
      <c r="B1351" s="6" t="s">
        <v>2038</v>
      </c>
      <c r="C1351" s="6" t="s">
        <v>2039</v>
      </c>
      <c r="D1351" s="6">
        <v>2014</v>
      </c>
      <c r="F1351" s="20" t="s">
        <v>13</v>
      </c>
      <c r="G1351" s="20" t="s">
        <v>114</v>
      </c>
      <c r="H1351" s="6" t="s">
        <v>6311</v>
      </c>
      <c r="I1351" s="6" t="s">
        <v>116</v>
      </c>
      <c r="J1351" s="6" t="s">
        <v>3141</v>
      </c>
    </row>
    <row r="1352" spans="1:10" x14ac:dyDescent="0.25">
      <c r="A1352" s="6" t="s">
        <v>5252</v>
      </c>
      <c r="B1352" s="6" t="s">
        <v>5253</v>
      </c>
      <c r="C1352" s="6" t="s">
        <v>5254</v>
      </c>
      <c r="D1352" s="6">
        <v>2012</v>
      </c>
      <c r="F1352" s="20" t="s">
        <v>13</v>
      </c>
      <c r="G1352" s="20" t="s">
        <v>13</v>
      </c>
      <c r="I1352" s="6" t="s">
        <v>116</v>
      </c>
      <c r="J1352" s="6" t="s">
        <v>116</v>
      </c>
    </row>
    <row r="1353" spans="1:10" x14ac:dyDescent="0.25">
      <c r="A1353" s="6" t="s">
        <v>5260</v>
      </c>
      <c r="B1353" s="6" t="s">
        <v>5261</v>
      </c>
      <c r="C1353" s="6" t="s">
        <v>5262</v>
      </c>
      <c r="D1353" s="6">
        <v>2015</v>
      </c>
      <c r="F1353" s="20" t="s">
        <v>13</v>
      </c>
      <c r="G1353" s="20" t="s">
        <v>13</v>
      </c>
      <c r="I1353" s="6" t="s">
        <v>116</v>
      </c>
      <c r="J1353" s="6" t="s">
        <v>116</v>
      </c>
    </row>
    <row r="1354" spans="1:10" x14ac:dyDescent="0.25">
      <c r="A1354" s="6" t="s">
        <v>5266</v>
      </c>
      <c r="B1354" s="6" t="s">
        <v>5267</v>
      </c>
      <c r="C1354" s="6" t="s">
        <v>352</v>
      </c>
      <c r="D1354" s="6">
        <v>2014</v>
      </c>
      <c r="F1354" s="20" t="s">
        <v>13</v>
      </c>
      <c r="G1354" s="20" t="s">
        <v>13</v>
      </c>
      <c r="I1354" s="6" t="s">
        <v>116</v>
      </c>
      <c r="J1354" s="6" t="s">
        <v>116</v>
      </c>
    </row>
    <row r="1355" spans="1:10" x14ac:dyDescent="0.25">
      <c r="A1355" s="6" t="s">
        <v>5269</v>
      </c>
      <c r="B1355" s="6" t="s">
        <v>5270</v>
      </c>
      <c r="C1355" s="6" t="s">
        <v>5271</v>
      </c>
      <c r="D1355" s="6">
        <v>2014</v>
      </c>
      <c r="F1355" s="20" t="s">
        <v>13</v>
      </c>
      <c r="G1355" s="20" t="s">
        <v>13</v>
      </c>
      <c r="I1355" s="6" t="s">
        <v>116</v>
      </c>
      <c r="J1355" s="6" t="s">
        <v>116</v>
      </c>
    </row>
    <row r="1356" spans="1:10" x14ac:dyDescent="0.25">
      <c r="A1356" s="6" t="s">
        <v>1078</v>
      </c>
      <c r="B1356" s="6" t="s">
        <v>1079</v>
      </c>
      <c r="C1356" s="6" t="s">
        <v>715</v>
      </c>
      <c r="D1356" s="6">
        <v>2012</v>
      </c>
      <c r="F1356" s="20" t="s">
        <v>13</v>
      </c>
      <c r="G1356" s="20" t="s">
        <v>13</v>
      </c>
      <c r="I1356" s="6" t="s">
        <v>116</v>
      </c>
      <c r="J1356" s="6" t="s">
        <v>638</v>
      </c>
    </row>
    <row r="1357" spans="1:10" x14ac:dyDescent="0.25">
      <c r="A1357" s="6" t="s">
        <v>249</v>
      </c>
      <c r="B1357" s="6" t="s">
        <v>250</v>
      </c>
      <c r="C1357" s="6" t="s">
        <v>251</v>
      </c>
      <c r="D1357" s="6">
        <v>2014</v>
      </c>
      <c r="F1357" s="20" t="s">
        <v>13</v>
      </c>
      <c r="G1357" s="20" t="s">
        <v>13</v>
      </c>
      <c r="I1357" s="6" t="s">
        <v>116</v>
      </c>
      <c r="J1357" s="6" t="s">
        <v>110</v>
      </c>
    </row>
    <row r="1358" spans="1:10" x14ac:dyDescent="0.25">
      <c r="A1358" s="6" t="s">
        <v>255</v>
      </c>
      <c r="B1358" s="6" t="s">
        <v>256</v>
      </c>
      <c r="C1358" s="6" t="s">
        <v>257</v>
      </c>
      <c r="D1358" s="6">
        <v>2013</v>
      </c>
      <c r="F1358" s="20" t="s">
        <v>13</v>
      </c>
      <c r="G1358" s="20" t="s">
        <v>13</v>
      </c>
      <c r="I1358" s="6" t="s">
        <v>116</v>
      </c>
      <c r="J1358" s="6" t="s">
        <v>110</v>
      </c>
    </row>
    <row r="1359" spans="1:10" x14ac:dyDescent="0.25">
      <c r="A1359" s="6" t="s">
        <v>607</v>
      </c>
      <c r="B1359" s="6" t="s">
        <v>608</v>
      </c>
      <c r="C1359" s="6" t="s">
        <v>609</v>
      </c>
      <c r="D1359" s="6">
        <v>2014</v>
      </c>
      <c r="F1359" s="20" t="s">
        <v>13</v>
      </c>
      <c r="G1359" s="20" t="s">
        <v>13</v>
      </c>
      <c r="I1359" s="6" t="s">
        <v>116</v>
      </c>
      <c r="J1359" s="6" t="s">
        <v>110</v>
      </c>
    </row>
    <row r="1360" spans="1:10" x14ac:dyDescent="0.25">
      <c r="A1360" s="6" t="s">
        <v>781</v>
      </c>
      <c r="B1360" s="6" t="s">
        <v>782</v>
      </c>
      <c r="C1360" s="6" t="s">
        <v>430</v>
      </c>
      <c r="D1360" s="6">
        <v>2013</v>
      </c>
      <c r="F1360" s="20" t="s">
        <v>13</v>
      </c>
      <c r="G1360" s="20" t="s">
        <v>13</v>
      </c>
      <c r="I1360" s="6" t="s">
        <v>116</v>
      </c>
      <c r="J1360" s="6" t="s">
        <v>110</v>
      </c>
    </row>
    <row r="1361" spans="1:10" s="8" customFormat="1" x14ac:dyDescent="0.25">
      <c r="A1361" s="6" t="s">
        <v>815</v>
      </c>
      <c r="B1361" s="6" t="s">
        <v>816</v>
      </c>
      <c r="C1361" s="6" t="s">
        <v>817</v>
      </c>
      <c r="D1361" s="6">
        <v>2015</v>
      </c>
      <c r="E1361" s="6"/>
      <c r="F1361" s="20" t="s">
        <v>13</v>
      </c>
      <c r="G1361" s="20" t="s">
        <v>13</v>
      </c>
      <c r="H1361" s="6"/>
      <c r="I1361" s="6" t="s">
        <v>116</v>
      </c>
      <c r="J1361" s="6" t="s">
        <v>110</v>
      </c>
    </row>
    <row r="1362" spans="1:10" x14ac:dyDescent="0.25">
      <c r="A1362" s="6" t="s">
        <v>867</v>
      </c>
      <c r="B1362" s="6" t="s">
        <v>868</v>
      </c>
      <c r="C1362" s="6" t="s">
        <v>720</v>
      </c>
      <c r="D1362" s="6">
        <v>2013</v>
      </c>
      <c r="F1362" s="20" t="s">
        <v>13</v>
      </c>
      <c r="G1362" s="20" t="s">
        <v>13</v>
      </c>
      <c r="I1362" s="6" t="s">
        <v>116</v>
      </c>
      <c r="J1362" s="6" t="s">
        <v>110</v>
      </c>
    </row>
    <row r="1363" spans="1:10" x14ac:dyDescent="0.25">
      <c r="A1363" s="6" t="s">
        <v>903</v>
      </c>
      <c r="B1363" s="6" t="s">
        <v>904</v>
      </c>
      <c r="C1363" s="6" t="s">
        <v>251</v>
      </c>
      <c r="D1363" s="6">
        <v>2015</v>
      </c>
      <c r="F1363" s="20" t="s">
        <v>13</v>
      </c>
      <c r="G1363" s="20" t="s">
        <v>13</v>
      </c>
      <c r="I1363" s="6" t="s">
        <v>116</v>
      </c>
      <c r="J1363" s="6" t="s">
        <v>110</v>
      </c>
    </row>
    <row r="1364" spans="1:10" x14ac:dyDescent="0.25">
      <c r="A1364" s="6" t="s">
        <v>1370</v>
      </c>
      <c r="B1364" s="6" t="s">
        <v>1371</v>
      </c>
      <c r="C1364" s="6" t="s">
        <v>1185</v>
      </c>
      <c r="D1364" s="6">
        <v>2013</v>
      </c>
      <c r="F1364" s="20" t="s">
        <v>13</v>
      </c>
      <c r="G1364" s="20" t="s">
        <v>13</v>
      </c>
      <c r="I1364" s="6" t="s">
        <v>116</v>
      </c>
      <c r="J1364" s="6" t="s">
        <v>110</v>
      </c>
    </row>
    <row r="1365" spans="1:10" s="8" customFormat="1" x14ac:dyDescent="0.25">
      <c r="A1365" s="6" t="s">
        <v>2413</v>
      </c>
      <c r="B1365" s="6" t="s">
        <v>2414</v>
      </c>
      <c r="C1365" s="6" t="s">
        <v>1474</v>
      </c>
      <c r="D1365" s="6">
        <v>2015</v>
      </c>
      <c r="E1365" s="6"/>
      <c r="F1365" s="20" t="s">
        <v>13</v>
      </c>
      <c r="G1365" s="20" t="s">
        <v>13</v>
      </c>
      <c r="H1365" s="6"/>
      <c r="I1365" s="6" t="s">
        <v>116</v>
      </c>
      <c r="J1365" s="6" t="s">
        <v>110</v>
      </c>
    </row>
    <row r="1366" spans="1:10" s="30" customFormat="1" x14ac:dyDescent="0.2">
      <c r="A1366" s="6" t="s">
        <v>2421</v>
      </c>
      <c r="B1366" s="6" t="s">
        <v>2422</v>
      </c>
      <c r="C1366" s="6" t="s">
        <v>2423</v>
      </c>
      <c r="D1366" s="6">
        <v>2013</v>
      </c>
      <c r="E1366" s="6"/>
      <c r="F1366" s="20" t="s">
        <v>13</v>
      </c>
      <c r="G1366" s="20" t="s">
        <v>13</v>
      </c>
      <c r="H1366" s="6"/>
      <c r="I1366" s="6" t="s">
        <v>116</v>
      </c>
      <c r="J1366" s="6" t="s">
        <v>110</v>
      </c>
    </row>
    <row r="1367" spans="1:10" s="30" customFormat="1" x14ac:dyDescent="0.2">
      <c r="A1367" s="6" t="s">
        <v>2430</v>
      </c>
      <c r="B1367" s="6" t="s">
        <v>2431</v>
      </c>
      <c r="C1367" s="6" t="s">
        <v>2432</v>
      </c>
      <c r="D1367" s="6">
        <v>2012</v>
      </c>
      <c r="E1367" s="6"/>
      <c r="F1367" s="20" t="s">
        <v>13</v>
      </c>
      <c r="G1367" s="20" t="s">
        <v>13</v>
      </c>
      <c r="H1367" s="6"/>
      <c r="I1367" s="6" t="s">
        <v>116</v>
      </c>
      <c r="J1367" s="6" t="s">
        <v>110</v>
      </c>
    </row>
    <row r="1368" spans="1:10" x14ac:dyDescent="0.25">
      <c r="A1368" s="6" t="s">
        <v>2501</v>
      </c>
      <c r="B1368" s="6" t="s">
        <v>2502</v>
      </c>
      <c r="C1368" s="6" t="s">
        <v>188</v>
      </c>
      <c r="D1368" s="6">
        <v>2012</v>
      </c>
      <c r="F1368" s="20" t="s">
        <v>13</v>
      </c>
      <c r="G1368" s="20" t="s">
        <v>13</v>
      </c>
      <c r="I1368" s="6" t="s">
        <v>116</v>
      </c>
      <c r="J1368" s="6" t="s">
        <v>110</v>
      </c>
    </row>
    <row r="1369" spans="1:10" x14ac:dyDescent="0.25">
      <c r="A1369" s="6" t="s">
        <v>2506</v>
      </c>
      <c r="B1369" s="6" t="s">
        <v>2507</v>
      </c>
      <c r="C1369" s="6" t="s">
        <v>2265</v>
      </c>
      <c r="D1369" s="6">
        <v>2013</v>
      </c>
      <c r="F1369" s="20" t="s">
        <v>13</v>
      </c>
      <c r="G1369" s="20" t="s">
        <v>13</v>
      </c>
      <c r="I1369" s="6" t="s">
        <v>116</v>
      </c>
      <c r="J1369" s="6" t="s">
        <v>110</v>
      </c>
    </row>
    <row r="1370" spans="1:10" s="8" customFormat="1" x14ac:dyDescent="0.25">
      <c r="A1370" s="6" t="s">
        <v>2790</v>
      </c>
      <c r="B1370" s="6" t="s">
        <v>2791</v>
      </c>
      <c r="C1370" s="6" t="s">
        <v>361</v>
      </c>
      <c r="D1370" s="6">
        <v>2014</v>
      </c>
      <c r="E1370" s="6"/>
      <c r="F1370" s="20" t="s">
        <v>13</v>
      </c>
      <c r="G1370" s="20" t="s">
        <v>13</v>
      </c>
      <c r="H1370" s="6"/>
      <c r="I1370" s="6" t="s">
        <v>116</v>
      </c>
      <c r="J1370" s="6" t="s">
        <v>110</v>
      </c>
    </row>
    <row r="1371" spans="1:10" s="8" customFormat="1" x14ac:dyDescent="0.25">
      <c r="A1371" s="6" t="s">
        <v>4013</v>
      </c>
      <c r="B1371" s="6" t="s">
        <v>4014</v>
      </c>
      <c r="C1371" s="6" t="s">
        <v>4015</v>
      </c>
      <c r="D1371" s="6">
        <v>2014</v>
      </c>
      <c r="E1371" s="6"/>
      <c r="F1371" s="20" t="s">
        <v>13</v>
      </c>
      <c r="G1371" s="20" t="s">
        <v>13</v>
      </c>
      <c r="H1371" s="6"/>
      <c r="I1371" s="6" t="s">
        <v>116</v>
      </c>
      <c r="J1371" s="6" t="s">
        <v>110</v>
      </c>
    </row>
    <row r="1372" spans="1:10" s="8" customFormat="1" x14ac:dyDescent="0.25">
      <c r="A1372" s="6" t="s">
        <v>4018</v>
      </c>
      <c r="B1372" s="6" t="s">
        <v>4019</v>
      </c>
      <c r="C1372" s="6" t="s">
        <v>396</v>
      </c>
      <c r="D1372" s="6">
        <v>2014</v>
      </c>
      <c r="E1372" s="6"/>
      <c r="F1372" s="20" t="s">
        <v>13</v>
      </c>
      <c r="G1372" s="20" t="s">
        <v>13</v>
      </c>
      <c r="H1372" s="6"/>
      <c r="I1372" s="6" t="s">
        <v>116</v>
      </c>
      <c r="J1372" s="6" t="s">
        <v>110</v>
      </c>
    </row>
    <row r="1373" spans="1:10" s="8" customFormat="1" x14ac:dyDescent="0.25">
      <c r="A1373" s="6" t="s">
        <v>4174</v>
      </c>
      <c r="B1373" s="6" t="s">
        <v>4175</v>
      </c>
      <c r="C1373" s="6" t="s">
        <v>501</v>
      </c>
      <c r="D1373" s="6">
        <v>2013</v>
      </c>
      <c r="E1373" s="6"/>
      <c r="F1373" s="20" t="s">
        <v>13</v>
      </c>
      <c r="G1373" s="20" t="s">
        <v>13</v>
      </c>
      <c r="H1373" s="6"/>
      <c r="I1373" s="6" t="s">
        <v>116</v>
      </c>
      <c r="J1373" s="6" t="s">
        <v>110</v>
      </c>
    </row>
    <row r="1374" spans="1:10" s="8" customFormat="1" x14ac:dyDescent="0.25">
      <c r="A1374" s="6" t="s">
        <v>4191</v>
      </c>
      <c r="B1374" s="6" t="s">
        <v>4192</v>
      </c>
      <c r="C1374" s="6" t="s">
        <v>44</v>
      </c>
      <c r="D1374" s="6">
        <v>2014</v>
      </c>
      <c r="E1374" s="6"/>
      <c r="F1374" s="20" t="s">
        <v>13</v>
      </c>
      <c r="G1374" s="20" t="s">
        <v>13</v>
      </c>
      <c r="H1374" s="6"/>
      <c r="I1374" s="6" t="s">
        <v>116</v>
      </c>
      <c r="J1374" s="6" t="s">
        <v>110</v>
      </c>
    </row>
    <row r="1375" spans="1:10" s="8" customFormat="1" x14ac:dyDescent="0.25">
      <c r="A1375" s="6" t="s">
        <v>736</v>
      </c>
      <c r="B1375" s="6" t="s">
        <v>737</v>
      </c>
      <c r="C1375" s="6" t="s">
        <v>738</v>
      </c>
      <c r="D1375" s="25">
        <v>2013</v>
      </c>
      <c r="E1375" s="6"/>
      <c r="F1375" s="20" t="s">
        <v>13</v>
      </c>
      <c r="G1375" s="20" t="s">
        <v>82</v>
      </c>
      <c r="H1375" s="6"/>
      <c r="I1375" s="6" t="s">
        <v>116</v>
      </c>
      <c r="J1375" s="6" t="s">
        <v>201</v>
      </c>
    </row>
    <row r="1376" spans="1:10" s="8" customFormat="1" x14ac:dyDescent="0.25">
      <c r="A1376" s="6" t="s">
        <v>1073</v>
      </c>
      <c r="B1376" s="6" t="s">
        <v>1074</v>
      </c>
      <c r="C1376" s="6" t="s">
        <v>352</v>
      </c>
      <c r="D1376" s="6">
        <v>2013</v>
      </c>
      <c r="E1376" s="6"/>
      <c r="F1376" s="20" t="s">
        <v>13</v>
      </c>
      <c r="G1376" s="20" t="s">
        <v>13</v>
      </c>
      <c r="H1376" s="6"/>
      <c r="I1376" s="6" t="s">
        <v>116</v>
      </c>
      <c r="J1376" s="6" t="s">
        <v>201</v>
      </c>
    </row>
    <row r="1377" spans="1:10" x14ac:dyDescent="0.25">
      <c r="A1377" s="6" t="s">
        <v>1432</v>
      </c>
      <c r="B1377" s="6" t="s">
        <v>1433</v>
      </c>
      <c r="C1377" s="6" t="s">
        <v>1434</v>
      </c>
      <c r="D1377" s="25">
        <v>2013</v>
      </c>
      <c r="F1377" s="20" t="s">
        <v>13</v>
      </c>
      <c r="G1377" s="20" t="s">
        <v>13</v>
      </c>
      <c r="I1377" s="6" t="s">
        <v>116</v>
      </c>
      <c r="J1377" s="6" t="s">
        <v>201</v>
      </c>
    </row>
    <row r="1378" spans="1:10" x14ac:dyDescent="0.25">
      <c r="A1378" s="6" t="s">
        <v>1172</v>
      </c>
      <c r="B1378" s="6" t="s">
        <v>1173</v>
      </c>
      <c r="C1378" s="6" t="s">
        <v>263</v>
      </c>
      <c r="D1378" s="6">
        <v>2013</v>
      </c>
      <c r="F1378" s="20" t="s">
        <v>13</v>
      </c>
      <c r="G1378" s="20" t="s">
        <v>13</v>
      </c>
      <c r="I1378" s="6" t="s">
        <v>116</v>
      </c>
      <c r="J1378" s="6" t="s">
        <v>99</v>
      </c>
    </row>
    <row r="1379" spans="1:10" x14ac:dyDescent="0.25">
      <c r="A1379" s="6" t="s">
        <v>1378</v>
      </c>
      <c r="B1379" s="6" t="s">
        <v>1379</v>
      </c>
      <c r="C1379" s="6" t="s">
        <v>1380</v>
      </c>
      <c r="D1379" s="6">
        <v>2011</v>
      </c>
      <c r="F1379" s="20" t="s">
        <v>13</v>
      </c>
      <c r="G1379" s="20" t="s">
        <v>82</v>
      </c>
      <c r="I1379" s="6" t="s">
        <v>116</v>
      </c>
      <c r="J1379" s="6" t="s">
        <v>99</v>
      </c>
    </row>
    <row r="1380" spans="1:10" x14ac:dyDescent="0.25">
      <c r="A1380" s="6" t="s">
        <v>2734</v>
      </c>
      <c r="B1380" s="16" t="s">
        <v>2735</v>
      </c>
      <c r="C1380" s="6" t="s">
        <v>326</v>
      </c>
      <c r="D1380" s="6">
        <v>2013</v>
      </c>
      <c r="F1380" s="20" t="s">
        <v>13</v>
      </c>
      <c r="G1380" s="20" t="s">
        <v>13</v>
      </c>
      <c r="I1380" s="6" t="s">
        <v>116</v>
      </c>
      <c r="J1380" s="6" t="s">
        <v>99</v>
      </c>
    </row>
    <row r="1381" spans="1:10" x14ac:dyDescent="0.25">
      <c r="A1381" s="6" t="s">
        <v>2736</v>
      </c>
      <c r="B1381" s="6" t="s">
        <v>2737</v>
      </c>
      <c r="C1381" s="6" t="s">
        <v>326</v>
      </c>
      <c r="D1381" s="6">
        <v>2014</v>
      </c>
      <c r="F1381" s="20" t="s">
        <v>13</v>
      </c>
      <c r="G1381" s="20" t="s">
        <v>13</v>
      </c>
      <c r="I1381" s="6" t="s">
        <v>116</v>
      </c>
      <c r="J1381" s="6" t="s">
        <v>99</v>
      </c>
    </row>
    <row r="1382" spans="1:10" x14ac:dyDescent="0.25">
      <c r="A1382" s="8" t="s">
        <v>2864</v>
      </c>
      <c r="B1382" s="6" t="s">
        <v>2865</v>
      </c>
      <c r="C1382" s="6" t="s">
        <v>2866</v>
      </c>
      <c r="D1382" s="8">
        <v>2014</v>
      </c>
      <c r="F1382" s="21" t="s">
        <v>13</v>
      </c>
      <c r="G1382" s="21" t="s">
        <v>13</v>
      </c>
      <c r="H1382" s="8"/>
      <c r="I1382" s="8" t="s">
        <v>116</v>
      </c>
      <c r="J1382" s="8" t="s">
        <v>99</v>
      </c>
    </row>
    <row r="1383" spans="1:10" x14ac:dyDescent="0.25">
      <c r="A1383" s="6" t="s">
        <v>2960</v>
      </c>
      <c r="B1383" s="6" t="s">
        <v>2961</v>
      </c>
      <c r="C1383" s="6" t="s">
        <v>2962</v>
      </c>
      <c r="D1383" s="6">
        <v>2015</v>
      </c>
      <c r="F1383" s="20" t="s">
        <v>13</v>
      </c>
      <c r="G1383" s="20" t="s">
        <v>13</v>
      </c>
      <c r="I1383" s="6" t="s">
        <v>116</v>
      </c>
      <c r="J1383" s="6" t="s">
        <v>99</v>
      </c>
    </row>
    <row r="1384" spans="1:10" s="30" customFormat="1" x14ac:dyDescent="0.2">
      <c r="A1384" s="6" t="s">
        <v>2987</v>
      </c>
      <c r="B1384" s="6" t="s">
        <v>2988</v>
      </c>
      <c r="C1384" s="6" t="s">
        <v>1564</v>
      </c>
      <c r="D1384" s="6">
        <v>2013</v>
      </c>
      <c r="E1384" s="6"/>
      <c r="F1384" s="20" t="s">
        <v>13</v>
      </c>
      <c r="G1384" s="20" t="s">
        <v>13</v>
      </c>
      <c r="H1384" s="6"/>
      <c r="I1384" s="6" t="s">
        <v>116</v>
      </c>
      <c r="J1384" s="6" t="s">
        <v>99</v>
      </c>
    </row>
    <row r="1385" spans="1:10" x14ac:dyDescent="0.25">
      <c r="A1385" s="6" t="s">
        <v>4541</v>
      </c>
      <c r="B1385" s="6" t="s">
        <v>4542</v>
      </c>
      <c r="C1385" s="6" t="s">
        <v>4543</v>
      </c>
      <c r="D1385" s="6">
        <v>2012</v>
      </c>
      <c r="F1385" s="20" t="s">
        <v>13</v>
      </c>
      <c r="G1385" s="20" t="s">
        <v>13</v>
      </c>
      <c r="I1385" s="6" t="s">
        <v>116</v>
      </c>
      <c r="J1385" s="6" t="s">
        <v>99</v>
      </c>
    </row>
    <row r="1386" spans="1:10" x14ac:dyDescent="0.25">
      <c r="A1386" s="8" t="s">
        <v>1174</v>
      </c>
      <c r="B1386" s="8" t="s">
        <v>1175</v>
      </c>
      <c r="D1386" s="8" t="s">
        <v>928</v>
      </c>
      <c r="F1386" s="21" t="s">
        <v>13</v>
      </c>
      <c r="G1386" s="21" t="s">
        <v>13</v>
      </c>
      <c r="H1386" s="8"/>
      <c r="I1386" s="8" t="s">
        <v>116</v>
      </c>
      <c r="J1386" s="8" t="s">
        <v>6260</v>
      </c>
    </row>
    <row r="1387" spans="1:10" s="30" customFormat="1" x14ac:dyDescent="0.2">
      <c r="A1387" s="6" t="s">
        <v>3875</v>
      </c>
      <c r="B1387" s="6" t="s">
        <v>3876</v>
      </c>
      <c r="C1387" s="6" t="s">
        <v>3877</v>
      </c>
      <c r="D1387" s="6">
        <v>2014</v>
      </c>
      <c r="E1387" s="6"/>
      <c r="F1387" s="20" t="s">
        <v>13</v>
      </c>
      <c r="G1387" s="20" t="s">
        <v>114</v>
      </c>
      <c r="H1387" s="6" t="s">
        <v>6311</v>
      </c>
      <c r="I1387" s="6" t="s">
        <v>116</v>
      </c>
      <c r="J1387" s="6" t="s">
        <v>3878</v>
      </c>
    </row>
    <row r="1388" spans="1:10" s="30" customFormat="1" x14ac:dyDescent="0.2">
      <c r="A1388" s="6" t="s">
        <v>1673</v>
      </c>
      <c r="B1388" s="6" t="s">
        <v>6303</v>
      </c>
      <c r="C1388" s="6" t="s">
        <v>1674</v>
      </c>
      <c r="D1388" s="25">
        <v>2014</v>
      </c>
      <c r="E1388" s="6"/>
      <c r="F1388" s="20" t="s">
        <v>13</v>
      </c>
      <c r="G1388" s="20" t="s">
        <v>13</v>
      </c>
      <c r="H1388" s="6"/>
      <c r="I1388" s="6" t="s">
        <v>116</v>
      </c>
      <c r="J1388" s="6" t="s">
        <v>165</v>
      </c>
    </row>
    <row r="1389" spans="1:10" x14ac:dyDescent="0.25">
      <c r="A1389" s="6" t="s">
        <v>2776</v>
      </c>
      <c r="B1389" s="6" t="s">
        <v>2777</v>
      </c>
      <c r="C1389" s="6" t="s">
        <v>2778</v>
      </c>
      <c r="F1389" s="20" t="s">
        <v>13</v>
      </c>
      <c r="G1389" s="20" t="s">
        <v>13</v>
      </c>
      <c r="I1389" s="6" t="s">
        <v>116</v>
      </c>
      <c r="J1389" s="6" t="s">
        <v>164</v>
      </c>
    </row>
    <row r="1390" spans="1:10" x14ac:dyDescent="0.25">
      <c r="A1390" s="6" t="s">
        <v>3962</v>
      </c>
      <c r="B1390" s="6" t="s">
        <v>3963</v>
      </c>
      <c r="C1390" s="6" t="s">
        <v>2927</v>
      </c>
      <c r="D1390" s="6">
        <v>2013</v>
      </c>
      <c r="F1390" s="20" t="s">
        <v>13</v>
      </c>
      <c r="G1390" s="20" t="s">
        <v>13</v>
      </c>
      <c r="I1390" s="6" t="s">
        <v>116</v>
      </c>
      <c r="J1390" s="6" t="s">
        <v>164</v>
      </c>
    </row>
    <row r="1391" spans="1:10" x14ac:dyDescent="0.25">
      <c r="A1391" s="6" t="s">
        <v>3993</v>
      </c>
      <c r="B1391" s="6" t="s">
        <v>3994</v>
      </c>
      <c r="C1391" s="6" t="s">
        <v>1474</v>
      </c>
      <c r="D1391" s="6">
        <v>2014</v>
      </c>
      <c r="F1391" s="20" t="s">
        <v>13</v>
      </c>
      <c r="G1391" s="20" t="s">
        <v>13</v>
      </c>
      <c r="I1391" s="6" t="s">
        <v>116</v>
      </c>
      <c r="J1391" s="6" t="s">
        <v>164</v>
      </c>
    </row>
    <row r="1392" spans="1:10" x14ac:dyDescent="0.25">
      <c r="A1392" s="6" t="s">
        <v>4161</v>
      </c>
      <c r="B1392" s="6" t="s">
        <v>4162</v>
      </c>
      <c r="C1392" s="6" t="s">
        <v>147</v>
      </c>
      <c r="D1392" s="6">
        <v>2012</v>
      </c>
      <c r="F1392" s="20" t="s">
        <v>13</v>
      </c>
      <c r="G1392" s="20" t="s">
        <v>13</v>
      </c>
      <c r="I1392" s="6" t="s">
        <v>116</v>
      </c>
      <c r="J1392" s="6" t="s">
        <v>164</v>
      </c>
    </row>
    <row r="1393" spans="1:10" x14ac:dyDescent="0.25">
      <c r="A1393" s="6" t="s">
        <v>2989</v>
      </c>
      <c r="B1393" s="6" t="s">
        <v>2990</v>
      </c>
      <c r="C1393" s="6" t="s">
        <v>2839</v>
      </c>
      <c r="D1393" s="6">
        <v>2014</v>
      </c>
      <c r="F1393" s="20" t="s">
        <v>13</v>
      </c>
      <c r="G1393" s="20" t="s">
        <v>114</v>
      </c>
      <c r="H1393" s="6" t="s">
        <v>6311</v>
      </c>
      <c r="I1393" s="6" t="s">
        <v>116</v>
      </c>
      <c r="J1393" s="6" t="s">
        <v>2991</v>
      </c>
    </row>
    <row r="1394" spans="1:10" x14ac:dyDescent="0.25">
      <c r="A1394" s="8" t="s">
        <v>5275</v>
      </c>
      <c r="B1394" s="8" t="s">
        <v>5276</v>
      </c>
      <c r="D1394" s="8">
        <v>2014</v>
      </c>
      <c r="F1394" s="21" t="s">
        <v>13</v>
      </c>
      <c r="G1394" s="21" t="s">
        <v>13</v>
      </c>
      <c r="H1394" s="8"/>
      <c r="I1394" s="8" t="s">
        <v>116</v>
      </c>
      <c r="J1394" s="8" t="s">
        <v>116</v>
      </c>
    </row>
    <row r="1395" spans="1:10" x14ac:dyDescent="0.25">
      <c r="A1395" s="8" t="s">
        <v>4896</v>
      </c>
      <c r="B1395" s="8" t="s">
        <v>4897</v>
      </c>
      <c r="D1395" s="8">
        <v>2014</v>
      </c>
      <c r="F1395" s="22" t="s">
        <v>13</v>
      </c>
      <c r="G1395" s="22" t="s">
        <v>13</v>
      </c>
      <c r="H1395" s="13"/>
      <c r="I1395" s="8" t="s">
        <v>4898</v>
      </c>
      <c r="J1395" s="8" t="s">
        <v>4898</v>
      </c>
    </row>
    <row r="1396" spans="1:10" x14ac:dyDescent="0.25">
      <c r="A1396" s="6" t="s">
        <v>4868</v>
      </c>
      <c r="B1396" s="6" t="s">
        <v>4869</v>
      </c>
      <c r="C1396" s="6" t="s">
        <v>4870</v>
      </c>
      <c r="D1396" s="6" t="s">
        <v>272</v>
      </c>
      <c r="F1396" s="20" t="s">
        <v>13</v>
      </c>
      <c r="G1396" s="20" t="s">
        <v>13</v>
      </c>
      <c r="I1396" s="6" t="s">
        <v>110</v>
      </c>
      <c r="J1396" s="6" t="s">
        <v>4871</v>
      </c>
    </row>
    <row r="1397" spans="1:10" x14ac:dyDescent="0.25">
      <c r="A1397" s="8" t="s">
        <v>3907</v>
      </c>
      <c r="B1397" s="8" t="s">
        <v>3908</v>
      </c>
      <c r="D1397" s="8">
        <v>2014</v>
      </c>
      <c r="F1397" s="20" t="s">
        <v>13</v>
      </c>
      <c r="G1397" s="21" t="s">
        <v>13</v>
      </c>
      <c r="H1397" s="8"/>
      <c r="I1397" s="6" t="s">
        <v>110</v>
      </c>
      <c r="J1397" s="8" t="s">
        <v>6270</v>
      </c>
    </row>
    <row r="1398" spans="1:10" x14ac:dyDescent="0.25">
      <c r="A1398" s="8" t="s">
        <v>2321</v>
      </c>
      <c r="B1398" s="8" t="s">
        <v>2322</v>
      </c>
      <c r="D1398" s="8">
        <v>2014</v>
      </c>
      <c r="F1398" s="20" t="s">
        <v>13</v>
      </c>
      <c r="G1398" s="21" t="s">
        <v>13</v>
      </c>
      <c r="H1398" s="8"/>
      <c r="I1398" s="6" t="s">
        <v>110</v>
      </c>
      <c r="J1398" s="8" t="s">
        <v>6267</v>
      </c>
    </row>
    <row r="1399" spans="1:10" x14ac:dyDescent="0.25">
      <c r="A1399" s="6" t="s">
        <v>1168</v>
      </c>
      <c r="B1399" s="6" t="s">
        <v>1169</v>
      </c>
      <c r="C1399" s="6" t="s">
        <v>1170</v>
      </c>
      <c r="D1399" s="6">
        <v>2014</v>
      </c>
      <c r="F1399" s="20" t="s">
        <v>13</v>
      </c>
      <c r="G1399" s="20" t="s">
        <v>114</v>
      </c>
      <c r="H1399" s="6" t="s">
        <v>6311</v>
      </c>
      <c r="I1399" s="6" t="s">
        <v>110</v>
      </c>
      <c r="J1399" s="6" t="s">
        <v>1171</v>
      </c>
    </row>
    <row r="1400" spans="1:10" x14ac:dyDescent="0.25">
      <c r="A1400" s="6" t="s">
        <v>3953</v>
      </c>
      <c r="B1400" s="6" t="s">
        <v>3954</v>
      </c>
      <c r="C1400" s="6" t="s">
        <v>281</v>
      </c>
      <c r="D1400" s="6">
        <v>2014</v>
      </c>
      <c r="F1400" s="20" t="s">
        <v>13</v>
      </c>
      <c r="G1400" s="20" t="s">
        <v>13</v>
      </c>
      <c r="I1400" s="6" t="s">
        <v>110</v>
      </c>
      <c r="J1400" s="6" t="s">
        <v>6298</v>
      </c>
    </row>
    <row r="1401" spans="1:10" x14ac:dyDescent="0.25">
      <c r="A1401" s="6" t="s">
        <v>3763</v>
      </c>
      <c r="B1401" s="6" t="s">
        <v>3764</v>
      </c>
      <c r="C1401" s="6" t="s">
        <v>326</v>
      </c>
      <c r="D1401" s="6">
        <v>2013</v>
      </c>
      <c r="F1401" s="20" t="s">
        <v>13</v>
      </c>
      <c r="G1401" s="20" t="s">
        <v>114</v>
      </c>
      <c r="H1401" s="6" t="s">
        <v>6311</v>
      </c>
      <c r="I1401" s="6" t="s">
        <v>110</v>
      </c>
      <c r="J1401" s="6" t="s">
        <v>1719</v>
      </c>
    </row>
    <row r="1402" spans="1:10" x14ac:dyDescent="0.25">
      <c r="A1402" s="6" t="s">
        <v>4107</v>
      </c>
      <c r="B1402" s="6" t="s">
        <v>4108</v>
      </c>
      <c r="C1402" s="6" t="s">
        <v>501</v>
      </c>
      <c r="D1402" s="6">
        <v>2015</v>
      </c>
      <c r="F1402" s="20" t="s">
        <v>13</v>
      </c>
      <c r="G1402" s="20" t="s">
        <v>114</v>
      </c>
      <c r="H1402" s="6" t="s">
        <v>6311</v>
      </c>
      <c r="I1402" s="6" t="s">
        <v>110</v>
      </c>
      <c r="J1402" s="6" t="s">
        <v>1719</v>
      </c>
    </row>
    <row r="1403" spans="1:10" x14ac:dyDescent="0.25">
      <c r="A1403" s="6" t="s">
        <v>3853</v>
      </c>
      <c r="B1403" s="6" t="s">
        <v>3854</v>
      </c>
      <c r="C1403" s="6" t="s">
        <v>3855</v>
      </c>
      <c r="D1403" s="6">
        <v>2013</v>
      </c>
      <c r="F1403" s="20" t="s">
        <v>13</v>
      </c>
      <c r="G1403" s="20" t="s">
        <v>114</v>
      </c>
      <c r="H1403" s="6" t="s">
        <v>6311</v>
      </c>
      <c r="I1403" s="6" t="s">
        <v>110</v>
      </c>
      <c r="J1403" s="6" t="s">
        <v>3141</v>
      </c>
    </row>
    <row r="1404" spans="1:10" x14ac:dyDescent="0.25">
      <c r="A1404" s="6" t="s">
        <v>3859</v>
      </c>
      <c r="B1404" s="6" t="s">
        <v>3860</v>
      </c>
      <c r="C1404" s="6" t="s">
        <v>1702</v>
      </c>
      <c r="D1404" s="6">
        <v>2013</v>
      </c>
      <c r="F1404" s="20" t="s">
        <v>13</v>
      </c>
      <c r="G1404" s="20" t="s">
        <v>114</v>
      </c>
      <c r="H1404" s="6" t="s">
        <v>6311</v>
      </c>
      <c r="I1404" s="6" t="s">
        <v>110</v>
      </c>
      <c r="J1404" s="6" t="s">
        <v>3141</v>
      </c>
    </row>
    <row r="1405" spans="1:10" x14ac:dyDescent="0.25">
      <c r="A1405" s="6" t="s">
        <v>1310</v>
      </c>
      <c r="B1405" s="6" t="s">
        <v>1311</v>
      </c>
      <c r="C1405" s="6" t="s">
        <v>1312</v>
      </c>
      <c r="D1405" s="6">
        <v>2013</v>
      </c>
      <c r="F1405" s="20" t="s">
        <v>13</v>
      </c>
      <c r="G1405" s="20" t="s">
        <v>13</v>
      </c>
      <c r="I1405" s="6" t="s">
        <v>110</v>
      </c>
      <c r="J1405" s="6" t="s">
        <v>104</v>
      </c>
    </row>
    <row r="1406" spans="1:10" x14ac:dyDescent="0.25">
      <c r="A1406" s="8" t="s">
        <v>2323</v>
      </c>
      <c r="B1406" s="8" t="s">
        <v>2324</v>
      </c>
      <c r="D1406" s="8">
        <v>2014</v>
      </c>
      <c r="F1406" s="20" t="s">
        <v>13</v>
      </c>
      <c r="G1406" s="21" t="s">
        <v>13</v>
      </c>
      <c r="H1406" s="8"/>
      <c r="I1406" s="6" t="s">
        <v>110</v>
      </c>
      <c r="J1406" s="8" t="s">
        <v>6268</v>
      </c>
    </row>
    <row r="1407" spans="1:10" x14ac:dyDescent="0.25">
      <c r="A1407" s="8" t="s">
        <v>1249</v>
      </c>
      <c r="B1407" s="8" t="s">
        <v>1250</v>
      </c>
      <c r="D1407" s="8">
        <v>2012</v>
      </c>
      <c r="F1407" s="21" t="s">
        <v>13</v>
      </c>
      <c r="G1407" s="21" t="s">
        <v>13</v>
      </c>
      <c r="H1407" s="8"/>
      <c r="I1407" s="8" t="s">
        <v>110</v>
      </c>
      <c r="J1407" s="8" t="s">
        <v>6264</v>
      </c>
    </row>
    <row r="1408" spans="1:10" x14ac:dyDescent="0.25">
      <c r="A1408" s="8" t="s">
        <v>1975</v>
      </c>
      <c r="B1408" s="8" t="s">
        <v>1976</v>
      </c>
      <c r="D1408" s="8">
        <v>2012</v>
      </c>
      <c r="F1408" s="21" t="s">
        <v>13</v>
      </c>
      <c r="G1408" s="21" t="s">
        <v>13</v>
      </c>
      <c r="H1408" s="8"/>
      <c r="I1408" s="8" t="s">
        <v>110</v>
      </c>
      <c r="J1408" s="8" t="s">
        <v>371</v>
      </c>
    </row>
    <row r="1409" spans="1:10" x14ac:dyDescent="0.25">
      <c r="A1409" s="8"/>
      <c r="B1409" s="8" t="s">
        <v>3430</v>
      </c>
      <c r="D1409" s="8"/>
      <c r="F1409" s="20" t="s">
        <v>13</v>
      </c>
      <c r="G1409" s="21" t="s">
        <v>13</v>
      </c>
      <c r="H1409" s="8"/>
      <c r="I1409" s="6" t="s">
        <v>110</v>
      </c>
      <c r="J1409" s="8" t="s">
        <v>6261</v>
      </c>
    </row>
    <row r="1410" spans="1:10" x14ac:dyDescent="0.25">
      <c r="A1410" s="8" t="s">
        <v>3827</v>
      </c>
      <c r="B1410" s="8" t="s">
        <v>3828</v>
      </c>
      <c r="D1410" s="8">
        <v>2013</v>
      </c>
      <c r="F1410" s="20" t="s">
        <v>13</v>
      </c>
      <c r="G1410" s="21" t="s">
        <v>13</v>
      </c>
      <c r="H1410" s="8"/>
      <c r="I1410" s="6" t="s">
        <v>110</v>
      </c>
      <c r="J1410" s="8" t="s">
        <v>6261</v>
      </c>
    </row>
    <row r="1411" spans="1:10" x14ac:dyDescent="0.25">
      <c r="A1411" s="8" t="s">
        <v>602</v>
      </c>
      <c r="B1411" s="8" t="s">
        <v>603</v>
      </c>
      <c r="D1411" s="8">
        <v>2014</v>
      </c>
      <c r="F1411" s="20" t="s">
        <v>13</v>
      </c>
      <c r="G1411" s="21" t="s">
        <v>13</v>
      </c>
      <c r="H1411" s="8"/>
      <c r="I1411" s="6" t="s">
        <v>110</v>
      </c>
      <c r="J1411" s="8" t="s">
        <v>116</v>
      </c>
    </row>
    <row r="1412" spans="1:10" s="30" customFormat="1" x14ac:dyDescent="0.2">
      <c r="A1412" s="6" t="s">
        <v>722</v>
      </c>
      <c r="B1412" s="6" t="s">
        <v>723</v>
      </c>
      <c r="C1412" s="6" t="s">
        <v>724</v>
      </c>
      <c r="D1412" s="6">
        <v>2014</v>
      </c>
      <c r="E1412" s="6"/>
      <c r="F1412" s="20" t="s">
        <v>13</v>
      </c>
      <c r="G1412" s="20" t="s">
        <v>13</v>
      </c>
      <c r="H1412" s="6"/>
      <c r="I1412" s="6" t="s">
        <v>110</v>
      </c>
      <c r="J1412" s="6" t="s">
        <v>116</v>
      </c>
    </row>
    <row r="1413" spans="1:10" x14ac:dyDescent="0.25">
      <c r="A1413" s="6" t="s">
        <v>937</v>
      </c>
      <c r="B1413" s="6" t="s">
        <v>938</v>
      </c>
      <c r="C1413" s="6" t="s">
        <v>939</v>
      </c>
      <c r="D1413" s="6">
        <v>2014</v>
      </c>
      <c r="F1413" s="20" t="s">
        <v>13</v>
      </c>
      <c r="G1413" s="20" t="s">
        <v>13</v>
      </c>
      <c r="I1413" s="6" t="s">
        <v>110</v>
      </c>
      <c r="J1413" s="6" t="s">
        <v>116</v>
      </c>
    </row>
    <row r="1414" spans="1:10" x14ac:dyDescent="0.25">
      <c r="A1414" s="6" t="s">
        <v>1004</v>
      </c>
      <c r="B1414" s="6" t="s">
        <v>1005</v>
      </c>
      <c r="C1414" s="6" t="s">
        <v>1006</v>
      </c>
      <c r="D1414" s="6">
        <v>2015</v>
      </c>
      <c r="F1414" s="20" t="s">
        <v>13</v>
      </c>
      <c r="G1414" s="20" t="s">
        <v>13</v>
      </c>
      <c r="I1414" s="6" t="s">
        <v>110</v>
      </c>
      <c r="J1414" s="6" t="s">
        <v>116</v>
      </c>
    </row>
    <row r="1415" spans="1:10" x14ac:dyDescent="0.25">
      <c r="A1415" s="6" t="s">
        <v>1149</v>
      </c>
      <c r="B1415" s="6" t="s">
        <v>1150</v>
      </c>
      <c r="C1415" s="6" t="s">
        <v>501</v>
      </c>
      <c r="D1415" s="6">
        <v>2014</v>
      </c>
      <c r="F1415" s="20" t="s">
        <v>13</v>
      </c>
      <c r="G1415" s="20" t="s">
        <v>13</v>
      </c>
      <c r="I1415" s="6" t="s">
        <v>110</v>
      </c>
      <c r="J1415" s="6" t="s">
        <v>116</v>
      </c>
    </row>
    <row r="1416" spans="1:10" x14ac:dyDescent="0.25">
      <c r="A1416" s="6" t="s">
        <v>1160</v>
      </c>
      <c r="B1416" s="6" t="s">
        <v>1161</v>
      </c>
      <c r="C1416" s="6" t="s">
        <v>185</v>
      </c>
      <c r="D1416" s="6">
        <v>2011</v>
      </c>
      <c r="F1416" s="20" t="s">
        <v>13</v>
      </c>
      <c r="G1416" s="20" t="s">
        <v>13</v>
      </c>
      <c r="I1416" s="6" t="s">
        <v>110</v>
      </c>
      <c r="J1416" s="6" t="s">
        <v>116</v>
      </c>
    </row>
    <row r="1417" spans="1:10" s="8" customFormat="1" x14ac:dyDescent="0.25">
      <c r="A1417" s="6" t="s">
        <v>1165</v>
      </c>
      <c r="B1417" s="6" t="s">
        <v>1166</v>
      </c>
      <c r="C1417" s="6" t="s">
        <v>1167</v>
      </c>
      <c r="D1417" s="6">
        <v>2015</v>
      </c>
      <c r="E1417" s="6"/>
      <c r="F1417" s="20" t="s">
        <v>13</v>
      </c>
      <c r="G1417" s="20" t="s">
        <v>13</v>
      </c>
      <c r="H1417" s="6"/>
      <c r="I1417" s="6" t="s">
        <v>110</v>
      </c>
      <c r="J1417" s="6" t="s">
        <v>116</v>
      </c>
    </row>
    <row r="1418" spans="1:10" s="8" customFormat="1" x14ac:dyDescent="0.25">
      <c r="A1418" s="6" t="s">
        <v>1213</v>
      </c>
      <c r="B1418" s="6" t="s">
        <v>1214</v>
      </c>
      <c r="C1418" s="6" t="s">
        <v>220</v>
      </c>
      <c r="D1418" s="6">
        <v>2011</v>
      </c>
      <c r="E1418" s="6"/>
      <c r="F1418" s="20" t="s">
        <v>13</v>
      </c>
      <c r="G1418" s="20" t="s">
        <v>13</v>
      </c>
      <c r="H1418" s="6"/>
      <c r="I1418" s="6" t="s">
        <v>110</v>
      </c>
      <c r="J1418" s="6" t="s">
        <v>116</v>
      </c>
    </row>
    <row r="1419" spans="1:10" s="8" customFormat="1" x14ac:dyDescent="0.25">
      <c r="A1419" s="6" t="s">
        <v>1232</v>
      </c>
      <c r="B1419" s="6" t="s">
        <v>1233</v>
      </c>
      <c r="C1419" s="6" t="s">
        <v>1234</v>
      </c>
      <c r="D1419" s="25">
        <v>2012</v>
      </c>
      <c r="E1419" s="6"/>
      <c r="F1419" s="20" t="s">
        <v>13</v>
      </c>
      <c r="G1419" s="20" t="s">
        <v>13</v>
      </c>
      <c r="H1419" s="6"/>
      <c r="I1419" s="6" t="s">
        <v>110</v>
      </c>
      <c r="J1419" s="6" t="s">
        <v>116</v>
      </c>
    </row>
    <row r="1420" spans="1:10" s="8" customFormat="1" x14ac:dyDescent="0.25">
      <c r="A1420" s="8" t="s">
        <v>1498</v>
      </c>
      <c r="B1420" s="8" t="s">
        <v>1499</v>
      </c>
      <c r="C1420" s="6"/>
      <c r="D1420" s="8">
        <v>2013</v>
      </c>
      <c r="E1420" s="6"/>
      <c r="F1420" s="21" t="s">
        <v>13</v>
      </c>
      <c r="G1420" s="21" t="s">
        <v>13</v>
      </c>
      <c r="I1420" s="8" t="s">
        <v>110</v>
      </c>
      <c r="J1420" s="8" t="s">
        <v>116</v>
      </c>
    </row>
    <row r="1421" spans="1:10" s="8" customFormat="1" x14ac:dyDescent="0.25">
      <c r="A1421" s="8" t="s">
        <v>1512</v>
      </c>
      <c r="B1421" s="8" t="s">
        <v>1513</v>
      </c>
      <c r="C1421" s="6"/>
      <c r="D1421" s="8">
        <v>2013</v>
      </c>
      <c r="E1421" s="6"/>
      <c r="F1421" s="21" t="s">
        <v>13</v>
      </c>
      <c r="G1421" s="21" t="s">
        <v>13</v>
      </c>
      <c r="I1421" s="8" t="s">
        <v>110</v>
      </c>
      <c r="J1421" s="8" t="s">
        <v>116</v>
      </c>
    </row>
    <row r="1422" spans="1:10" s="8" customFormat="1" x14ac:dyDescent="0.25">
      <c r="A1422" s="8" t="s">
        <v>2362</v>
      </c>
      <c r="B1422" s="8" t="s">
        <v>2363</v>
      </c>
      <c r="C1422" s="6"/>
      <c r="D1422" s="8">
        <v>2012</v>
      </c>
      <c r="E1422" s="6"/>
      <c r="F1422" s="20" t="s">
        <v>13</v>
      </c>
      <c r="G1422" s="21" t="s">
        <v>13</v>
      </c>
      <c r="I1422" s="6" t="s">
        <v>110</v>
      </c>
      <c r="J1422" s="8" t="s">
        <v>116</v>
      </c>
    </row>
    <row r="1423" spans="1:10" s="8" customFormat="1" x14ac:dyDescent="0.25">
      <c r="A1423" s="8" t="s">
        <v>3297</v>
      </c>
      <c r="B1423" s="8" t="s">
        <v>3298</v>
      </c>
      <c r="C1423" s="6"/>
      <c r="D1423" s="8" t="s">
        <v>928</v>
      </c>
      <c r="E1423" s="6"/>
      <c r="F1423" s="20" t="s">
        <v>13</v>
      </c>
      <c r="G1423" s="21" t="s">
        <v>13</v>
      </c>
      <c r="I1423" s="6" t="s">
        <v>110</v>
      </c>
      <c r="J1423" s="8" t="s">
        <v>116</v>
      </c>
    </row>
    <row r="1424" spans="1:10" x14ac:dyDescent="0.25">
      <c r="A1424" s="6" t="s">
        <v>3856</v>
      </c>
      <c r="B1424" s="6" t="s">
        <v>3857</v>
      </c>
      <c r="C1424" s="6" t="s">
        <v>3858</v>
      </c>
      <c r="D1424" s="6">
        <v>2014</v>
      </c>
      <c r="F1424" s="20" t="s">
        <v>13</v>
      </c>
      <c r="G1424" s="20" t="s">
        <v>13</v>
      </c>
      <c r="I1424" s="6" t="s">
        <v>110</v>
      </c>
      <c r="J1424" s="6" t="s">
        <v>116</v>
      </c>
    </row>
    <row r="1425" spans="1:10" x14ac:dyDescent="0.25">
      <c r="A1425" s="6" t="s">
        <v>4624</v>
      </c>
      <c r="B1425" s="6" t="s">
        <v>4625</v>
      </c>
      <c r="C1425" s="6" t="s">
        <v>1493</v>
      </c>
      <c r="D1425" s="6">
        <v>2012</v>
      </c>
      <c r="F1425" s="20" t="s">
        <v>13</v>
      </c>
      <c r="G1425" s="20" t="s">
        <v>13</v>
      </c>
      <c r="I1425" s="6" t="s">
        <v>110</v>
      </c>
      <c r="J1425" s="6" t="s">
        <v>116</v>
      </c>
    </row>
    <row r="1426" spans="1:10" x14ac:dyDescent="0.25">
      <c r="A1426" s="8" t="s">
        <v>4694</v>
      </c>
      <c r="B1426" s="8" t="s">
        <v>4695</v>
      </c>
      <c r="D1426" s="8">
        <v>2014</v>
      </c>
      <c r="F1426" s="21" t="s">
        <v>13</v>
      </c>
      <c r="G1426" s="21" t="s">
        <v>13</v>
      </c>
      <c r="H1426" s="8"/>
      <c r="I1426" s="8" t="s">
        <v>110</v>
      </c>
      <c r="J1426" s="8" t="s">
        <v>116</v>
      </c>
    </row>
    <row r="1427" spans="1:10" x14ac:dyDescent="0.25">
      <c r="A1427" s="6" t="s">
        <v>4705</v>
      </c>
      <c r="B1427" s="6" t="s">
        <v>4706</v>
      </c>
      <c r="C1427" s="6" t="s">
        <v>2472</v>
      </c>
      <c r="D1427" s="6">
        <v>2013</v>
      </c>
      <c r="F1427" s="20" t="s">
        <v>13</v>
      </c>
      <c r="G1427" s="20" t="s">
        <v>13</v>
      </c>
      <c r="I1427" s="6" t="s">
        <v>110</v>
      </c>
      <c r="J1427" s="6" t="s">
        <v>116</v>
      </c>
    </row>
    <row r="1428" spans="1:10" x14ac:dyDescent="0.25">
      <c r="A1428" s="6" t="s">
        <v>4752</v>
      </c>
      <c r="B1428" s="6" t="s">
        <v>4753</v>
      </c>
      <c r="C1428" s="6" t="s">
        <v>4754</v>
      </c>
      <c r="D1428" s="6">
        <v>2013</v>
      </c>
      <c r="F1428" s="20" t="s">
        <v>13</v>
      </c>
      <c r="G1428" s="20" t="s">
        <v>13</v>
      </c>
      <c r="I1428" s="6" t="s">
        <v>110</v>
      </c>
      <c r="J1428" s="6" t="s">
        <v>116</v>
      </c>
    </row>
    <row r="1429" spans="1:10" x14ac:dyDescent="0.25">
      <c r="A1429" s="6" t="s">
        <v>4773</v>
      </c>
      <c r="B1429" s="6" t="s">
        <v>4774</v>
      </c>
      <c r="C1429" s="6" t="s">
        <v>188</v>
      </c>
      <c r="D1429" s="6">
        <v>2013</v>
      </c>
      <c r="F1429" s="20" t="s">
        <v>13</v>
      </c>
      <c r="G1429" s="20" t="s">
        <v>13</v>
      </c>
      <c r="I1429" s="6" t="s">
        <v>110</v>
      </c>
      <c r="J1429" s="6" t="s">
        <v>116</v>
      </c>
    </row>
    <row r="1430" spans="1:10" x14ac:dyDescent="0.25">
      <c r="A1430" s="6" t="s">
        <v>4876</v>
      </c>
      <c r="B1430" s="6" t="s">
        <v>4877</v>
      </c>
      <c r="C1430" s="6" t="s">
        <v>4878</v>
      </c>
      <c r="D1430" s="6">
        <v>2012</v>
      </c>
      <c r="F1430" s="20" t="s">
        <v>13</v>
      </c>
      <c r="G1430" s="20" t="s">
        <v>13</v>
      </c>
      <c r="I1430" s="6" t="s">
        <v>110</v>
      </c>
      <c r="J1430" s="6" t="s">
        <v>116</v>
      </c>
    </row>
    <row r="1431" spans="1:10" x14ac:dyDescent="0.25">
      <c r="A1431" s="6" t="s">
        <v>4912</v>
      </c>
      <c r="B1431" s="6" t="s">
        <v>4913</v>
      </c>
      <c r="C1431" s="6" t="s">
        <v>179</v>
      </c>
      <c r="D1431" s="6">
        <v>2011</v>
      </c>
      <c r="F1431" s="20" t="s">
        <v>13</v>
      </c>
      <c r="G1431" s="20" t="s">
        <v>13</v>
      </c>
      <c r="I1431" s="6" t="s">
        <v>110</v>
      </c>
      <c r="J1431" s="6" t="s">
        <v>116</v>
      </c>
    </row>
    <row r="1432" spans="1:10" x14ac:dyDescent="0.25">
      <c r="A1432" s="6" t="s">
        <v>4934</v>
      </c>
      <c r="B1432" s="6" t="s">
        <v>4935</v>
      </c>
      <c r="C1432" s="6" t="s">
        <v>1524</v>
      </c>
      <c r="D1432" s="6">
        <v>2015</v>
      </c>
      <c r="F1432" s="20" t="s">
        <v>13</v>
      </c>
      <c r="G1432" s="20" t="s">
        <v>13</v>
      </c>
      <c r="I1432" s="6" t="s">
        <v>110</v>
      </c>
      <c r="J1432" s="6" t="s">
        <v>116</v>
      </c>
    </row>
    <row r="1433" spans="1:10" x14ac:dyDescent="0.25">
      <c r="A1433" s="6" t="s">
        <v>5122</v>
      </c>
      <c r="B1433" s="6" t="s">
        <v>5123</v>
      </c>
      <c r="C1433" s="6" t="s">
        <v>715</v>
      </c>
      <c r="D1433" s="6">
        <v>2013</v>
      </c>
      <c r="F1433" s="20" t="s">
        <v>13</v>
      </c>
      <c r="G1433" s="20" t="s">
        <v>13</v>
      </c>
      <c r="I1433" s="6" t="s">
        <v>110</v>
      </c>
      <c r="J1433" s="6" t="s">
        <v>116</v>
      </c>
    </row>
    <row r="1434" spans="1:10" x14ac:dyDescent="0.25">
      <c r="A1434" s="6" t="s">
        <v>763</v>
      </c>
      <c r="B1434" s="6" t="s">
        <v>764</v>
      </c>
      <c r="C1434" s="6" t="s">
        <v>715</v>
      </c>
      <c r="D1434" s="6">
        <v>2012</v>
      </c>
      <c r="F1434" s="20" t="s">
        <v>13</v>
      </c>
      <c r="G1434" s="20" t="s">
        <v>13</v>
      </c>
      <c r="I1434" s="6" t="s">
        <v>110</v>
      </c>
      <c r="J1434" s="6" t="s">
        <v>638</v>
      </c>
    </row>
    <row r="1435" spans="1:10" hidden="1" x14ac:dyDescent="0.25">
      <c r="A1435" s="6" t="s">
        <v>776</v>
      </c>
      <c r="B1435" s="6" t="s">
        <v>777</v>
      </c>
      <c r="C1435" s="6" t="s">
        <v>352</v>
      </c>
      <c r="D1435" s="6">
        <v>2012</v>
      </c>
      <c r="E1435" s="6" t="s">
        <v>12</v>
      </c>
      <c r="F1435" s="8" t="s">
        <v>13</v>
      </c>
      <c r="G1435" s="8" t="s">
        <v>13</v>
      </c>
      <c r="I1435" s="6" t="s">
        <v>110</v>
      </c>
      <c r="J1435" s="6" t="s">
        <v>110</v>
      </c>
    </row>
    <row r="1436" spans="1:10" x14ac:dyDescent="0.25">
      <c r="A1436" s="6" t="s">
        <v>820</v>
      </c>
      <c r="B1436" s="6" t="s">
        <v>821</v>
      </c>
      <c r="C1436" s="6" t="s">
        <v>430</v>
      </c>
      <c r="D1436" s="6">
        <v>2013</v>
      </c>
      <c r="F1436" s="20" t="s">
        <v>13</v>
      </c>
      <c r="G1436" s="20" t="s">
        <v>13</v>
      </c>
      <c r="I1436" s="6" t="s">
        <v>110</v>
      </c>
      <c r="J1436" s="6" t="s">
        <v>110</v>
      </c>
    </row>
    <row r="1437" spans="1:10" x14ac:dyDescent="0.25">
      <c r="A1437" s="6" t="s">
        <v>854</v>
      </c>
      <c r="B1437" s="6" t="s">
        <v>855</v>
      </c>
      <c r="C1437" s="6" t="s">
        <v>326</v>
      </c>
      <c r="D1437" s="6">
        <v>2012</v>
      </c>
      <c r="F1437" s="20" t="s">
        <v>13</v>
      </c>
      <c r="G1437" s="20" t="s">
        <v>13</v>
      </c>
      <c r="I1437" s="6" t="s">
        <v>110</v>
      </c>
      <c r="J1437" s="6" t="s">
        <v>110</v>
      </c>
    </row>
    <row r="1438" spans="1:10" x14ac:dyDescent="0.25">
      <c r="A1438" s="6" t="s">
        <v>1229</v>
      </c>
      <c r="B1438" s="6" t="s">
        <v>1230</v>
      </c>
      <c r="C1438" s="6" t="s">
        <v>1185</v>
      </c>
      <c r="D1438" s="6">
        <v>2014</v>
      </c>
      <c r="F1438" s="20" t="s">
        <v>13</v>
      </c>
      <c r="G1438" s="20" t="s">
        <v>13</v>
      </c>
      <c r="I1438" s="6" t="s">
        <v>110</v>
      </c>
      <c r="J1438" s="6" t="s">
        <v>110</v>
      </c>
    </row>
    <row r="1439" spans="1:10" x14ac:dyDescent="0.25">
      <c r="A1439" s="6" t="s">
        <v>3988</v>
      </c>
      <c r="B1439" s="6" t="s">
        <v>3989</v>
      </c>
      <c r="C1439" s="6" t="s">
        <v>3990</v>
      </c>
      <c r="D1439" s="25">
        <v>2014</v>
      </c>
      <c r="F1439" s="20" t="s">
        <v>13</v>
      </c>
      <c r="G1439" s="20" t="s">
        <v>13</v>
      </c>
      <c r="I1439" s="6" t="s">
        <v>110</v>
      </c>
      <c r="J1439" s="6" t="s">
        <v>110</v>
      </c>
    </row>
    <row r="1440" spans="1:10" s="30" customFormat="1" x14ac:dyDescent="0.2">
      <c r="A1440" s="6" t="s">
        <v>4149</v>
      </c>
      <c r="B1440" s="6" t="s">
        <v>4150</v>
      </c>
      <c r="C1440" s="6" t="s">
        <v>633</v>
      </c>
      <c r="D1440" s="6">
        <v>2014</v>
      </c>
      <c r="E1440" s="6"/>
      <c r="F1440" s="20" t="s">
        <v>13</v>
      </c>
      <c r="G1440" s="20" t="s">
        <v>13</v>
      </c>
      <c r="H1440" s="6"/>
      <c r="I1440" s="6" t="s">
        <v>110</v>
      </c>
      <c r="J1440" s="6" t="s">
        <v>110</v>
      </c>
    </row>
    <row r="1441" spans="1:10" x14ac:dyDescent="0.25">
      <c r="A1441" s="6" t="s">
        <v>4210</v>
      </c>
      <c r="B1441" s="6" t="s">
        <v>4211</v>
      </c>
      <c r="C1441" s="6" t="s">
        <v>135</v>
      </c>
      <c r="D1441" s="6">
        <v>2012</v>
      </c>
      <c r="F1441" s="20" t="s">
        <v>13</v>
      </c>
      <c r="G1441" s="20" t="s">
        <v>13</v>
      </c>
      <c r="I1441" s="6" t="s">
        <v>110</v>
      </c>
      <c r="J1441" s="6" t="s">
        <v>110</v>
      </c>
    </row>
    <row r="1442" spans="1:10" x14ac:dyDescent="0.25">
      <c r="A1442" s="6" t="s">
        <v>725</v>
      </c>
      <c r="B1442" s="6" t="s">
        <v>726</v>
      </c>
      <c r="C1442" s="6" t="s">
        <v>724</v>
      </c>
      <c r="D1442" s="6">
        <v>2014</v>
      </c>
      <c r="F1442" s="20" t="s">
        <v>13</v>
      </c>
      <c r="G1442" s="20" t="s">
        <v>13</v>
      </c>
      <c r="I1442" s="6" t="s">
        <v>110</v>
      </c>
      <c r="J1442" s="6" t="s">
        <v>201</v>
      </c>
    </row>
    <row r="1443" spans="1:10" x14ac:dyDescent="0.25">
      <c r="A1443" s="6" t="s">
        <v>957</v>
      </c>
      <c r="B1443" s="6" t="s">
        <v>958</v>
      </c>
      <c r="C1443" s="6" t="s">
        <v>959</v>
      </c>
      <c r="D1443" s="25">
        <v>2010</v>
      </c>
      <c r="F1443" s="20" t="s">
        <v>13</v>
      </c>
      <c r="G1443" s="20" t="s">
        <v>13</v>
      </c>
      <c r="I1443" s="6" t="s">
        <v>110</v>
      </c>
      <c r="J1443" s="6" t="s">
        <v>201</v>
      </c>
    </row>
    <row r="1444" spans="1:10" x14ac:dyDescent="0.25">
      <c r="A1444" s="6" t="s">
        <v>1192</v>
      </c>
      <c r="B1444" s="6" t="s">
        <v>1193</v>
      </c>
      <c r="C1444" s="6" t="s">
        <v>633</v>
      </c>
      <c r="D1444" s="6">
        <v>2014</v>
      </c>
      <c r="F1444" s="20" t="s">
        <v>13</v>
      </c>
      <c r="G1444" s="20" t="s">
        <v>13</v>
      </c>
      <c r="I1444" s="6" t="s">
        <v>110</v>
      </c>
      <c r="J1444" s="6" t="s">
        <v>201</v>
      </c>
    </row>
    <row r="1445" spans="1:10" x14ac:dyDescent="0.25">
      <c r="A1445" s="6" t="s">
        <v>1223</v>
      </c>
      <c r="B1445" s="6" t="s">
        <v>1224</v>
      </c>
      <c r="C1445" s="6" t="s">
        <v>1225</v>
      </c>
      <c r="D1445" s="25">
        <v>2014</v>
      </c>
      <c r="F1445" s="20" t="s">
        <v>13</v>
      </c>
      <c r="G1445" s="20" t="s">
        <v>13</v>
      </c>
      <c r="I1445" s="6" t="s">
        <v>110</v>
      </c>
      <c r="J1445" s="6" t="s">
        <v>201</v>
      </c>
    </row>
    <row r="1446" spans="1:10" x14ac:dyDescent="0.25">
      <c r="A1446" s="6" t="s">
        <v>800</v>
      </c>
      <c r="B1446" s="6" t="s">
        <v>801</v>
      </c>
      <c r="C1446" s="6" t="s">
        <v>802</v>
      </c>
      <c r="D1446" s="6">
        <v>2014</v>
      </c>
      <c r="F1446" s="20" t="s">
        <v>13</v>
      </c>
      <c r="G1446" s="20" t="s">
        <v>13</v>
      </c>
      <c r="I1446" s="6" t="s">
        <v>110</v>
      </c>
      <c r="J1446" s="6" t="s">
        <v>99</v>
      </c>
    </row>
    <row r="1447" spans="1:10" x14ac:dyDescent="0.25">
      <c r="A1447" s="6" t="s">
        <v>1295</v>
      </c>
      <c r="B1447" s="6" t="s">
        <v>1296</v>
      </c>
      <c r="C1447" s="6" t="s">
        <v>1297</v>
      </c>
      <c r="D1447" s="6">
        <v>2014</v>
      </c>
      <c r="F1447" s="20" t="s">
        <v>13</v>
      </c>
      <c r="G1447" s="20" t="s">
        <v>13</v>
      </c>
      <c r="I1447" s="6" t="s">
        <v>110</v>
      </c>
      <c r="J1447" s="6" t="s">
        <v>99</v>
      </c>
    </row>
    <row r="1448" spans="1:10" x14ac:dyDescent="0.25">
      <c r="A1448" s="6" t="s">
        <v>1890</v>
      </c>
      <c r="B1448" s="6" t="s">
        <v>1891</v>
      </c>
      <c r="C1448" s="6" t="s">
        <v>185</v>
      </c>
      <c r="D1448" s="6">
        <v>2015</v>
      </c>
      <c r="F1448" s="20" t="s">
        <v>13</v>
      </c>
      <c r="G1448" s="20" t="s">
        <v>13</v>
      </c>
      <c r="I1448" s="6" t="s">
        <v>110</v>
      </c>
      <c r="J1448" s="6" t="s">
        <v>99</v>
      </c>
    </row>
    <row r="1449" spans="1:10" x14ac:dyDescent="0.25">
      <c r="A1449" s="6" t="s">
        <v>3620</v>
      </c>
      <c r="B1449" s="6" t="s">
        <v>3621</v>
      </c>
      <c r="C1449" s="6" t="s">
        <v>3622</v>
      </c>
      <c r="D1449" s="6">
        <v>2012</v>
      </c>
      <c r="F1449" s="20" t="s">
        <v>13</v>
      </c>
      <c r="G1449" s="20" t="s">
        <v>13</v>
      </c>
      <c r="I1449" s="6" t="s">
        <v>110</v>
      </c>
      <c r="J1449" s="6" t="s">
        <v>99</v>
      </c>
    </row>
    <row r="1450" spans="1:10" x14ac:dyDescent="0.25">
      <c r="A1450" s="6" t="s">
        <v>3694</v>
      </c>
      <c r="B1450" s="6" t="s">
        <v>3695</v>
      </c>
      <c r="C1450" s="6" t="s">
        <v>3696</v>
      </c>
      <c r="D1450" s="6">
        <v>2013</v>
      </c>
      <c r="F1450" s="20" t="s">
        <v>13</v>
      </c>
      <c r="G1450" s="20" t="s">
        <v>13</v>
      </c>
      <c r="I1450" s="6" t="s">
        <v>110</v>
      </c>
      <c r="J1450" s="6" t="s">
        <v>99</v>
      </c>
    </row>
    <row r="1451" spans="1:10" x14ac:dyDescent="0.25">
      <c r="A1451" s="6" t="s">
        <v>3710</v>
      </c>
      <c r="B1451" s="6" t="s">
        <v>3711</v>
      </c>
      <c r="C1451" s="6" t="s">
        <v>1474</v>
      </c>
      <c r="D1451" s="6">
        <v>2015</v>
      </c>
      <c r="F1451" s="20" t="s">
        <v>13</v>
      </c>
      <c r="G1451" s="20" t="s">
        <v>13</v>
      </c>
      <c r="I1451" s="6" t="s">
        <v>110</v>
      </c>
      <c r="J1451" s="6" t="s">
        <v>99</v>
      </c>
    </row>
    <row r="1452" spans="1:10" x14ac:dyDescent="0.25">
      <c r="A1452" s="6" t="s">
        <v>3717</v>
      </c>
      <c r="B1452" s="6" t="s">
        <v>3718</v>
      </c>
      <c r="C1452" s="6" t="s">
        <v>480</v>
      </c>
      <c r="D1452" s="6">
        <v>2015</v>
      </c>
      <c r="F1452" s="20" t="s">
        <v>13</v>
      </c>
      <c r="G1452" s="20" t="s">
        <v>13</v>
      </c>
      <c r="I1452" s="6" t="s">
        <v>110</v>
      </c>
      <c r="J1452" s="6" t="s">
        <v>99</v>
      </c>
    </row>
    <row r="1453" spans="1:10" x14ac:dyDescent="0.25">
      <c r="A1453" s="6" t="s">
        <v>3890</v>
      </c>
      <c r="B1453" s="6" t="s">
        <v>3891</v>
      </c>
      <c r="C1453" s="6" t="s">
        <v>2962</v>
      </c>
      <c r="D1453" s="6">
        <v>2015</v>
      </c>
      <c r="F1453" s="20" t="s">
        <v>13</v>
      </c>
      <c r="G1453" s="20" t="s">
        <v>13</v>
      </c>
      <c r="I1453" s="6" t="s">
        <v>110</v>
      </c>
      <c r="J1453" s="6" t="s">
        <v>99</v>
      </c>
    </row>
    <row r="1454" spans="1:10" x14ac:dyDescent="0.25">
      <c r="A1454" s="6" t="s">
        <v>3904</v>
      </c>
      <c r="B1454" s="8" t="s">
        <v>3905</v>
      </c>
      <c r="C1454" s="6" t="s">
        <v>3906</v>
      </c>
      <c r="D1454" s="6">
        <v>2012</v>
      </c>
      <c r="F1454" s="20" t="s">
        <v>13</v>
      </c>
      <c r="G1454" s="20" t="s">
        <v>13</v>
      </c>
      <c r="I1454" s="6" t="s">
        <v>110</v>
      </c>
      <c r="J1454" s="6" t="s">
        <v>99</v>
      </c>
    </row>
    <row r="1455" spans="1:10" x14ac:dyDescent="0.25">
      <c r="A1455" s="7" t="s">
        <v>4080</v>
      </c>
      <c r="B1455" s="8" t="s">
        <v>4081</v>
      </c>
      <c r="C1455" s="6" t="s">
        <v>1205</v>
      </c>
      <c r="D1455" s="8">
        <v>2013</v>
      </c>
      <c r="F1455" s="21" t="s">
        <v>13</v>
      </c>
      <c r="G1455" s="21" t="s">
        <v>13</v>
      </c>
      <c r="H1455" s="8"/>
      <c r="I1455" s="8" t="s">
        <v>110</v>
      </c>
      <c r="J1455" s="8" t="s">
        <v>99</v>
      </c>
    </row>
    <row r="1456" spans="1:10" x14ac:dyDescent="0.25">
      <c r="A1456" s="6" t="s">
        <v>4082</v>
      </c>
      <c r="B1456" s="6" t="s">
        <v>4083</v>
      </c>
      <c r="C1456" s="6" t="s">
        <v>715</v>
      </c>
      <c r="D1456" s="6">
        <v>2013</v>
      </c>
      <c r="F1456" s="20" t="s">
        <v>13</v>
      </c>
      <c r="G1456" s="20" t="s">
        <v>13</v>
      </c>
      <c r="I1456" s="6" t="s">
        <v>110</v>
      </c>
      <c r="J1456" s="6" t="s">
        <v>99</v>
      </c>
    </row>
    <row r="1457" spans="1:10" x14ac:dyDescent="0.25">
      <c r="A1457" s="6" t="s">
        <v>4141</v>
      </c>
      <c r="B1457" s="6" t="s">
        <v>4142</v>
      </c>
      <c r="C1457" s="6" t="s">
        <v>4143</v>
      </c>
      <c r="D1457" s="6">
        <v>2013</v>
      </c>
      <c r="F1457" s="20" t="s">
        <v>13</v>
      </c>
      <c r="G1457" s="20" t="s">
        <v>13</v>
      </c>
      <c r="I1457" s="6" t="s">
        <v>110</v>
      </c>
      <c r="J1457" s="6" t="s">
        <v>99</v>
      </c>
    </row>
    <row r="1458" spans="1:10" x14ac:dyDescent="0.25">
      <c r="A1458" s="6" t="s">
        <v>4151</v>
      </c>
      <c r="B1458" s="6" t="s">
        <v>4152</v>
      </c>
      <c r="C1458" s="6" t="s">
        <v>812</v>
      </c>
      <c r="D1458" s="6">
        <v>2013</v>
      </c>
      <c r="F1458" s="20" t="s">
        <v>13</v>
      </c>
      <c r="G1458" s="20" t="s">
        <v>13</v>
      </c>
      <c r="I1458" s="6" t="s">
        <v>110</v>
      </c>
      <c r="J1458" s="6" t="s">
        <v>99</v>
      </c>
    </row>
    <row r="1459" spans="1:10" x14ac:dyDescent="0.25">
      <c r="A1459" s="6" t="s">
        <v>4153</v>
      </c>
      <c r="B1459" s="6" t="s">
        <v>4154</v>
      </c>
      <c r="C1459" s="6" t="s">
        <v>188</v>
      </c>
      <c r="D1459" s="6">
        <v>2013</v>
      </c>
      <c r="F1459" s="20" t="s">
        <v>13</v>
      </c>
      <c r="G1459" s="20" t="s">
        <v>13</v>
      </c>
      <c r="I1459" s="6" t="s">
        <v>110</v>
      </c>
      <c r="J1459" s="6" t="s">
        <v>99</v>
      </c>
    </row>
    <row r="1460" spans="1:10" x14ac:dyDescent="0.25">
      <c r="A1460" s="6" t="s">
        <v>4208</v>
      </c>
      <c r="B1460" s="6" t="s">
        <v>4209</v>
      </c>
      <c r="C1460" s="6" t="s">
        <v>188</v>
      </c>
      <c r="D1460" s="6">
        <v>2013</v>
      </c>
      <c r="F1460" s="20" t="s">
        <v>13</v>
      </c>
      <c r="G1460" s="20" t="s">
        <v>13</v>
      </c>
      <c r="I1460" s="6" t="s">
        <v>110</v>
      </c>
      <c r="J1460" s="6" t="s">
        <v>99</v>
      </c>
    </row>
    <row r="1461" spans="1:10" x14ac:dyDescent="0.25">
      <c r="A1461" s="6" t="s">
        <v>4219</v>
      </c>
      <c r="B1461" s="6" t="s">
        <v>4220</v>
      </c>
      <c r="C1461" s="6" t="s">
        <v>402</v>
      </c>
      <c r="D1461" s="6">
        <v>2013</v>
      </c>
      <c r="F1461" s="20" t="s">
        <v>13</v>
      </c>
      <c r="G1461" s="20" t="s">
        <v>13</v>
      </c>
      <c r="I1461" s="6" t="s">
        <v>110</v>
      </c>
      <c r="J1461" s="6" t="s">
        <v>99</v>
      </c>
    </row>
    <row r="1462" spans="1:10" x14ac:dyDescent="0.25">
      <c r="A1462" s="8" t="s">
        <v>4526</v>
      </c>
      <c r="B1462" s="8" t="s">
        <v>4527</v>
      </c>
      <c r="D1462" s="8">
        <v>2010</v>
      </c>
      <c r="F1462" s="21" t="s">
        <v>13</v>
      </c>
      <c r="G1462" s="21" t="s">
        <v>13</v>
      </c>
      <c r="H1462" s="8"/>
      <c r="I1462" s="8" t="s">
        <v>110</v>
      </c>
      <c r="J1462" s="8" t="s">
        <v>99</v>
      </c>
    </row>
    <row r="1463" spans="1:10" x14ac:dyDescent="0.25">
      <c r="A1463" s="6" t="s">
        <v>4640</v>
      </c>
      <c r="B1463" s="6" t="s">
        <v>4641</v>
      </c>
      <c r="C1463" s="6" t="s">
        <v>1541</v>
      </c>
      <c r="D1463" s="6">
        <v>2014</v>
      </c>
      <c r="F1463" s="20" t="s">
        <v>13</v>
      </c>
      <c r="G1463" s="20" t="s">
        <v>13</v>
      </c>
      <c r="I1463" s="6" t="s">
        <v>110</v>
      </c>
      <c r="J1463" s="6" t="s">
        <v>99</v>
      </c>
    </row>
    <row r="1464" spans="1:10" x14ac:dyDescent="0.25">
      <c r="A1464" s="6" t="s">
        <v>4683</v>
      </c>
      <c r="B1464" s="6" t="s">
        <v>4684</v>
      </c>
      <c r="C1464" s="6" t="s">
        <v>1564</v>
      </c>
      <c r="D1464" s="6">
        <v>2014</v>
      </c>
      <c r="F1464" s="20" t="s">
        <v>13</v>
      </c>
      <c r="G1464" s="20" t="s">
        <v>13</v>
      </c>
      <c r="I1464" s="6" t="s">
        <v>110</v>
      </c>
      <c r="J1464" s="6" t="s">
        <v>99</v>
      </c>
    </row>
    <row r="1465" spans="1:10" x14ac:dyDescent="0.25">
      <c r="A1465" s="6" t="s">
        <v>4696</v>
      </c>
      <c r="B1465" s="6" t="s">
        <v>4697</v>
      </c>
      <c r="C1465" s="6" t="s">
        <v>4698</v>
      </c>
      <c r="D1465" s="6">
        <v>2013</v>
      </c>
      <c r="F1465" s="20" t="s">
        <v>13</v>
      </c>
      <c r="G1465" s="20" t="s">
        <v>13</v>
      </c>
      <c r="I1465" s="6" t="s">
        <v>110</v>
      </c>
      <c r="J1465" s="6" t="s">
        <v>99</v>
      </c>
    </row>
    <row r="1466" spans="1:10" x14ac:dyDescent="0.25">
      <c r="A1466" s="6" t="s">
        <v>4208</v>
      </c>
      <c r="B1466" s="6" t="s">
        <v>4916</v>
      </c>
      <c r="C1466" s="6" t="s">
        <v>188</v>
      </c>
      <c r="D1466" s="6">
        <v>2013</v>
      </c>
      <c r="F1466" s="20" t="s">
        <v>13</v>
      </c>
      <c r="G1466" s="20" t="s">
        <v>13</v>
      </c>
      <c r="I1466" s="6" t="s">
        <v>110</v>
      </c>
      <c r="J1466" s="6" t="s">
        <v>99</v>
      </c>
    </row>
    <row r="1467" spans="1:10" x14ac:dyDescent="0.25">
      <c r="A1467" s="6" t="s">
        <v>5233</v>
      </c>
      <c r="B1467" s="6" t="s">
        <v>5234</v>
      </c>
      <c r="C1467" s="6" t="s">
        <v>326</v>
      </c>
      <c r="D1467" s="6">
        <v>2012</v>
      </c>
      <c r="F1467" s="20" t="s">
        <v>13</v>
      </c>
      <c r="G1467" s="20" t="s">
        <v>13</v>
      </c>
      <c r="I1467" s="6" t="s">
        <v>110</v>
      </c>
      <c r="J1467" s="6" t="s">
        <v>99</v>
      </c>
    </row>
    <row r="1468" spans="1:10" x14ac:dyDescent="0.25">
      <c r="A1468" s="6" t="s">
        <v>5237</v>
      </c>
      <c r="B1468" s="6" t="s">
        <v>5238</v>
      </c>
      <c r="C1468" s="6" t="s">
        <v>188</v>
      </c>
      <c r="D1468" s="6">
        <v>2014</v>
      </c>
      <c r="F1468" s="20" t="s">
        <v>13</v>
      </c>
      <c r="G1468" s="20" t="s">
        <v>13</v>
      </c>
      <c r="I1468" s="6" t="s">
        <v>110</v>
      </c>
      <c r="J1468" s="6" t="s">
        <v>99</v>
      </c>
    </row>
    <row r="1469" spans="1:10" x14ac:dyDescent="0.25">
      <c r="A1469" s="6" t="s">
        <v>5249</v>
      </c>
      <c r="B1469" s="6" t="s">
        <v>5250</v>
      </c>
      <c r="C1469" s="6" t="s">
        <v>5251</v>
      </c>
      <c r="D1469" s="6">
        <v>2014</v>
      </c>
      <c r="F1469" s="20" t="s">
        <v>13</v>
      </c>
      <c r="G1469" s="20" t="s">
        <v>13</v>
      </c>
      <c r="I1469" s="6" t="s">
        <v>110</v>
      </c>
      <c r="J1469" s="6" t="s">
        <v>99</v>
      </c>
    </row>
    <row r="1470" spans="1:10" x14ac:dyDescent="0.25">
      <c r="A1470" s="8" t="s">
        <v>2042</v>
      </c>
      <c r="B1470" s="8" t="s">
        <v>2043</v>
      </c>
      <c r="D1470" s="8">
        <v>2014</v>
      </c>
      <c r="F1470" s="21" t="s">
        <v>13</v>
      </c>
      <c r="G1470" s="21" t="s">
        <v>114</v>
      </c>
      <c r="H1470" s="8" t="s">
        <v>6311</v>
      </c>
      <c r="I1470" s="8" t="s">
        <v>110</v>
      </c>
      <c r="J1470" s="8" t="s">
        <v>6274</v>
      </c>
    </row>
    <row r="1471" spans="1:10" x14ac:dyDescent="0.25">
      <c r="A1471" s="8" t="s">
        <v>108</v>
      </c>
      <c r="B1471" s="8" t="s">
        <v>109</v>
      </c>
      <c r="D1471" s="8">
        <v>2011</v>
      </c>
      <c r="F1471" s="20" t="s">
        <v>13</v>
      </c>
      <c r="G1471" s="21" t="s">
        <v>13</v>
      </c>
      <c r="H1471" s="8"/>
      <c r="I1471" s="6" t="s">
        <v>110</v>
      </c>
      <c r="J1471" s="8" t="s">
        <v>6260</v>
      </c>
    </row>
    <row r="1472" spans="1:10" x14ac:dyDescent="0.25">
      <c r="A1472" s="8" t="s">
        <v>796</v>
      </c>
      <c r="B1472" s="8" t="s">
        <v>797</v>
      </c>
      <c r="D1472" s="8">
        <v>2014</v>
      </c>
      <c r="F1472" s="21" t="s">
        <v>13</v>
      </c>
      <c r="G1472" s="21" t="s">
        <v>13</v>
      </c>
      <c r="H1472" s="8"/>
      <c r="I1472" s="8" t="s">
        <v>110</v>
      </c>
      <c r="J1472" s="8" t="s">
        <v>6260</v>
      </c>
    </row>
    <row r="1473" spans="1:10" x14ac:dyDescent="0.25">
      <c r="A1473" s="8" t="s">
        <v>926</v>
      </c>
      <c r="B1473" s="8" t="s">
        <v>927</v>
      </c>
      <c r="D1473" s="8" t="s">
        <v>928</v>
      </c>
      <c r="F1473" s="21" t="s">
        <v>13</v>
      </c>
      <c r="G1473" s="21" t="s">
        <v>13</v>
      </c>
      <c r="H1473" s="8"/>
      <c r="I1473" s="8" t="s">
        <v>110</v>
      </c>
      <c r="J1473" s="8" t="s">
        <v>6260</v>
      </c>
    </row>
    <row r="1474" spans="1:10" x14ac:dyDescent="0.25">
      <c r="A1474" s="8" t="s">
        <v>1584</v>
      </c>
      <c r="B1474" s="8" t="s">
        <v>1585</v>
      </c>
      <c r="D1474" s="8">
        <v>2010</v>
      </c>
      <c r="F1474" s="21" t="s">
        <v>13</v>
      </c>
      <c r="G1474" s="21" t="s">
        <v>13</v>
      </c>
      <c r="H1474" s="8"/>
      <c r="I1474" s="8" t="s">
        <v>110</v>
      </c>
      <c r="J1474" s="8" t="s">
        <v>6260</v>
      </c>
    </row>
    <row r="1475" spans="1:10" x14ac:dyDescent="0.25">
      <c r="A1475" s="8" t="s">
        <v>1876</v>
      </c>
      <c r="B1475" s="8" t="s">
        <v>1877</v>
      </c>
      <c r="D1475" s="8" t="s">
        <v>928</v>
      </c>
      <c r="F1475" s="21" t="s">
        <v>13</v>
      </c>
      <c r="G1475" s="21" t="s">
        <v>13</v>
      </c>
      <c r="H1475" s="8"/>
      <c r="I1475" s="8" t="s">
        <v>110</v>
      </c>
      <c r="J1475" s="8" t="s">
        <v>6260</v>
      </c>
    </row>
    <row r="1476" spans="1:10" x14ac:dyDescent="0.25">
      <c r="A1476" s="8" t="s">
        <v>2847</v>
      </c>
      <c r="B1476" s="8" t="s">
        <v>2848</v>
      </c>
      <c r="D1476" s="8">
        <v>2014</v>
      </c>
      <c r="F1476" s="21" t="s">
        <v>13</v>
      </c>
      <c r="G1476" s="21" t="s">
        <v>13</v>
      </c>
      <c r="H1476" s="8"/>
      <c r="I1476" s="8" t="s">
        <v>110</v>
      </c>
      <c r="J1476" s="8" t="s">
        <v>6260</v>
      </c>
    </row>
    <row r="1477" spans="1:10" x14ac:dyDescent="0.25">
      <c r="A1477" s="8" t="s">
        <v>3572</v>
      </c>
      <c r="B1477" s="8" t="s">
        <v>3573</v>
      </c>
      <c r="D1477" s="8">
        <v>2013</v>
      </c>
      <c r="F1477" s="20" t="s">
        <v>13</v>
      </c>
      <c r="G1477" s="21" t="s">
        <v>13</v>
      </c>
      <c r="H1477" s="8"/>
      <c r="I1477" s="6" t="s">
        <v>110</v>
      </c>
      <c r="J1477" s="8" t="s">
        <v>6260</v>
      </c>
    </row>
    <row r="1478" spans="1:10" x14ac:dyDescent="0.25">
      <c r="A1478" s="8" t="s">
        <v>3669</v>
      </c>
      <c r="B1478" s="8" t="s">
        <v>3670</v>
      </c>
      <c r="D1478" s="8">
        <v>2013</v>
      </c>
      <c r="F1478" s="20" t="s">
        <v>13</v>
      </c>
      <c r="G1478" s="21" t="s">
        <v>13</v>
      </c>
      <c r="H1478" s="8"/>
      <c r="I1478" s="6" t="s">
        <v>110</v>
      </c>
      <c r="J1478" s="8" t="s">
        <v>6260</v>
      </c>
    </row>
    <row r="1479" spans="1:10" x14ac:dyDescent="0.25">
      <c r="A1479" s="8" t="s">
        <v>3816</v>
      </c>
      <c r="B1479" s="8" t="s">
        <v>3817</v>
      </c>
      <c r="D1479" s="8">
        <v>2012</v>
      </c>
      <c r="F1479" s="20" t="s">
        <v>13</v>
      </c>
      <c r="G1479" s="21" t="s">
        <v>13</v>
      </c>
      <c r="H1479" s="8"/>
      <c r="I1479" s="6" t="s">
        <v>110</v>
      </c>
      <c r="J1479" s="8" t="s">
        <v>6260</v>
      </c>
    </row>
    <row r="1480" spans="1:10" x14ac:dyDescent="0.25">
      <c r="A1480" s="8" t="s">
        <v>4066</v>
      </c>
      <c r="B1480" s="8" t="s">
        <v>4067</v>
      </c>
      <c r="D1480" s="8">
        <v>2013</v>
      </c>
      <c r="F1480" s="20" t="s">
        <v>13</v>
      </c>
      <c r="G1480" s="21" t="s">
        <v>13</v>
      </c>
      <c r="H1480" s="8"/>
      <c r="I1480" s="6" t="s">
        <v>110</v>
      </c>
      <c r="J1480" s="8" t="s">
        <v>6260</v>
      </c>
    </row>
    <row r="1481" spans="1:10" s="30" customFormat="1" x14ac:dyDescent="0.2">
      <c r="A1481" s="8" t="s">
        <v>4077</v>
      </c>
      <c r="B1481" s="8" t="s">
        <v>4078</v>
      </c>
      <c r="C1481" s="6"/>
      <c r="D1481" s="8" t="s">
        <v>4079</v>
      </c>
      <c r="E1481" s="6"/>
      <c r="F1481" s="20" t="s">
        <v>13</v>
      </c>
      <c r="G1481" s="21" t="s">
        <v>13</v>
      </c>
      <c r="H1481" s="8"/>
      <c r="I1481" s="6" t="s">
        <v>110</v>
      </c>
      <c r="J1481" s="8" t="s">
        <v>6260</v>
      </c>
    </row>
    <row r="1482" spans="1:10" x14ac:dyDescent="0.25">
      <c r="A1482" s="8" t="s">
        <v>4157</v>
      </c>
      <c r="B1482" s="8" t="s">
        <v>4158</v>
      </c>
      <c r="D1482" s="8">
        <v>2014</v>
      </c>
      <c r="F1482" s="20" t="s">
        <v>13</v>
      </c>
      <c r="G1482" s="21" t="s">
        <v>13</v>
      </c>
      <c r="H1482" s="8"/>
      <c r="I1482" s="6" t="s">
        <v>110</v>
      </c>
      <c r="J1482" s="8" t="s">
        <v>6260</v>
      </c>
    </row>
    <row r="1483" spans="1:10" x14ac:dyDescent="0.25">
      <c r="A1483" s="8" t="s">
        <v>4503</v>
      </c>
      <c r="B1483" s="8" t="s">
        <v>4504</v>
      </c>
      <c r="D1483" s="8">
        <v>2012</v>
      </c>
      <c r="F1483" s="21" t="s">
        <v>13</v>
      </c>
      <c r="G1483" s="21" t="s">
        <v>13</v>
      </c>
      <c r="H1483" s="8"/>
      <c r="I1483" s="8" t="s">
        <v>110</v>
      </c>
      <c r="J1483" s="8" t="s">
        <v>6260</v>
      </c>
    </row>
    <row r="1484" spans="1:10" x14ac:dyDescent="0.25">
      <c r="A1484" s="6" t="s">
        <v>3700</v>
      </c>
      <c r="B1484" s="6" t="s">
        <v>3701</v>
      </c>
      <c r="C1484" s="6" t="s">
        <v>326</v>
      </c>
      <c r="D1484" s="6">
        <v>2015</v>
      </c>
      <c r="F1484" s="20" t="s">
        <v>13</v>
      </c>
      <c r="G1484" s="20" t="s">
        <v>114</v>
      </c>
      <c r="H1484" s="6" t="s">
        <v>6311</v>
      </c>
      <c r="I1484" s="6" t="s">
        <v>110</v>
      </c>
      <c r="J1484" s="6" t="s">
        <v>3702</v>
      </c>
    </row>
    <row r="1485" spans="1:10" s="30" customFormat="1" x14ac:dyDescent="0.2">
      <c r="A1485" s="6"/>
      <c r="B1485" s="6" t="s">
        <v>3574</v>
      </c>
      <c r="C1485" s="6" t="s">
        <v>3575</v>
      </c>
      <c r="D1485" s="6">
        <v>2013</v>
      </c>
      <c r="E1485" s="6"/>
      <c r="F1485" s="20" t="s">
        <v>13</v>
      </c>
      <c r="G1485" s="20" t="s">
        <v>13</v>
      </c>
      <c r="H1485" s="6"/>
      <c r="I1485" s="6" t="s">
        <v>110</v>
      </c>
      <c r="J1485" s="6" t="s">
        <v>164</v>
      </c>
    </row>
    <row r="1486" spans="1:10" x14ac:dyDescent="0.25">
      <c r="A1486" s="6" t="s">
        <v>3909</v>
      </c>
      <c r="B1486" s="6" t="s">
        <v>3910</v>
      </c>
      <c r="C1486" s="6" t="s">
        <v>144</v>
      </c>
      <c r="D1486" s="6">
        <v>2009</v>
      </c>
      <c r="F1486" s="20" t="s">
        <v>13</v>
      </c>
      <c r="G1486" s="20" t="s">
        <v>13</v>
      </c>
      <c r="I1486" s="6" t="s">
        <v>110</v>
      </c>
      <c r="J1486" s="6" t="s">
        <v>164</v>
      </c>
    </row>
    <row r="1487" spans="1:10" x14ac:dyDescent="0.25">
      <c r="A1487" s="6" t="s">
        <v>2738</v>
      </c>
      <c r="B1487" s="6" t="s">
        <v>4104</v>
      </c>
      <c r="C1487" s="6" t="s">
        <v>188</v>
      </c>
      <c r="D1487" s="6">
        <v>2014</v>
      </c>
      <c r="F1487" s="20" t="s">
        <v>13</v>
      </c>
      <c r="G1487" s="20" t="s">
        <v>13</v>
      </c>
      <c r="I1487" s="6" t="s">
        <v>110</v>
      </c>
      <c r="J1487" s="6" t="s">
        <v>164</v>
      </c>
    </row>
    <row r="1488" spans="1:10" x14ac:dyDescent="0.25">
      <c r="A1488" s="6" t="s">
        <v>4139</v>
      </c>
      <c r="B1488" s="6" t="s">
        <v>4140</v>
      </c>
      <c r="C1488" s="6" t="s">
        <v>2966</v>
      </c>
      <c r="D1488" s="6">
        <v>2014</v>
      </c>
      <c r="F1488" s="20" t="s">
        <v>13</v>
      </c>
      <c r="G1488" s="20" t="s">
        <v>13</v>
      </c>
      <c r="I1488" s="6" t="s">
        <v>110</v>
      </c>
      <c r="J1488" s="6" t="s">
        <v>164</v>
      </c>
    </row>
    <row r="1489" spans="1:10" x14ac:dyDescent="0.25">
      <c r="A1489" s="6" t="s">
        <v>3666</v>
      </c>
      <c r="B1489" s="6" t="s">
        <v>3667</v>
      </c>
      <c r="C1489" s="6" t="s">
        <v>326</v>
      </c>
      <c r="D1489" s="6">
        <v>2014</v>
      </c>
      <c r="F1489" s="20" t="s">
        <v>13</v>
      </c>
      <c r="G1489" s="20" t="s">
        <v>114</v>
      </c>
      <c r="H1489" s="6" t="s">
        <v>6311</v>
      </c>
      <c r="I1489" s="6" t="s">
        <v>110</v>
      </c>
      <c r="J1489" s="6" t="s">
        <v>654</v>
      </c>
    </row>
    <row r="1490" spans="1:10" x14ac:dyDescent="0.25">
      <c r="A1490" s="6" t="s">
        <v>4146</v>
      </c>
      <c r="B1490" s="6" t="s">
        <v>4147</v>
      </c>
      <c r="C1490" s="6" t="s">
        <v>4148</v>
      </c>
      <c r="D1490" s="6">
        <v>2014</v>
      </c>
      <c r="F1490" s="20" t="s">
        <v>13</v>
      </c>
      <c r="G1490" s="20" t="s">
        <v>114</v>
      </c>
      <c r="H1490" s="6" t="s">
        <v>6311</v>
      </c>
      <c r="I1490" s="6" t="s">
        <v>110</v>
      </c>
      <c r="J1490" s="6" t="s">
        <v>654</v>
      </c>
    </row>
    <row r="1491" spans="1:10" x14ac:dyDescent="0.25">
      <c r="A1491" s="6" t="s">
        <v>3697</v>
      </c>
      <c r="B1491" s="6" t="s">
        <v>3698</v>
      </c>
      <c r="C1491" s="6" t="s">
        <v>3699</v>
      </c>
      <c r="D1491" s="6">
        <v>2014</v>
      </c>
      <c r="F1491" s="20" t="s">
        <v>13</v>
      </c>
      <c r="G1491" s="20" t="s">
        <v>114</v>
      </c>
      <c r="H1491" s="6" t="s">
        <v>6311</v>
      </c>
      <c r="I1491" s="6" t="s">
        <v>110</v>
      </c>
      <c r="J1491" s="6" t="s">
        <v>2991</v>
      </c>
    </row>
    <row r="1492" spans="1:10" x14ac:dyDescent="0.25">
      <c r="A1492" s="6" t="s">
        <v>5243</v>
      </c>
      <c r="B1492" s="6" t="s">
        <v>5244</v>
      </c>
      <c r="C1492" s="6" t="s">
        <v>179</v>
      </c>
      <c r="D1492" s="6">
        <v>2013</v>
      </c>
      <c r="F1492" s="20" t="s">
        <v>13</v>
      </c>
      <c r="G1492" s="20" t="s">
        <v>114</v>
      </c>
      <c r="H1492" s="6" t="s">
        <v>6311</v>
      </c>
      <c r="I1492" s="6" t="s">
        <v>110</v>
      </c>
      <c r="J1492" s="6" t="s">
        <v>5245</v>
      </c>
    </row>
    <row r="1493" spans="1:10" s="30" customFormat="1" x14ac:dyDescent="0.2">
      <c r="A1493" s="6" t="s">
        <v>5067</v>
      </c>
      <c r="B1493" s="6" t="s">
        <v>5068</v>
      </c>
      <c r="C1493" s="6" t="s">
        <v>5069</v>
      </c>
      <c r="D1493" s="6">
        <v>2013</v>
      </c>
      <c r="E1493" s="6"/>
      <c r="F1493" s="20" t="s">
        <v>13</v>
      </c>
      <c r="G1493" s="20" t="s">
        <v>13</v>
      </c>
      <c r="H1493" s="6"/>
      <c r="I1493" s="6" t="s">
        <v>5070</v>
      </c>
      <c r="J1493" s="6" t="s">
        <v>116</v>
      </c>
    </row>
    <row r="1494" spans="1:10" s="30" customFormat="1" x14ac:dyDescent="0.2">
      <c r="A1494" s="6" t="s">
        <v>4342</v>
      </c>
      <c r="B1494" s="6" t="s">
        <v>4343</v>
      </c>
      <c r="C1494" s="6" t="s">
        <v>2039</v>
      </c>
      <c r="D1494" s="6">
        <v>2014</v>
      </c>
      <c r="E1494" s="6"/>
      <c r="F1494" s="20" t="s">
        <v>13</v>
      </c>
      <c r="G1494" s="20" t="s">
        <v>114</v>
      </c>
      <c r="H1494" s="6" t="s">
        <v>6311</v>
      </c>
      <c r="I1494" s="6" t="s">
        <v>1436</v>
      </c>
      <c r="J1494" s="6" t="s">
        <v>4344</v>
      </c>
    </row>
    <row r="1495" spans="1:10" x14ac:dyDescent="0.25">
      <c r="A1495" s="6" t="s">
        <v>5095</v>
      </c>
      <c r="B1495" s="6" t="s">
        <v>5096</v>
      </c>
      <c r="C1495" s="6" t="s">
        <v>163</v>
      </c>
      <c r="D1495" s="6">
        <v>2014</v>
      </c>
      <c r="F1495" s="20" t="s">
        <v>13</v>
      </c>
      <c r="G1495" s="20" t="s">
        <v>114</v>
      </c>
      <c r="H1495" s="6" t="s">
        <v>6311</v>
      </c>
      <c r="I1495" s="6" t="s">
        <v>1436</v>
      </c>
      <c r="J1495" s="6" t="s">
        <v>3141</v>
      </c>
    </row>
    <row r="1496" spans="1:10" s="30" customFormat="1" x14ac:dyDescent="0.2">
      <c r="A1496" s="6" t="s">
        <v>4387</v>
      </c>
      <c r="B1496" s="6" t="s">
        <v>4388</v>
      </c>
      <c r="C1496" s="6" t="s">
        <v>144</v>
      </c>
      <c r="D1496" s="6">
        <v>2009</v>
      </c>
      <c r="E1496" s="6"/>
      <c r="F1496" s="20" t="s">
        <v>13</v>
      </c>
      <c r="G1496" s="20" t="s">
        <v>13</v>
      </c>
      <c r="H1496" s="6"/>
      <c r="I1496" s="6" t="s">
        <v>1436</v>
      </c>
      <c r="J1496" s="6" t="s">
        <v>116</v>
      </c>
    </row>
    <row r="1497" spans="1:10" s="30" customFormat="1" x14ac:dyDescent="0.2">
      <c r="A1497" s="6" t="s">
        <v>1781</v>
      </c>
      <c r="B1497" s="6" t="s">
        <v>4761</v>
      </c>
      <c r="C1497" s="6" t="s">
        <v>715</v>
      </c>
      <c r="D1497" s="6">
        <v>2013</v>
      </c>
      <c r="E1497" s="6"/>
      <c r="F1497" s="20" t="s">
        <v>13</v>
      </c>
      <c r="G1497" s="20" t="s">
        <v>13</v>
      </c>
      <c r="H1497" s="6"/>
      <c r="I1497" s="6" t="s">
        <v>1436</v>
      </c>
      <c r="J1497" s="6" t="s">
        <v>116</v>
      </c>
    </row>
    <row r="1498" spans="1:10" s="30" customFormat="1" x14ac:dyDescent="0.2">
      <c r="A1498" s="6" t="s">
        <v>4340</v>
      </c>
      <c r="B1498" s="6" t="s">
        <v>4341</v>
      </c>
      <c r="C1498" s="6" t="s">
        <v>1343</v>
      </c>
      <c r="D1498" s="6">
        <v>2014</v>
      </c>
      <c r="E1498" s="6"/>
      <c r="F1498" s="20" t="s">
        <v>13</v>
      </c>
      <c r="G1498" s="20" t="s">
        <v>13</v>
      </c>
      <c r="H1498" s="6"/>
      <c r="I1498" s="6" t="s">
        <v>1436</v>
      </c>
      <c r="J1498" s="6" t="s">
        <v>116</v>
      </c>
    </row>
    <row r="1499" spans="1:10" s="30" customFormat="1" x14ac:dyDescent="0.2">
      <c r="A1499" s="6" t="s">
        <v>1443</v>
      </c>
      <c r="B1499" s="6" t="s">
        <v>1444</v>
      </c>
      <c r="C1499" s="6" t="s">
        <v>715</v>
      </c>
      <c r="D1499" s="6">
        <v>2012</v>
      </c>
      <c r="E1499" s="6"/>
      <c r="F1499" s="20" t="s">
        <v>13</v>
      </c>
      <c r="G1499" s="20" t="s">
        <v>13</v>
      </c>
      <c r="H1499" s="6"/>
      <c r="I1499" s="6" t="s">
        <v>1436</v>
      </c>
      <c r="J1499" s="6" t="s">
        <v>638</v>
      </c>
    </row>
    <row r="1500" spans="1:10" x14ac:dyDescent="0.25">
      <c r="A1500" s="6" t="s">
        <v>1435</v>
      </c>
      <c r="B1500" s="6" t="s">
        <v>6287</v>
      </c>
      <c r="C1500" s="6" t="s">
        <v>185</v>
      </c>
      <c r="D1500" s="6">
        <v>2013</v>
      </c>
      <c r="F1500" s="20" t="s">
        <v>13</v>
      </c>
      <c r="G1500" s="20" t="s">
        <v>13</v>
      </c>
      <c r="I1500" s="6" t="s">
        <v>1436</v>
      </c>
      <c r="J1500" s="6" t="s">
        <v>6280</v>
      </c>
    </row>
    <row r="1501" spans="1:10" x14ac:dyDescent="0.25">
      <c r="A1501" s="6" t="s">
        <v>1437</v>
      </c>
      <c r="B1501" s="6" t="s">
        <v>1438</v>
      </c>
      <c r="C1501" s="6" t="s">
        <v>715</v>
      </c>
      <c r="D1501" s="6">
        <v>2012</v>
      </c>
      <c r="F1501" s="20" t="s">
        <v>13</v>
      </c>
      <c r="G1501" s="20" t="s">
        <v>13</v>
      </c>
      <c r="I1501" s="6" t="s">
        <v>1436</v>
      </c>
      <c r="J1501" s="6" t="s">
        <v>6280</v>
      </c>
    </row>
    <row r="1502" spans="1:10" x14ac:dyDescent="0.25">
      <c r="A1502" s="6" t="s">
        <v>1445</v>
      </c>
      <c r="B1502" s="6" t="s">
        <v>1446</v>
      </c>
      <c r="C1502" s="6" t="s">
        <v>1447</v>
      </c>
      <c r="D1502" s="6">
        <v>2013</v>
      </c>
      <c r="F1502" s="20" t="s">
        <v>13</v>
      </c>
      <c r="G1502" s="20" t="s">
        <v>13</v>
      </c>
      <c r="I1502" s="6" t="s">
        <v>1436</v>
      </c>
      <c r="J1502" s="6" t="s">
        <v>6280</v>
      </c>
    </row>
    <row r="1503" spans="1:10" x14ac:dyDescent="0.25">
      <c r="A1503" s="6" t="s">
        <v>1448</v>
      </c>
      <c r="B1503" s="6" t="s">
        <v>1449</v>
      </c>
      <c r="C1503" s="6" t="s">
        <v>715</v>
      </c>
      <c r="D1503" s="6">
        <v>2012</v>
      </c>
      <c r="F1503" s="20" t="s">
        <v>13</v>
      </c>
      <c r="G1503" s="20" t="s">
        <v>13</v>
      </c>
      <c r="I1503" s="6" t="s">
        <v>1436</v>
      </c>
      <c r="J1503" s="6" t="s">
        <v>6280</v>
      </c>
    </row>
    <row r="1504" spans="1:10" s="8" customFormat="1" x14ac:dyDescent="0.25">
      <c r="A1504" s="6" t="s">
        <v>4757</v>
      </c>
      <c r="B1504" s="6" t="s">
        <v>4758</v>
      </c>
      <c r="C1504" s="6" t="s">
        <v>188</v>
      </c>
      <c r="D1504" s="6">
        <v>2013</v>
      </c>
      <c r="E1504" s="6"/>
      <c r="F1504" s="20" t="s">
        <v>13</v>
      </c>
      <c r="G1504" s="20" t="s">
        <v>13</v>
      </c>
      <c r="H1504" s="6"/>
      <c r="I1504" s="6" t="s">
        <v>1436</v>
      </c>
      <c r="J1504" s="6" t="s">
        <v>6280</v>
      </c>
    </row>
    <row r="1505" spans="1:10" x14ac:dyDescent="0.25">
      <c r="A1505" s="6" t="s">
        <v>5089</v>
      </c>
      <c r="B1505" s="6" t="s">
        <v>6288</v>
      </c>
      <c r="C1505" s="6" t="s">
        <v>2318</v>
      </c>
      <c r="D1505" s="6">
        <v>2014</v>
      </c>
      <c r="F1505" s="20" t="s">
        <v>13</v>
      </c>
      <c r="G1505" s="20" t="s">
        <v>13</v>
      </c>
      <c r="I1505" s="6" t="s">
        <v>1436</v>
      </c>
      <c r="J1505" s="6" t="s">
        <v>6280</v>
      </c>
    </row>
    <row r="1506" spans="1:10" x14ac:dyDescent="0.25">
      <c r="A1506" s="6" t="s">
        <v>4297</v>
      </c>
      <c r="B1506" s="6" t="s">
        <v>4298</v>
      </c>
      <c r="C1506" s="6" t="s">
        <v>4299</v>
      </c>
      <c r="D1506" s="6">
        <v>2014</v>
      </c>
      <c r="F1506" s="20" t="s">
        <v>13</v>
      </c>
      <c r="G1506" s="20" t="s">
        <v>13</v>
      </c>
      <c r="I1506" s="6" t="s">
        <v>1436</v>
      </c>
      <c r="J1506" s="6" t="s">
        <v>4300</v>
      </c>
    </row>
    <row r="1507" spans="1:10" x14ac:dyDescent="0.25">
      <c r="A1507" s="6" t="s">
        <v>1366</v>
      </c>
      <c r="B1507" s="6" t="s">
        <v>1367</v>
      </c>
      <c r="D1507" s="8"/>
      <c r="F1507" s="21" t="s">
        <v>13</v>
      </c>
      <c r="G1507" s="21" t="s">
        <v>13</v>
      </c>
      <c r="H1507" s="8"/>
      <c r="I1507" s="8" t="s">
        <v>6278</v>
      </c>
      <c r="J1507" s="8" t="s">
        <v>6265</v>
      </c>
    </row>
    <row r="1508" spans="1:10" x14ac:dyDescent="0.25">
      <c r="A1508" s="6" t="s">
        <v>368</v>
      </c>
      <c r="B1508" s="6" t="s">
        <v>369</v>
      </c>
      <c r="C1508" s="6" t="s">
        <v>370</v>
      </c>
      <c r="D1508" s="6">
        <v>2013</v>
      </c>
      <c r="F1508" s="20" t="s">
        <v>13</v>
      </c>
      <c r="G1508" s="20" t="s">
        <v>114</v>
      </c>
      <c r="H1508" s="6" t="s">
        <v>6311</v>
      </c>
      <c r="I1508" s="6" t="s">
        <v>6278</v>
      </c>
      <c r="J1508" s="6" t="s">
        <v>153</v>
      </c>
    </row>
    <row r="1509" spans="1:10" x14ac:dyDescent="0.25">
      <c r="A1509" s="6" t="s">
        <v>3173</v>
      </c>
      <c r="B1509" s="6" t="s">
        <v>3174</v>
      </c>
      <c r="C1509" s="6" t="s">
        <v>3175</v>
      </c>
      <c r="D1509" s="25">
        <v>2012</v>
      </c>
      <c r="F1509" s="20" t="s">
        <v>13</v>
      </c>
      <c r="G1509" s="20" t="s">
        <v>13</v>
      </c>
      <c r="I1509" s="6" t="s">
        <v>6278</v>
      </c>
      <c r="J1509" s="6" t="s">
        <v>6298</v>
      </c>
    </row>
    <row r="1510" spans="1:10" x14ac:dyDescent="0.25">
      <c r="A1510" s="6" t="s">
        <v>3475</v>
      </c>
      <c r="B1510" s="6" t="s">
        <v>3476</v>
      </c>
      <c r="C1510" s="6" t="s">
        <v>501</v>
      </c>
      <c r="D1510" s="6">
        <v>2015</v>
      </c>
      <c r="F1510" s="20" t="s">
        <v>13</v>
      </c>
      <c r="G1510" s="20" t="s">
        <v>13</v>
      </c>
      <c r="I1510" s="6" t="s">
        <v>6278</v>
      </c>
      <c r="J1510" s="6" t="s">
        <v>6298</v>
      </c>
    </row>
    <row r="1511" spans="1:10" x14ac:dyDescent="0.25">
      <c r="A1511" s="8" t="s">
        <v>3361</v>
      </c>
      <c r="B1511" s="8" t="s">
        <v>3362</v>
      </c>
      <c r="D1511" s="8">
        <v>2009</v>
      </c>
      <c r="F1511" s="21" t="s">
        <v>547</v>
      </c>
      <c r="G1511" s="21" t="s">
        <v>547</v>
      </c>
      <c r="H1511" s="8"/>
      <c r="I1511" s="8" t="s">
        <v>6278</v>
      </c>
      <c r="J1511" s="8" t="s">
        <v>3363</v>
      </c>
    </row>
    <row r="1512" spans="1:10" x14ac:dyDescent="0.25">
      <c r="A1512" s="8" t="s">
        <v>1007</v>
      </c>
      <c r="B1512" s="8" t="s">
        <v>1008</v>
      </c>
      <c r="D1512" s="8">
        <v>2012</v>
      </c>
      <c r="F1512" s="20" t="s">
        <v>13</v>
      </c>
      <c r="G1512" s="20" t="s">
        <v>13</v>
      </c>
      <c r="I1512" s="13" t="s">
        <v>6278</v>
      </c>
      <c r="J1512" s="13" t="s">
        <v>6289</v>
      </c>
    </row>
    <row r="1513" spans="1:10" x14ac:dyDescent="0.25">
      <c r="A1513" s="8" t="s">
        <v>1053</v>
      </c>
      <c r="B1513" s="8" t="s">
        <v>1054</v>
      </c>
      <c r="D1513" s="8">
        <v>2014</v>
      </c>
      <c r="F1513" s="21" t="s">
        <v>13</v>
      </c>
      <c r="G1513" s="21" t="s">
        <v>13</v>
      </c>
      <c r="H1513" s="8"/>
      <c r="I1513" s="8" t="s">
        <v>6278</v>
      </c>
      <c r="J1513" s="8" t="s">
        <v>1055</v>
      </c>
    </row>
    <row r="1514" spans="1:10" x14ac:dyDescent="0.25">
      <c r="A1514" s="8" t="s">
        <v>1146</v>
      </c>
      <c r="B1514" s="8" t="s">
        <v>1147</v>
      </c>
      <c r="D1514" s="8">
        <v>1994</v>
      </c>
      <c r="F1514" s="21" t="s">
        <v>13</v>
      </c>
      <c r="G1514" s="21" t="s">
        <v>13</v>
      </c>
      <c r="H1514" s="8"/>
      <c r="I1514" s="8" t="s">
        <v>6278</v>
      </c>
      <c r="J1514" s="8" t="s">
        <v>1055</v>
      </c>
    </row>
    <row r="1515" spans="1:10" x14ac:dyDescent="0.25">
      <c r="A1515" s="8" t="s">
        <v>4577</v>
      </c>
      <c r="B1515" s="8" t="s">
        <v>4578</v>
      </c>
      <c r="D1515" s="8">
        <v>2012</v>
      </c>
      <c r="F1515" s="21" t="s">
        <v>13</v>
      </c>
      <c r="G1515" s="21" t="s">
        <v>13</v>
      </c>
      <c r="H1515" s="8"/>
      <c r="I1515" s="8" t="s">
        <v>6278</v>
      </c>
      <c r="J1515" s="8" t="s">
        <v>1055</v>
      </c>
    </row>
    <row r="1516" spans="1:10" x14ac:dyDescent="0.25">
      <c r="A1516" s="7" t="s">
        <v>4723</v>
      </c>
      <c r="B1516" s="8" t="s">
        <v>4724</v>
      </c>
      <c r="D1516" s="8">
        <v>2014</v>
      </c>
      <c r="F1516" s="21" t="s">
        <v>13</v>
      </c>
      <c r="G1516" s="21" t="s">
        <v>13</v>
      </c>
      <c r="H1516" s="8"/>
      <c r="I1516" s="8" t="s">
        <v>6278</v>
      </c>
      <c r="J1516" s="8" t="s">
        <v>1055</v>
      </c>
    </row>
    <row r="1517" spans="1:10" x14ac:dyDescent="0.25">
      <c r="A1517" s="8" t="s">
        <v>5231</v>
      </c>
      <c r="B1517" s="8" t="s">
        <v>5232</v>
      </c>
      <c r="D1517" s="8">
        <v>2012</v>
      </c>
      <c r="F1517" s="21" t="s">
        <v>13</v>
      </c>
      <c r="G1517" s="21" t="s">
        <v>13</v>
      </c>
      <c r="H1517" s="8"/>
      <c r="I1517" s="8" t="s">
        <v>6278</v>
      </c>
      <c r="J1517" s="8" t="s">
        <v>1055</v>
      </c>
    </row>
    <row r="1518" spans="1:10" x14ac:dyDescent="0.25">
      <c r="A1518" s="6" t="s">
        <v>218</v>
      </c>
      <c r="B1518" s="6" t="s">
        <v>219</v>
      </c>
      <c r="C1518" s="6" t="s">
        <v>220</v>
      </c>
      <c r="D1518" s="6">
        <v>2013</v>
      </c>
      <c r="F1518" s="20" t="s">
        <v>13</v>
      </c>
      <c r="G1518" s="20" t="s">
        <v>13</v>
      </c>
      <c r="I1518" s="6" t="s">
        <v>6278</v>
      </c>
      <c r="J1518" s="6" t="s">
        <v>214</v>
      </c>
    </row>
    <row r="1519" spans="1:10" s="8" customFormat="1" x14ac:dyDescent="0.25">
      <c r="A1519" s="6" t="s">
        <v>224</v>
      </c>
      <c r="B1519" s="6" t="s">
        <v>225</v>
      </c>
      <c r="C1519" s="6" t="s">
        <v>226</v>
      </c>
      <c r="D1519" s="6">
        <v>2015</v>
      </c>
      <c r="E1519" s="6"/>
      <c r="F1519" s="20" t="s">
        <v>13</v>
      </c>
      <c r="G1519" s="20" t="s">
        <v>13</v>
      </c>
      <c r="H1519" s="6"/>
      <c r="I1519" s="6" t="s">
        <v>6278</v>
      </c>
      <c r="J1519" s="6" t="s">
        <v>214</v>
      </c>
    </row>
    <row r="1520" spans="1:10" s="8" customFormat="1" x14ac:dyDescent="0.25">
      <c r="A1520" s="6" t="s">
        <v>230</v>
      </c>
      <c r="B1520" s="6" t="s">
        <v>231</v>
      </c>
      <c r="C1520" s="6" t="s">
        <v>172</v>
      </c>
      <c r="D1520" s="6">
        <v>2014</v>
      </c>
      <c r="E1520" s="6"/>
      <c r="F1520" s="20" t="s">
        <v>13</v>
      </c>
      <c r="G1520" s="20" t="s">
        <v>13</v>
      </c>
      <c r="H1520" s="6"/>
      <c r="I1520" s="6" t="s">
        <v>6278</v>
      </c>
      <c r="J1520" s="6" t="s">
        <v>214</v>
      </c>
    </row>
    <row r="1521" spans="1:10" s="8" customFormat="1" x14ac:dyDescent="0.25">
      <c r="A1521" s="6" t="s">
        <v>266</v>
      </c>
      <c r="B1521" s="6" t="s">
        <v>267</v>
      </c>
      <c r="C1521" s="6" t="s">
        <v>33</v>
      </c>
      <c r="D1521" s="6">
        <v>2014</v>
      </c>
      <c r="E1521" s="6"/>
      <c r="F1521" s="20" t="s">
        <v>13</v>
      </c>
      <c r="G1521" s="20" t="s">
        <v>13</v>
      </c>
      <c r="H1521" s="6"/>
      <c r="I1521" s="6" t="s">
        <v>6278</v>
      </c>
      <c r="J1521" s="6" t="s">
        <v>214</v>
      </c>
    </row>
    <row r="1522" spans="1:10" s="8" customFormat="1" x14ac:dyDescent="0.25">
      <c r="A1522" s="6" t="s">
        <v>341</v>
      </c>
      <c r="B1522" s="6" t="s">
        <v>342</v>
      </c>
      <c r="C1522" s="6" t="s">
        <v>37</v>
      </c>
      <c r="D1522" s="6">
        <v>2013</v>
      </c>
      <c r="E1522" s="6"/>
      <c r="F1522" s="20" t="s">
        <v>13</v>
      </c>
      <c r="G1522" s="20" t="s">
        <v>13</v>
      </c>
      <c r="H1522" s="6"/>
      <c r="I1522" s="6" t="s">
        <v>6278</v>
      </c>
      <c r="J1522" s="6" t="s">
        <v>214</v>
      </c>
    </row>
    <row r="1523" spans="1:10" s="8" customFormat="1" x14ac:dyDescent="0.25">
      <c r="A1523" s="6" t="s">
        <v>343</v>
      </c>
      <c r="B1523" s="6" t="s">
        <v>344</v>
      </c>
      <c r="C1523" s="6" t="s">
        <v>131</v>
      </c>
      <c r="D1523" s="6">
        <v>2013</v>
      </c>
      <c r="E1523" s="6"/>
      <c r="F1523" s="20" t="s">
        <v>13</v>
      </c>
      <c r="G1523" s="20" t="s">
        <v>13</v>
      </c>
      <c r="H1523" s="6"/>
      <c r="I1523" s="6" t="s">
        <v>6278</v>
      </c>
      <c r="J1523" s="6" t="s">
        <v>214</v>
      </c>
    </row>
    <row r="1524" spans="1:10" s="8" customFormat="1" x14ac:dyDescent="0.25">
      <c r="A1524" s="6" t="s">
        <v>345</v>
      </c>
      <c r="B1524" s="6" t="s">
        <v>346</v>
      </c>
      <c r="C1524" s="6" t="s">
        <v>347</v>
      </c>
      <c r="D1524" s="6">
        <v>2014</v>
      </c>
      <c r="E1524" s="6"/>
      <c r="F1524" s="20" t="s">
        <v>13</v>
      </c>
      <c r="G1524" s="20" t="s">
        <v>13</v>
      </c>
      <c r="H1524" s="6"/>
      <c r="I1524" s="6" t="s">
        <v>6278</v>
      </c>
      <c r="J1524" s="6" t="s">
        <v>214</v>
      </c>
    </row>
    <row r="1525" spans="1:10" s="8" customFormat="1" x14ac:dyDescent="0.25">
      <c r="A1525" s="6" t="s">
        <v>356</v>
      </c>
      <c r="B1525" s="6" t="s">
        <v>357</v>
      </c>
      <c r="C1525" s="6" t="s">
        <v>358</v>
      </c>
      <c r="D1525" s="6">
        <v>2013</v>
      </c>
      <c r="E1525" s="6"/>
      <c r="F1525" s="20" t="s">
        <v>13</v>
      </c>
      <c r="G1525" s="20" t="s">
        <v>13</v>
      </c>
      <c r="H1525" s="6"/>
      <c r="I1525" s="6" t="s">
        <v>6278</v>
      </c>
      <c r="J1525" s="6" t="s">
        <v>214</v>
      </c>
    </row>
    <row r="1526" spans="1:10" x14ac:dyDescent="0.25">
      <c r="A1526" s="6" t="s">
        <v>516</v>
      </c>
      <c r="B1526" s="6" t="s">
        <v>517</v>
      </c>
      <c r="C1526" s="6" t="s">
        <v>197</v>
      </c>
      <c r="D1526" s="6">
        <v>2013</v>
      </c>
      <c r="F1526" s="20" t="s">
        <v>13</v>
      </c>
      <c r="G1526" s="20" t="s">
        <v>13</v>
      </c>
      <c r="I1526" s="6" t="s">
        <v>6278</v>
      </c>
      <c r="J1526" s="6" t="s">
        <v>214</v>
      </c>
    </row>
    <row r="1527" spans="1:10" x14ac:dyDescent="0.25">
      <c r="A1527" s="6" t="s">
        <v>533</v>
      </c>
      <c r="B1527" s="6" t="s">
        <v>534</v>
      </c>
      <c r="C1527" s="6" t="s">
        <v>535</v>
      </c>
      <c r="D1527" s="6">
        <v>2012</v>
      </c>
      <c r="F1527" s="20" t="s">
        <v>13</v>
      </c>
      <c r="G1527" s="20" t="s">
        <v>13</v>
      </c>
      <c r="I1527" s="6" t="s">
        <v>6278</v>
      </c>
      <c r="J1527" s="6" t="s">
        <v>214</v>
      </c>
    </row>
    <row r="1528" spans="1:10" x14ac:dyDescent="0.25">
      <c r="A1528" s="6" t="s">
        <v>621</v>
      </c>
      <c r="B1528" s="6" t="s">
        <v>622</v>
      </c>
      <c r="C1528" s="6" t="s">
        <v>501</v>
      </c>
      <c r="D1528" s="6">
        <v>2015</v>
      </c>
      <c r="F1528" s="20" t="s">
        <v>13</v>
      </c>
      <c r="G1528" s="20" t="s">
        <v>13</v>
      </c>
      <c r="I1528" s="6" t="s">
        <v>6278</v>
      </c>
      <c r="J1528" s="6" t="s">
        <v>214</v>
      </c>
    </row>
    <row r="1529" spans="1:10" x14ac:dyDescent="0.25">
      <c r="A1529" s="6" t="s">
        <v>678</v>
      </c>
      <c r="B1529" s="6" t="s">
        <v>679</v>
      </c>
      <c r="C1529" s="6" t="s">
        <v>326</v>
      </c>
      <c r="D1529" s="6">
        <v>2014</v>
      </c>
      <c r="F1529" s="20" t="s">
        <v>13</v>
      </c>
      <c r="G1529" s="20" t="s">
        <v>13</v>
      </c>
      <c r="I1529" s="6" t="s">
        <v>6278</v>
      </c>
      <c r="J1529" s="6" t="s">
        <v>214</v>
      </c>
    </row>
    <row r="1530" spans="1:10" x14ac:dyDescent="0.25">
      <c r="A1530" s="6" t="s">
        <v>1099</v>
      </c>
      <c r="B1530" s="6" t="s">
        <v>1100</v>
      </c>
      <c r="C1530" s="6" t="s">
        <v>352</v>
      </c>
      <c r="D1530" s="6">
        <v>2012</v>
      </c>
      <c r="F1530" s="20" t="s">
        <v>13</v>
      </c>
      <c r="G1530" s="20" t="s">
        <v>13</v>
      </c>
      <c r="I1530" s="6" t="s">
        <v>6278</v>
      </c>
      <c r="J1530" s="6" t="s">
        <v>214</v>
      </c>
    </row>
    <row r="1531" spans="1:10" x14ac:dyDescent="0.25">
      <c r="A1531" s="8" t="s">
        <v>1395</v>
      </c>
      <c r="B1531" s="8" t="s">
        <v>1396</v>
      </c>
      <c r="D1531" s="8">
        <v>2013</v>
      </c>
      <c r="F1531" s="21" t="s">
        <v>13</v>
      </c>
      <c r="G1531" s="21" t="s">
        <v>13</v>
      </c>
      <c r="H1531" s="8"/>
      <c r="I1531" s="8" t="s">
        <v>6278</v>
      </c>
      <c r="J1531" s="8" t="s">
        <v>371</v>
      </c>
    </row>
    <row r="1532" spans="1:10" x14ac:dyDescent="0.25">
      <c r="A1532" s="8" t="s">
        <v>4469</v>
      </c>
      <c r="B1532" s="8" t="s">
        <v>4470</v>
      </c>
      <c r="D1532" s="8">
        <v>2014</v>
      </c>
      <c r="F1532" s="21" t="s">
        <v>13</v>
      </c>
      <c r="G1532" s="21" t="s">
        <v>13</v>
      </c>
      <c r="H1532" s="8"/>
      <c r="I1532" s="8" t="s">
        <v>6278</v>
      </c>
      <c r="J1532" s="8" t="s">
        <v>371</v>
      </c>
    </row>
    <row r="1533" spans="1:10" x14ac:dyDescent="0.25">
      <c r="A1533" s="6" t="s">
        <v>4888</v>
      </c>
      <c r="B1533" s="6" t="s">
        <v>4889</v>
      </c>
      <c r="C1533" s="6" t="s">
        <v>4890</v>
      </c>
      <c r="D1533" s="6">
        <v>2013</v>
      </c>
      <c r="F1533" s="20" t="s">
        <v>13</v>
      </c>
      <c r="G1533" s="20" t="s">
        <v>13</v>
      </c>
      <c r="I1533" s="6" t="s">
        <v>6278</v>
      </c>
      <c r="J1533" s="6" t="s">
        <v>116</v>
      </c>
    </row>
    <row r="1534" spans="1:10" x14ac:dyDescent="0.25">
      <c r="A1534" s="6" t="s">
        <v>397</v>
      </c>
      <c r="B1534" s="6" t="s">
        <v>398</v>
      </c>
      <c r="C1534" s="6" t="s">
        <v>399</v>
      </c>
      <c r="D1534" s="6">
        <v>2015</v>
      </c>
      <c r="F1534" s="20" t="s">
        <v>13</v>
      </c>
      <c r="G1534" s="20" t="s">
        <v>13</v>
      </c>
      <c r="I1534" s="6" t="s">
        <v>6278</v>
      </c>
      <c r="J1534" s="6" t="s">
        <v>116</v>
      </c>
    </row>
    <row r="1535" spans="1:10" x14ac:dyDescent="0.25">
      <c r="A1535" s="6" t="s">
        <v>404</v>
      </c>
      <c r="B1535" s="6" t="s">
        <v>405</v>
      </c>
      <c r="C1535" s="6" t="s">
        <v>406</v>
      </c>
      <c r="D1535" s="6">
        <v>2012</v>
      </c>
      <c r="F1535" s="20" t="s">
        <v>13</v>
      </c>
      <c r="G1535" s="20" t="s">
        <v>13</v>
      </c>
      <c r="I1535" s="6" t="s">
        <v>6278</v>
      </c>
      <c r="J1535" s="6" t="s">
        <v>116</v>
      </c>
    </row>
    <row r="1536" spans="1:10" x14ac:dyDescent="0.25">
      <c r="A1536" s="6" t="s">
        <v>487</v>
      </c>
      <c r="B1536" s="6" t="s">
        <v>488</v>
      </c>
      <c r="C1536" s="6" t="s">
        <v>489</v>
      </c>
      <c r="D1536" s="6">
        <v>2015</v>
      </c>
      <c r="F1536" s="20" t="s">
        <v>13</v>
      </c>
      <c r="G1536" s="20" t="s">
        <v>13</v>
      </c>
      <c r="I1536" s="6" t="s">
        <v>6278</v>
      </c>
      <c r="J1536" s="6" t="s">
        <v>116</v>
      </c>
    </row>
    <row r="1537" spans="1:10" x14ac:dyDescent="0.25">
      <c r="A1537" s="6" t="s">
        <v>494</v>
      </c>
      <c r="B1537" s="6" t="s">
        <v>495</v>
      </c>
      <c r="C1537" s="6" t="s">
        <v>496</v>
      </c>
      <c r="D1537" s="25">
        <v>2013</v>
      </c>
      <c r="F1537" s="20" t="s">
        <v>13</v>
      </c>
      <c r="G1537" s="20" t="s">
        <v>13</v>
      </c>
      <c r="I1537" s="6" t="s">
        <v>6278</v>
      </c>
      <c r="J1537" s="6" t="s">
        <v>116</v>
      </c>
    </row>
    <row r="1538" spans="1:10" x14ac:dyDescent="0.25">
      <c r="A1538" s="6" t="s">
        <v>536</v>
      </c>
      <c r="B1538" s="6" t="s">
        <v>537</v>
      </c>
      <c r="C1538" s="6" t="s">
        <v>538</v>
      </c>
      <c r="D1538" s="6">
        <v>2010</v>
      </c>
      <c r="F1538" s="20" t="s">
        <v>13</v>
      </c>
      <c r="G1538" s="20" t="s">
        <v>13</v>
      </c>
      <c r="I1538" s="6" t="s">
        <v>6278</v>
      </c>
      <c r="J1538" s="6" t="s">
        <v>116</v>
      </c>
    </row>
    <row r="1539" spans="1:10" x14ac:dyDescent="0.25">
      <c r="A1539" s="6" t="s">
        <v>689</v>
      </c>
      <c r="B1539" s="6" t="s">
        <v>690</v>
      </c>
      <c r="C1539" s="6" t="s">
        <v>691</v>
      </c>
      <c r="D1539" s="6">
        <v>2014</v>
      </c>
      <c r="F1539" s="20" t="s">
        <v>13</v>
      </c>
      <c r="G1539" s="20" t="s">
        <v>13</v>
      </c>
      <c r="I1539" s="6" t="s">
        <v>6278</v>
      </c>
      <c r="J1539" s="6" t="s">
        <v>116</v>
      </c>
    </row>
    <row r="1540" spans="1:10" x14ac:dyDescent="0.25">
      <c r="A1540" s="6" t="s">
        <v>696</v>
      </c>
      <c r="B1540" s="6" t="s">
        <v>697</v>
      </c>
      <c r="C1540" s="6" t="s">
        <v>698</v>
      </c>
      <c r="D1540" s="6">
        <v>2014</v>
      </c>
      <c r="F1540" s="20" t="s">
        <v>13</v>
      </c>
      <c r="G1540" s="20" t="s">
        <v>13</v>
      </c>
      <c r="I1540" s="6" t="s">
        <v>6278</v>
      </c>
      <c r="J1540" s="6" t="s">
        <v>116</v>
      </c>
    </row>
    <row r="1541" spans="1:10" x14ac:dyDescent="0.25">
      <c r="A1541" s="6" t="s">
        <v>710</v>
      </c>
      <c r="B1541" s="6" t="s">
        <v>711</v>
      </c>
      <c r="C1541" s="6" t="s">
        <v>712</v>
      </c>
      <c r="D1541" s="6">
        <v>2013</v>
      </c>
      <c r="F1541" s="20" t="s">
        <v>13</v>
      </c>
      <c r="G1541" s="20" t="s">
        <v>13</v>
      </c>
      <c r="I1541" s="6" t="s">
        <v>6278</v>
      </c>
      <c r="J1541" s="6" t="s">
        <v>116</v>
      </c>
    </row>
    <row r="1542" spans="1:10" x14ac:dyDescent="0.25">
      <c r="A1542" s="6" t="s">
        <v>727</v>
      </c>
      <c r="B1542" s="6" t="s">
        <v>728</v>
      </c>
      <c r="C1542" s="6" t="s">
        <v>382</v>
      </c>
      <c r="D1542" s="6">
        <v>2014</v>
      </c>
      <c r="F1542" s="20" t="s">
        <v>13</v>
      </c>
      <c r="G1542" s="20" t="s">
        <v>82</v>
      </c>
      <c r="I1542" s="6" t="s">
        <v>6278</v>
      </c>
      <c r="J1542" s="6" t="s">
        <v>116</v>
      </c>
    </row>
    <row r="1543" spans="1:10" s="8" customFormat="1" x14ac:dyDescent="0.25">
      <c r="A1543" s="6" t="s">
        <v>760</v>
      </c>
      <c r="B1543" s="6" t="s">
        <v>761</v>
      </c>
      <c r="C1543" s="6" t="s">
        <v>762</v>
      </c>
      <c r="D1543" s="6">
        <v>2014</v>
      </c>
      <c r="E1543" s="6"/>
      <c r="F1543" s="20" t="s">
        <v>13</v>
      </c>
      <c r="G1543" s="20" t="s">
        <v>13</v>
      </c>
      <c r="H1543" s="6"/>
      <c r="I1543" s="6" t="s">
        <v>6278</v>
      </c>
      <c r="J1543" s="6" t="s">
        <v>116</v>
      </c>
    </row>
    <row r="1544" spans="1:10" s="40" customFormat="1" x14ac:dyDescent="0.2">
      <c r="A1544" s="6" t="s">
        <v>768</v>
      </c>
      <c r="B1544" s="6" t="s">
        <v>769</v>
      </c>
      <c r="C1544" s="6" t="s">
        <v>352</v>
      </c>
      <c r="D1544" s="6">
        <v>2013</v>
      </c>
      <c r="E1544" s="6"/>
      <c r="F1544" s="20" t="s">
        <v>13</v>
      </c>
      <c r="G1544" s="20" t="s">
        <v>13</v>
      </c>
      <c r="H1544" s="6"/>
      <c r="I1544" s="6" t="s">
        <v>6278</v>
      </c>
      <c r="J1544" s="6" t="s">
        <v>116</v>
      </c>
    </row>
    <row r="1545" spans="1:10" s="30" customFormat="1" x14ac:dyDescent="0.2">
      <c r="A1545" s="6" t="s">
        <v>890</v>
      </c>
      <c r="B1545" s="6" t="s">
        <v>891</v>
      </c>
      <c r="C1545" s="6" t="s">
        <v>892</v>
      </c>
      <c r="D1545" s="6">
        <v>2015</v>
      </c>
      <c r="E1545" s="6"/>
      <c r="F1545" s="20" t="s">
        <v>13</v>
      </c>
      <c r="G1545" s="20" t="s">
        <v>13</v>
      </c>
      <c r="H1545" s="6"/>
      <c r="I1545" s="6" t="s">
        <v>6278</v>
      </c>
      <c r="J1545" s="6" t="s">
        <v>116</v>
      </c>
    </row>
    <row r="1546" spans="1:10" s="30" customFormat="1" x14ac:dyDescent="0.2">
      <c r="A1546" s="6" t="s">
        <v>974</v>
      </c>
      <c r="B1546" s="6" t="s">
        <v>975</v>
      </c>
      <c r="C1546" s="6" t="s">
        <v>976</v>
      </c>
      <c r="D1546" s="6">
        <v>2014</v>
      </c>
      <c r="E1546" s="6"/>
      <c r="F1546" s="20" t="s">
        <v>13</v>
      </c>
      <c r="G1546" s="20" t="s">
        <v>13</v>
      </c>
      <c r="H1546" s="6"/>
      <c r="I1546" s="6" t="s">
        <v>6278</v>
      </c>
      <c r="J1546" s="6" t="s">
        <v>116</v>
      </c>
    </row>
    <row r="1547" spans="1:10" s="40" customFormat="1" x14ac:dyDescent="0.2">
      <c r="A1547" s="6" t="s">
        <v>1080</v>
      </c>
      <c r="B1547" s="6" t="s">
        <v>1081</v>
      </c>
      <c r="C1547" s="6" t="s">
        <v>1082</v>
      </c>
      <c r="D1547" s="6">
        <v>2014</v>
      </c>
      <c r="E1547" s="6"/>
      <c r="F1547" s="20" t="s">
        <v>13</v>
      </c>
      <c r="G1547" s="20" t="s">
        <v>13</v>
      </c>
      <c r="H1547" s="6"/>
      <c r="I1547" s="6" t="s">
        <v>6278</v>
      </c>
      <c r="J1547" s="6" t="s">
        <v>116</v>
      </c>
    </row>
    <row r="1548" spans="1:10" s="30" customFormat="1" x14ac:dyDescent="0.2">
      <c r="A1548" s="6" t="s">
        <v>1083</v>
      </c>
      <c r="B1548" s="6" t="s">
        <v>1084</v>
      </c>
      <c r="C1548" s="6" t="s">
        <v>475</v>
      </c>
      <c r="D1548" s="6">
        <v>2014</v>
      </c>
      <c r="E1548" s="6"/>
      <c r="F1548" s="20" t="s">
        <v>13</v>
      </c>
      <c r="G1548" s="20" t="s">
        <v>13</v>
      </c>
      <c r="H1548" s="6"/>
      <c r="I1548" s="6" t="s">
        <v>6278</v>
      </c>
      <c r="J1548" s="6" t="s">
        <v>116</v>
      </c>
    </row>
    <row r="1549" spans="1:10" s="30" customFormat="1" x14ac:dyDescent="0.2">
      <c r="A1549" s="6" t="s">
        <v>1085</v>
      </c>
      <c r="B1549" s="6" t="s">
        <v>1086</v>
      </c>
      <c r="C1549" s="6" t="s">
        <v>1087</v>
      </c>
      <c r="D1549" s="6">
        <v>2015</v>
      </c>
      <c r="E1549" s="6"/>
      <c r="F1549" s="20" t="s">
        <v>13</v>
      </c>
      <c r="G1549" s="20" t="s">
        <v>13</v>
      </c>
      <c r="H1549" s="6"/>
      <c r="I1549" s="6" t="s">
        <v>6278</v>
      </c>
      <c r="J1549" s="6" t="s">
        <v>116</v>
      </c>
    </row>
    <row r="1550" spans="1:10" s="30" customFormat="1" x14ac:dyDescent="0.2">
      <c r="A1550" s="6" t="s">
        <v>1091</v>
      </c>
      <c r="B1550" s="6" t="s">
        <v>1092</v>
      </c>
      <c r="C1550" s="6" t="s">
        <v>175</v>
      </c>
      <c r="D1550" s="6">
        <v>2014</v>
      </c>
      <c r="E1550" s="6"/>
      <c r="F1550" s="20" t="s">
        <v>13</v>
      </c>
      <c r="G1550" s="20" t="s">
        <v>13</v>
      </c>
      <c r="H1550" s="6"/>
      <c r="I1550" s="6" t="s">
        <v>6278</v>
      </c>
      <c r="J1550" s="6" t="s">
        <v>116</v>
      </c>
    </row>
    <row r="1551" spans="1:10" x14ac:dyDescent="0.25">
      <c r="A1551" s="6" t="s">
        <v>1093</v>
      </c>
      <c r="B1551" s="6" t="s">
        <v>1094</v>
      </c>
      <c r="C1551" s="6" t="s">
        <v>175</v>
      </c>
      <c r="D1551" s="6">
        <v>2012</v>
      </c>
      <c r="F1551" s="20" t="s">
        <v>13</v>
      </c>
      <c r="G1551" s="20" t="s">
        <v>13</v>
      </c>
      <c r="I1551" s="6" t="s">
        <v>6278</v>
      </c>
      <c r="J1551" s="6" t="s">
        <v>116</v>
      </c>
    </row>
    <row r="1552" spans="1:10" x14ac:dyDescent="0.25">
      <c r="A1552" s="6" t="s">
        <v>1095</v>
      </c>
      <c r="B1552" s="6" t="s">
        <v>1096</v>
      </c>
      <c r="C1552" s="6" t="s">
        <v>633</v>
      </c>
      <c r="D1552" s="6">
        <v>2015</v>
      </c>
      <c r="F1552" s="20" t="s">
        <v>13</v>
      </c>
      <c r="G1552" s="20" t="s">
        <v>13</v>
      </c>
      <c r="I1552" s="6" t="s">
        <v>6278</v>
      </c>
      <c r="J1552" s="6" t="s">
        <v>116</v>
      </c>
    </row>
    <row r="1553" spans="1:10" x14ac:dyDescent="0.25">
      <c r="A1553" s="6" t="s">
        <v>1097</v>
      </c>
      <c r="B1553" s="6" t="s">
        <v>1098</v>
      </c>
      <c r="C1553" s="6" t="s">
        <v>175</v>
      </c>
      <c r="D1553" s="6">
        <v>2013</v>
      </c>
      <c r="F1553" s="20" t="s">
        <v>13</v>
      </c>
      <c r="G1553" s="20" t="s">
        <v>13</v>
      </c>
      <c r="I1553" s="6" t="s">
        <v>6278</v>
      </c>
      <c r="J1553" s="6" t="s">
        <v>116</v>
      </c>
    </row>
    <row r="1554" spans="1:10" x14ac:dyDescent="0.25">
      <c r="A1554" s="6" t="s">
        <v>1116</v>
      </c>
      <c r="B1554" s="6" t="s">
        <v>1117</v>
      </c>
      <c r="C1554" s="6" t="s">
        <v>188</v>
      </c>
      <c r="D1554" s="6">
        <v>2014</v>
      </c>
      <c r="F1554" s="20" t="s">
        <v>13</v>
      </c>
      <c r="G1554" s="20" t="s">
        <v>13</v>
      </c>
      <c r="I1554" s="6" t="s">
        <v>6278</v>
      </c>
      <c r="J1554" s="6" t="s">
        <v>116</v>
      </c>
    </row>
    <row r="1555" spans="1:10" x14ac:dyDescent="0.25">
      <c r="A1555" s="6" t="s">
        <v>1122</v>
      </c>
      <c r="B1555" s="6" t="s">
        <v>1123</v>
      </c>
      <c r="C1555" s="6" t="s">
        <v>703</v>
      </c>
      <c r="D1555" s="25">
        <v>2015</v>
      </c>
      <c r="F1555" s="20" t="s">
        <v>13</v>
      </c>
      <c r="G1555" s="20" t="s">
        <v>13</v>
      </c>
      <c r="I1555" s="6" t="s">
        <v>6278</v>
      </c>
      <c r="J1555" s="6" t="s">
        <v>116</v>
      </c>
    </row>
    <row r="1556" spans="1:10" x14ac:dyDescent="0.25">
      <c r="A1556" s="6" t="s">
        <v>1127</v>
      </c>
      <c r="B1556" s="6" t="s">
        <v>1128</v>
      </c>
      <c r="C1556" s="6" t="s">
        <v>131</v>
      </c>
      <c r="D1556" s="6">
        <v>2012</v>
      </c>
      <c r="F1556" s="20" t="s">
        <v>13</v>
      </c>
      <c r="G1556" s="20" t="s">
        <v>13</v>
      </c>
      <c r="I1556" s="6" t="s">
        <v>6278</v>
      </c>
      <c r="J1556" s="6" t="s">
        <v>116</v>
      </c>
    </row>
    <row r="1557" spans="1:10" x14ac:dyDescent="0.25">
      <c r="A1557" s="6" t="s">
        <v>1151</v>
      </c>
      <c r="B1557" s="6" t="s">
        <v>1152</v>
      </c>
      <c r="C1557" s="6" t="s">
        <v>1153</v>
      </c>
      <c r="D1557" s="6">
        <v>2013</v>
      </c>
      <c r="F1557" s="20" t="s">
        <v>13</v>
      </c>
      <c r="G1557" s="20" t="s">
        <v>13</v>
      </c>
      <c r="I1557" s="6" t="s">
        <v>6278</v>
      </c>
      <c r="J1557" s="6" t="s">
        <v>116</v>
      </c>
    </row>
    <row r="1558" spans="1:10" x14ac:dyDescent="0.25">
      <c r="A1558" s="6" t="s">
        <v>1154</v>
      </c>
      <c r="B1558" s="6" t="s">
        <v>1155</v>
      </c>
      <c r="C1558" s="6" t="s">
        <v>1156</v>
      </c>
      <c r="D1558" s="6">
        <v>2013</v>
      </c>
      <c r="F1558" s="20" t="s">
        <v>13</v>
      </c>
      <c r="G1558" s="20" t="s">
        <v>13</v>
      </c>
      <c r="I1558" s="6" t="s">
        <v>6278</v>
      </c>
      <c r="J1558" s="6" t="s">
        <v>116</v>
      </c>
    </row>
    <row r="1559" spans="1:10" x14ac:dyDescent="0.25">
      <c r="A1559" s="6" t="s">
        <v>1176</v>
      </c>
      <c r="B1559" s="6" t="s">
        <v>1177</v>
      </c>
      <c r="C1559" s="6" t="s">
        <v>156</v>
      </c>
      <c r="D1559" s="6">
        <v>2013</v>
      </c>
      <c r="F1559" s="20" t="s">
        <v>13</v>
      </c>
      <c r="G1559" s="20" t="s">
        <v>13</v>
      </c>
      <c r="I1559" s="6" t="s">
        <v>6278</v>
      </c>
      <c r="J1559" s="6" t="s">
        <v>116</v>
      </c>
    </row>
    <row r="1560" spans="1:10" x14ac:dyDescent="0.25">
      <c r="A1560" s="6" t="s">
        <v>1197</v>
      </c>
      <c r="B1560" s="6" t="s">
        <v>1198</v>
      </c>
      <c r="C1560" s="6" t="s">
        <v>501</v>
      </c>
      <c r="D1560" s="6">
        <v>2014</v>
      </c>
      <c r="F1560" s="20" t="s">
        <v>13</v>
      </c>
      <c r="G1560" s="20" t="s">
        <v>82</v>
      </c>
      <c r="I1560" s="6" t="s">
        <v>6278</v>
      </c>
      <c r="J1560" s="6" t="s">
        <v>116</v>
      </c>
    </row>
    <row r="1561" spans="1:10" s="8" customFormat="1" x14ac:dyDescent="0.25">
      <c r="A1561" s="6" t="s">
        <v>1215</v>
      </c>
      <c r="B1561" s="6" t="s">
        <v>1216</v>
      </c>
      <c r="C1561" s="6" t="s">
        <v>135</v>
      </c>
      <c r="D1561" s="6">
        <v>2014</v>
      </c>
      <c r="E1561" s="6"/>
      <c r="F1561" s="20" t="s">
        <v>13</v>
      </c>
      <c r="G1561" s="20" t="s">
        <v>13</v>
      </c>
      <c r="H1561" s="6"/>
      <c r="I1561" s="6" t="s">
        <v>6278</v>
      </c>
      <c r="J1561" s="6" t="s">
        <v>116</v>
      </c>
    </row>
    <row r="1562" spans="1:10" s="8" customFormat="1" x14ac:dyDescent="0.25">
      <c r="A1562" s="6" t="s">
        <v>1265</v>
      </c>
      <c r="B1562" s="6" t="s">
        <v>1266</v>
      </c>
      <c r="C1562" s="6" t="s">
        <v>135</v>
      </c>
      <c r="D1562" s="6">
        <v>2014</v>
      </c>
      <c r="E1562" s="6"/>
      <c r="F1562" s="20" t="s">
        <v>13</v>
      </c>
      <c r="G1562" s="20" t="s">
        <v>13</v>
      </c>
      <c r="H1562" s="6"/>
      <c r="I1562" s="6" t="s">
        <v>6278</v>
      </c>
      <c r="J1562" s="6" t="s">
        <v>116</v>
      </c>
    </row>
    <row r="1563" spans="1:10" x14ac:dyDescent="0.25">
      <c r="A1563" s="6" t="s">
        <v>1277</v>
      </c>
      <c r="B1563" s="6" t="s">
        <v>1278</v>
      </c>
      <c r="C1563" s="6" t="s">
        <v>1279</v>
      </c>
      <c r="D1563" s="6">
        <v>2011</v>
      </c>
      <c r="F1563" s="20" t="s">
        <v>13</v>
      </c>
      <c r="G1563" s="20" t="s">
        <v>13</v>
      </c>
      <c r="I1563" s="6" t="s">
        <v>6278</v>
      </c>
      <c r="J1563" s="6" t="s">
        <v>116</v>
      </c>
    </row>
    <row r="1564" spans="1:10" x14ac:dyDescent="0.25">
      <c r="A1564" s="6" t="s">
        <v>1287</v>
      </c>
      <c r="B1564" s="6" t="s">
        <v>1288</v>
      </c>
      <c r="C1564" s="6" t="s">
        <v>334</v>
      </c>
      <c r="D1564" s="6">
        <v>2014</v>
      </c>
      <c r="F1564" s="20" t="s">
        <v>13</v>
      </c>
      <c r="G1564" s="20" t="s">
        <v>13</v>
      </c>
      <c r="I1564" s="6" t="s">
        <v>6278</v>
      </c>
      <c r="J1564" s="6" t="s">
        <v>116</v>
      </c>
    </row>
    <row r="1565" spans="1:10" x14ac:dyDescent="0.25">
      <c r="A1565" s="6" t="s">
        <v>1291</v>
      </c>
      <c r="B1565" s="6" t="s">
        <v>1292</v>
      </c>
      <c r="C1565" s="6" t="s">
        <v>337</v>
      </c>
      <c r="D1565" s="6">
        <v>2013</v>
      </c>
      <c r="F1565" s="20" t="s">
        <v>13</v>
      </c>
      <c r="G1565" s="20" t="s">
        <v>13</v>
      </c>
      <c r="I1565" s="6" t="s">
        <v>6278</v>
      </c>
      <c r="J1565" s="6" t="s">
        <v>116</v>
      </c>
    </row>
    <row r="1566" spans="1:10" x14ac:dyDescent="0.25">
      <c r="A1566" s="6" t="s">
        <v>1293</v>
      </c>
      <c r="B1566" s="6" t="s">
        <v>1294</v>
      </c>
      <c r="C1566" s="6" t="s">
        <v>131</v>
      </c>
      <c r="D1566" s="6">
        <v>2013</v>
      </c>
      <c r="F1566" s="20" t="s">
        <v>13</v>
      </c>
      <c r="G1566" s="20" t="s">
        <v>13</v>
      </c>
      <c r="I1566" s="6" t="s">
        <v>6278</v>
      </c>
      <c r="J1566" s="6" t="s">
        <v>116</v>
      </c>
    </row>
    <row r="1567" spans="1:10" x14ac:dyDescent="0.25">
      <c r="A1567" s="6" t="s">
        <v>1313</v>
      </c>
      <c r="B1567" s="6" t="s">
        <v>1314</v>
      </c>
      <c r="C1567" s="6" t="s">
        <v>1315</v>
      </c>
      <c r="D1567" s="6">
        <v>2013</v>
      </c>
      <c r="F1567" s="20" t="s">
        <v>13</v>
      </c>
      <c r="G1567" s="20" t="s">
        <v>13</v>
      </c>
      <c r="I1567" s="6" t="s">
        <v>6278</v>
      </c>
      <c r="J1567" s="6" t="s">
        <v>116</v>
      </c>
    </row>
    <row r="1568" spans="1:10" x14ac:dyDescent="0.25">
      <c r="A1568" s="6" t="s">
        <v>1323</v>
      </c>
      <c r="B1568" s="6" t="s">
        <v>1324</v>
      </c>
      <c r="C1568" s="6" t="s">
        <v>1325</v>
      </c>
      <c r="D1568" s="6">
        <v>2014</v>
      </c>
      <c r="F1568" s="20" t="s">
        <v>13</v>
      </c>
      <c r="G1568" s="20" t="s">
        <v>13</v>
      </c>
      <c r="I1568" s="6" t="s">
        <v>6278</v>
      </c>
      <c r="J1568" s="6" t="s">
        <v>116</v>
      </c>
    </row>
    <row r="1569" spans="1:10" x14ac:dyDescent="0.25">
      <c r="A1569" s="6" t="s">
        <v>1331</v>
      </c>
      <c r="B1569" s="6" t="s">
        <v>1332</v>
      </c>
      <c r="C1569" s="6" t="s">
        <v>501</v>
      </c>
      <c r="D1569" s="6">
        <v>2014</v>
      </c>
      <c r="F1569" s="20" t="s">
        <v>13</v>
      </c>
      <c r="G1569" s="20" t="s">
        <v>13</v>
      </c>
      <c r="I1569" s="6" t="s">
        <v>6278</v>
      </c>
      <c r="J1569" s="6" t="s">
        <v>116</v>
      </c>
    </row>
    <row r="1570" spans="1:10" x14ac:dyDescent="0.25">
      <c r="A1570" s="8" t="s">
        <v>1368</v>
      </c>
      <c r="B1570" s="8" t="s">
        <v>1369</v>
      </c>
      <c r="D1570" s="8">
        <v>2014</v>
      </c>
      <c r="F1570" s="21" t="s">
        <v>13</v>
      </c>
      <c r="G1570" s="21" t="s">
        <v>13</v>
      </c>
      <c r="H1570" s="8"/>
      <c r="I1570" s="8" t="s">
        <v>6278</v>
      </c>
      <c r="J1570" s="8" t="s">
        <v>116</v>
      </c>
    </row>
    <row r="1571" spans="1:10" s="8" customFormat="1" x14ac:dyDescent="0.25">
      <c r="A1571" s="6" t="s">
        <v>1392</v>
      </c>
      <c r="B1571" s="6" t="s">
        <v>1393</v>
      </c>
      <c r="C1571" s="6" t="s">
        <v>1394</v>
      </c>
      <c r="D1571" s="6">
        <v>2014</v>
      </c>
      <c r="E1571" s="6"/>
      <c r="F1571" s="20" t="s">
        <v>13</v>
      </c>
      <c r="G1571" s="20" t="s">
        <v>82</v>
      </c>
      <c r="H1571" s="6"/>
      <c r="I1571" s="6" t="s">
        <v>6278</v>
      </c>
      <c r="J1571" s="6" t="s">
        <v>116</v>
      </c>
    </row>
    <row r="1572" spans="1:10" s="8" customFormat="1" x14ac:dyDescent="0.25">
      <c r="A1572" s="6" t="s">
        <v>1410</v>
      </c>
      <c r="B1572" s="6" t="s">
        <v>1411</v>
      </c>
      <c r="C1572" s="6" t="s">
        <v>172</v>
      </c>
      <c r="D1572" s="6">
        <v>2013</v>
      </c>
      <c r="E1572" s="6"/>
      <c r="F1572" s="20" t="s">
        <v>13</v>
      </c>
      <c r="G1572" s="20" t="s">
        <v>13</v>
      </c>
      <c r="H1572" s="6"/>
      <c r="I1572" s="6" t="s">
        <v>6278</v>
      </c>
      <c r="J1572" s="6" t="s">
        <v>116</v>
      </c>
    </row>
    <row r="1573" spans="1:10" x14ac:dyDescent="0.25">
      <c r="A1573" s="6" t="s">
        <v>1423</v>
      </c>
      <c r="B1573" s="6" t="s">
        <v>1424</v>
      </c>
      <c r="C1573" s="6" t="s">
        <v>1425</v>
      </c>
      <c r="D1573" s="6">
        <v>2012</v>
      </c>
      <c r="F1573" s="20" t="s">
        <v>13</v>
      </c>
      <c r="G1573" s="20" t="s">
        <v>13</v>
      </c>
      <c r="I1573" s="6" t="s">
        <v>6278</v>
      </c>
      <c r="J1573" s="6" t="s">
        <v>116</v>
      </c>
    </row>
    <row r="1574" spans="1:10" x14ac:dyDescent="0.25">
      <c r="A1574" s="6" t="s">
        <v>1426</v>
      </c>
      <c r="B1574" s="6" t="s">
        <v>1427</v>
      </c>
      <c r="C1574" s="6" t="s">
        <v>1428</v>
      </c>
      <c r="D1574" s="6">
        <v>2014</v>
      </c>
      <c r="F1574" s="20" t="s">
        <v>13</v>
      </c>
      <c r="G1574" s="20" t="s">
        <v>13</v>
      </c>
      <c r="I1574" s="6" t="s">
        <v>6278</v>
      </c>
      <c r="J1574" s="6" t="s">
        <v>116</v>
      </c>
    </row>
    <row r="1575" spans="1:10" x14ac:dyDescent="0.25">
      <c r="A1575" s="6" t="s">
        <v>1450</v>
      </c>
      <c r="B1575" s="6" t="s">
        <v>1451</v>
      </c>
      <c r="C1575" s="6" t="s">
        <v>1452</v>
      </c>
      <c r="D1575" s="6">
        <v>2014</v>
      </c>
      <c r="F1575" s="20" t="s">
        <v>13</v>
      </c>
      <c r="G1575" s="20" t="s">
        <v>13</v>
      </c>
      <c r="I1575" s="6" t="s">
        <v>6278</v>
      </c>
      <c r="J1575" s="6" t="s">
        <v>116</v>
      </c>
    </row>
    <row r="1576" spans="1:10" x14ac:dyDescent="0.25">
      <c r="A1576" s="6" t="s">
        <v>1453</v>
      </c>
      <c r="B1576" s="6" t="s">
        <v>1454</v>
      </c>
      <c r="C1576" s="6" t="s">
        <v>188</v>
      </c>
      <c r="D1576" s="6">
        <v>2012</v>
      </c>
      <c r="F1576" s="20" t="s">
        <v>13</v>
      </c>
      <c r="G1576" s="20" t="s">
        <v>13</v>
      </c>
      <c r="I1576" s="6" t="s">
        <v>6278</v>
      </c>
      <c r="J1576" s="6" t="s">
        <v>116</v>
      </c>
    </row>
    <row r="1577" spans="1:10" x14ac:dyDescent="0.25">
      <c r="A1577" s="6" t="s">
        <v>1510</v>
      </c>
      <c r="B1577" s="6" t="s">
        <v>1511</v>
      </c>
      <c r="C1577" s="6" t="s">
        <v>33</v>
      </c>
      <c r="D1577" s="6">
        <v>2013</v>
      </c>
      <c r="F1577" s="20" t="s">
        <v>13</v>
      </c>
      <c r="G1577" s="20" t="s">
        <v>13</v>
      </c>
      <c r="I1577" s="6" t="s">
        <v>6278</v>
      </c>
      <c r="J1577" s="6" t="s">
        <v>116</v>
      </c>
    </row>
    <row r="1578" spans="1:10" s="8" customFormat="1" x14ac:dyDescent="0.25">
      <c r="A1578" s="6" t="s">
        <v>1575</v>
      </c>
      <c r="B1578" s="6" t="s">
        <v>1576</v>
      </c>
      <c r="C1578" s="6"/>
      <c r="D1578" s="6">
        <v>2014</v>
      </c>
      <c r="E1578" s="6"/>
      <c r="F1578" s="20" t="s">
        <v>13</v>
      </c>
      <c r="G1578" s="20" t="s">
        <v>13</v>
      </c>
      <c r="H1578" s="6"/>
      <c r="I1578" s="6" t="s">
        <v>6278</v>
      </c>
      <c r="J1578" s="6" t="s">
        <v>116</v>
      </c>
    </row>
    <row r="1579" spans="1:10" x14ac:dyDescent="0.25">
      <c r="A1579" s="6" t="s">
        <v>1577</v>
      </c>
      <c r="B1579" s="6" t="s">
        <v>1578</v>
      </c>
      <c r="C1579" s="6" t="s">
        <v>572</v>
      </c>
      <c r="D1579" s="6">
        <v>2013</v>
      </c>
      <c r="F1579" s="20" t="s">
        <v>13</v>
      </c>
      <c r="G1579" s="20" t="s">
        <v>13</v>
      </c>
      <c r="I1579" s="6" t="s">
        <v>6278</v>
      </c>
      <c r="J1579" s="6" t="s">
        <v>116</v>
      </c>
    </row>
    <row r="1580" spans="1:10" x14ac:dyDescent="0.25">
      <c r="A1580" s="6" t="s">
        <v>1586</v>
      </c>
      <c r="B1580" s="6" t="s">
        <v>1587</v>
      </c>
      <c r="C1580" s="6" t="s">
        <v>1588</v>
      </c>
      <c r="D1580" s="6">
        <v>2013</v>
      </c>
      <c r="F1580" s="20" t="s">
        <v>13</v>
      </c>
      <c r="G1580" s="20" t="s">
        <v>13</v>
      </c>
      <c r="I1580" s="6" t="s">
        <v>6278</v>
      </c>
      <c r="J1580" s="6" t="s">
        <v>116</v>
      </c>
    </row>
    <row r="1581" spans="1:10" x14ac:dyDescent="0.25">
      <c r="A1581" s="6" t="s">
        <v>1589</v>
      </c>
      <c r="B1581" s="6" t="s">
        <v>1590</v>
      </c>
      <c r="C1581" s="6" t="s">
        <v>310</v>
      </c>
      <c r="D1581" s="6">
        <v>2012</v>
      </c>
      <c r="F1581" s="20" t="s">
        <v>13</v>
      </c>
      <c r="G1581" s="20" t="s">
        <v>13</v>
      </c>
      <c r="I1581" s="6" t="s">
        <v>6278</v>
      </c>
      <c r="J1581" s="6" t="s">
        <v>116</v>
      </c>
    </row>
    <row r="1582" spans="1:10" x14ac:dyDescent="0.25">
      <c r="A1582" s="6" t="s">
        <v>1601</v>
      </c>
      <c r="B1582" s="6" t="s">
        <v>1602</v>
      </c>
      <c r="C1582" s="6" t="s">
        <v>337</v>
      </c>
      <c r="D1582" s="6">
        <v>2013</v>
      </c>
      <c r="F1582" s="20" t="s">
        <v>13</v>
      </c>
      <c r="G1582" s="20" t="s">
        <v>13</v>
      </c>
      <c r="I1582" s="6" t="s">
        <v>6278</v>
      </c>
      <c r="J1582" s="6" t="s">
        <v>116</v>
      </c>
    </row>
    <row r="1583" spans="1:10" x14ac:dyDescent="0.25">
      <c r="A1583" s="6" t="s">
        <v>1660</v>
      </c>
      <c r="B1583" s="6" t="s">
        <v>1661</v>
      </c>
      <c r="C1583" s="6" t="s">
        <v>1662</v>
      </c>
      <c r="D1583" s="25">
        <v>2013</v>
      </c>
      <c r="F1583" s="20" t="s">
        <v>13</v>
      </c>
      <c r="G1583" s="20" t="s">
        <v>13</v>
      </c>
      <c r="I1583" s="6" t="s">
        <v>6278</v>
      </c>
      <c r="J1583" s="6" t="s">
        <v>116</v>
      </c>
    </row>
    <row r="1584" spans="1:10" x14ac:dyDescent="0.25">
      <c r="A1584" s="6" t="s">
        <v>1663</v>
      </c>
      <c r="B1584" s="6" t="s">
        <v>1664</v>
      </c>
      <c r="C1584" s="6" t="s">
        <v>182</v>
      </c>
      <c r="D1584" s="6">
        <v>2014</v>
      </c>
      <c r="F1584" s="20" t="s">
        <v>13</v>
      </c>
      <c r="G1584" s="20" t="s">
        <v>13</v>
      </c>
      <c r="I1584" s="6" t="s">
        <v>6278</v>
      </c>
      <c r="J1584" s="6" t="s">
        <v>116</v>
      </c>
    </row>
    <row r="1585" spans="1:10" x14ac:dyDescent="0.25">
      <c r="A1585" s="6" t="s">
        <v>1665</v>
      </c>
      <c r="B1585" s="6" t="s">
        <v>1666</v>
      </c>
      <c r="C1585" s="6" t="s">
        <v>501</v>
      </c>
      <c r="D1585" s="6">
        <v>2010</v>
      </c>
      <c r="F1585" s="20" t="s">
        <v>13</v>
      </c>
      <c r="G1585" s="20" t="s">
        <v>13</v>
      </c>
      <c r="I1585" s="6" t="s">
        <v>6278</v>
      </c>
      <c r="J1585" s="6" t="s">
        <v>116</v>
      </c>
    </row>
    <row r="1586" spans="1:10" x14ac:dyDescent="0.25">
      <c r="A1586" s="6" t="s">
        <v>1670</v>
      </c>
      <c r="B1586" s="6" t="s">
        <v>1671</v>
      </c>
      <c r="C1586" s="6" t="s">
        <v>1672</v>
      </c>
      <c r="D1586" s="6">
        <v>2013</v>
      </c>
      <c r="F1586" s="20" t="s">
        <v>13</v>
      </c>
      <c r="G1586" s="20" t="s">
        <v>13</v>
      </c>
      <c r="I1586" s="6" t="s">
        <v>6278</v>
      </c>
      <c r="J1586" s="6" t="s">
        <v>116</v>
      </c>
    </row>
    <row r="1587" spans="1:10" x14ac:dyDescent="0.25">
      <c r="A1587" s="6" t="s">
        <v>1693</v>
      </c>
      <c r="B1587" s="6" t="s">
        <v>1694</v>
      </c>
      <c r="C1587" s="6" t="s">
        <v>703</v>
      </c>
      <c r="D1587" s="25">
        <v>2015</v>
      </c>
      <c r="F1587" s="20" t="s">
        <v>13</v>
      </c>
      <c r="G1587" s="20" t="s">
        <v>13</v>
      </c>
      <c r="I1587" s="6" t="s">
        <v>6278</v>
      </c>
      <c r="J1587" s="6" t="s">
        <v>116</v>
      </c>
    </row>
    <row r="1588" spans="1:10" x14ac:dyDescent="0.25">
      <c r="A1588" s="6" t="s">
        <v>1815</v>
      </c>
      <c r="B1588" s="6" t="s">
        <v>1816</v>
      </c>
      <c r="C1588" s="6" t="s">
        <v>1817</v>
      </c>
      <c r="D1588" s="6">
        <v>2014</v>
      </c>
      <c r="F1588" s="20" t="s">
        <v>13</v>
      </c>
      <c r="G1588" s="20" t="s">
        <v>13</v>
      </c>
      <c r="I1588" s="6" t="s">
        <v>6278</v>
      </c>
      <c r="J1588" s="6" t="s">
        <v>116</v>
      </c>
    </row>
    <row r="1589" spans="1:10" x14ac:dyDescent="0.25">
      <c r="A1589" s="6" t="s">
        <v>1837</v>
      </c>
      <c r="B1589" s="6" t="s">
        <v>1838</v>
      </c>
      <c r="C1589" s="6" t="s">
        <v>352</v>
      </c>
      <c r="D1589" s="6">
        <v>2014</v>
      </c>
      <c r="F1589" s="20" t="s">
        <v>13</v>
      </c>
      <c r="G1589" s="20" t="s">
        <v>13</v>
      </c>
      <c r="I1589" s="6" t="s">
        <v>6278</v>
      </c>
      <c r="J1589" s="6" t="s">
        <v>116</v>
      </c>
    </row>
    <row r="1590" spans="1:10" x14ac:dyDescent="0.25">
      <c r="A1590" s="6" t="s">
        <v>1839</v>
      </c>
      <c r="B1590" s="6" t="s">
        <v>1840</v>
      </c>
      <c r="C1590" s="6" t="s">
        <v>229</v>
      </c>
      <c r="D1590" s="6">
        <v>2014</v>
      </c>
      <c r="F1590" s="20" t="s">
        <v>13</v>
      </c>
      <c r="G1590" s="20" t="s">
        <v>13</v>
      </c>
      <c r="I1590" s="6" t="s">
        <v>6278</v>
      </c>
      <c r="J1590" s="6" t="s">
        <v>116</v>
      </c>
    </row>
    <row r="1591" spans="1:10" x14ac:dyDescent="0.25">
      <c r="A1591" s="6" t="s">
        <v>1852</v>
      </c>
      <c r="B1591" s="6" t="s">
        <v>1853</v>
      </c>
      <c r="C1591" s="6" t="s">
        <v>1699</v>
      </c>
      <c r="D1591" s="6">
        <v>2013</v>
      </c>
      <c r="F1591" s="20" t="s">
        <v>13</v>
      </c>
      <c r="G1591" s="20" t="s">
        <v>13</v>
      </c>
      <c r="I1591" s="6" t="s">
        <v>6278</v>
      </c>
      <c r="J1591" s="6" t="s">
        <v>116</v>
      </c>
    </row>
    <row r="1592" spans="1:10" x14ac:dyDescent="0.25">
      <c r="A1592" s="6" t="s">
        <v>1856</v>
      </c>
      <c r="B1592" s="6" t="s">
        <v>1857</v>
      </c>
      <c r="C1592" s="6" t="s">
        <v>326</v>
      </c>
      <c r="D1592" s="6">
        <v>2014</v>
      </c>
      <c r="F1592" s="20" t="s">
        <v>13</v>
      </c>
      <c r="G1592" s="20" t="s">
        <v>13</v>
      </c>
      <c r="I1592" s="6" t="s">
        <v>6278</v>
      </c>
      <c r="J1592" s="6" t="s">
        <v>116</v>
      </c>
    </row>
    <row r="1593" spans="1:10" x14ac:dyDescent="0.25">
      <c r="A1593" s="6" t="s">
        <v>1858</v>
      </c>
      <c r="B1593" s="6" t="s">
        <v>1859</v>
      </c>
      <c r="C1593" s="6" t="s">
        <v>1126</v>
      </c>
      <c r="D1593" s="6">
        <v>2011</v>
      </c>
      <c r="F1593" s="20" t="s">
        <v>13</v>
      </c>
      <c r="G1593" s="20" t="s">
        <v>13</v>
      </c>
      <c r="I1593" s="6" t="s">
        <v>6278</v>
      </c>
      <c r="J1593" s="6" t="s">
        <v>116</v>
      </c>
    </row>
    <row r="1594" spans="1:10" x14ac:dyDescent="0.25">
      <c r="A1594" s="6" t="s">
        <v>1860</v>
      </c>
      <c r="B1594" s="6" t="s">
        <v>1861</v>
      </c>
      <c r="C1594" s="6" t="s">
        <v>1862</v>
      </c>
      <c r="D1594" s="6">
        <v>2014</v>
      </c>
      <c r="F1594" s="20" t="s">
        <v>13</v>
      </c>
      <c r="G1594" s="20" t="s">
        <v>13</v>
      </c>
      <c r="I1594" s="6" t="s">
        <v>6278</v>
      </c>
      <c r="J1594" s="6" t="s">
        <v>116</v>
      </c>
    </row>
    <row r="1595" spans="1:10" x14ac:dyDescent="0.25">
      <c r="A1595" s="6" t="s">
        <v>1863</v>
      </c>
      <c r="B1595" s="6" t="s">
        <v>1864</v>
      </c>
      <c r="C1595" s="6" t="s">
        <v>1126</v>
      </c>
      <c r="D1595" s="6">
        <v>2014</v>
      </c>
      <c r="F1595" s="20" t="s">
        <v>13</v>
      </c>
      <c r="G1595" s="20" t="s">
        <v>13</v>
      </c>
      <c r="I1595" s="6" t="s">
        <v>6278</v>
      </c>
      <c r="J1595" s="6" t="s">
        <v>116</v>
      </c>
    </row>
    <row r="1596" spans="1:10" x14ac:dyDescent="0.25">
      <c r="A1596" s="6" t="s">
        <v>1905</v>
      </c>
      <c r="B1596" s="6" t="s">
        <v>1906</v>
      </c>
      <c r="C1596" s="6" t="s">
        <v>827</v>
      </c>
      <c r="D1596" s="6">
        <v>2014</v>
      </c>
      <c r="F1596" s="20" t="s">
        <v>13</v>
      </c>
      <c r="G1596" s="20" t="s">
        <v>13</v>
      </c>
      <c r="I1596" s="6" t="s">
        <v>6278</v>
      </c>
      <c r="J1596" s="6" t="s">
        <v>116</v>
      </c>
    </row>
    <row r="1597" spans="1:10" x14ac:dyDescent="0.25">
      <c r="A1597" s="6" t="s">
        <v>1918</v>
      </c>
      <c r="B1597" s="6" t="s">
        <v>1919</v>
      </c>
      <c r="C1597" s="6" t="s">
        <v>684</v>
      </c>
      <c r="D1597" s="6">
        <v>2014</v>
      </c>
      <c r="F1597" s="20" t="s">
        <v>13</v>
      </c>
      <c r="G1597" s="20" t="s">
        <v>13</v>
      </c>
      <c r="I1597" s="6" t="s">
        <v>6278</v>
      </c>
      <c r="J1597" s="6" t="s">
        <v>116</v>
      </c>
    </row>
    <row r="1598" spans="1:10" x14ac:dyDescent="0.25">
      <c r="A1598" s="6" t="s">
        <v>1934</v>
      </c>
      <c r="B1598" s="6" t="s">
        <v>1935</v>
      </c>
      <c r="C1598" s="6" t="s">
        <v>1699</v>
      </c>
      <c r="D1598" s="6">
        <v>2014</v>
      </c>
      <c r="F1598" s="20" t="s">
        <v>13</v>
      </c>
      <c r="G1598" s="20" t="s">
        <v>13</v>
      </c>
      <c r="I1598" s="6" t="s">
        <v>6278</v>
      </c>
      <c r="J1598" s="6" t="s">
        <v>116</v>
      </c>
    </row>
    <row r="1599" spans="1:10" x14ac:dyDescent="0.25">
      <c r="A1599" s="6" t="s">
        <v>1936</v>
      </c>
      <c r="B1599" s="6" t="s">
        <v>1937</v>
      </c>
      <c r="C1599" s="6" t="s">
        <v>1938</v>
      </c>
      <c r="D1599" s="6">
        <v>2013</v>
      </c>
      <c r="F1599" s="20" t="s">
        <v>13</v>
      </c>
      <c r="G1599" s="20" t="s">
        <v>13</v>
      </c>
      <c r="I1599" s="6" t="s">
        <v>6278</v>
      </c>
      <c r="J1599" s="6" t="s">
        <v>116</v>
      </c>
    </row>
    <row r="1600" spans="1:10" x14ac:dyDescent="0.25">
      <c r="A1600" s="6" t="s">
        <v>2008</v>
      </c>
      <c r="B1600" s="6" t="s">
        <v>2009</v>
      </c>
      <c r="C1600" s="6" t="s">
        <v>1058</v>
      </c>
      <c r="D1600" s="6">
        <v>2013</v>
      </c>
      <c r="F1600" s="20" t="s">
        <v>13</v>
      </c>
      <c r="G1600" s="20" t="s">
        <v>13</v>
      </c>
      <c r="I1600" s="6" t="s">
        <v>6278</v>
      </c>
      <c r="J1600" s="6" t="s">
        <v>116</v>
      </c>
    </row>
    <row r="1601" spans="1:10" x14ac:dyDescent="0.25">
      <c r="A1601" s="6" t="s">
        <v>2021</v>
      </c>
      <c r="B1601" s="6" t="s">
        <v>2022</v>
      </c>
      <c r="C1601" s="6" t="s">
        <v>2023</v>
      </c>
      <c r="D1601" s="6">
        <v>2012</v>
      </c>
      <c r="F1601" s="20" t="s">
        <v>13</v>
      </c>
      <c r="G1601" s="20" t="s">
        <v>13</v>
      </c>
      <c r="I1601" s="6" t="s">
        <v>6278</v>
      </c>
      <c r="J1601" s="6" t="s">
        <v>116</v>
      </c>
    </row>
    <row r="1602" spans="1:10" x14ac:dyDescent="0.25">
      <c r="A1602" s="6" t="s">
        <v>2225</v>
      </c>
      <c r="B1602" s="6" t="s">
        <v>2226</v>
      </c>
      <c r="C1602" s="6" t="s">
        <v>2227</v>
      </c>
      <c r="D1602" s="6">
        <v>2012</v>
      </c>
      <c r="F1602" s="20" t="s">
        <v>13</v>
      </c>
      <c r="G1602" s="20" t="s">
        <v>13</v>
      </c>
      <c r="I1602" s="6" t="s">
        <v>6278</v>
      </c>
      <c r="J1602" s="6" t="s">
        <v>116</v>
      </c>
    </row>
    <row r="1603" spans="1:10" x14ac:dyDescent="0.25">
      <c r="A1603" s="6" t="s">
        <v>2283</v>
      </c>
      <c r="B1603" s="6" t="s">
        <v>2284</v>
      </c>
      <c r="C1603" s="6" t="s">
        <v>337</v>
      </c>
      <c r="D1603" s="6">
        <v>2013</v>
      </c>
      <c r="F1603" s="20" t="s">
        <v>13</v>
      </c>
      <c r="G1603" s="20" t="s">
        <v>13</v>
      </c>
      <c r="I1603" s="6" t="s">
        <v>6278</v>
      </c>
      <c r="J1603" s="6" t="s">
        <v>116</v>
      </c>
    </row>
    <row r="1604" spans="1:10" x14ac:dyDescent="0.25">
      <c r="A1604" s="6" t="s">
        <v>2285</v>
      </c>
      <c r="B1604" s="6" t="s">
        <v>2286</v>
      </c>
      <c r="C1604" s="6" t="s">
        <v>430</v>
      </c>
      <c r="D1604" s="6">
        <v>2010</v>
      </c>
      <c r="F1604" s="20" t="s">
        <v>13</v>
      </c>
      <c r="G1604" s="20" t="s">
        <v>13</v>
      </c>
      <c r="I1604" s="6" t="s">
        <v>6278</v>
      </c>
      <c r="J1604" s="6" t="s">
        <v>116</v>
      </c>
    </row>
    <row r="1605" spans="1:10" x14ac:dyDescent="0.25">
      <c r="A1605" s="6" t="s">
        <v>2290</v>
      </c>
      <c r="B1605" s="6" t="s">
        <v>2291</v>
      </c>
      <c r="C1605" s="6" t="s">
        <v>1588</v>
      </c>
      <c r="D1605" s="6">
        <v>2014</v>
      </c>
      <c r="F1605" s="20" t="s">
        <v>13</v>
      </c>
      <c r="G1605" s="20" t="s">
        <v>13</v>
      </c>
      <c r="I1605" s="6" t="s">
        <v>6278</v>
      </c>
      <c r="J1605" s="6" t="s">
        <v>116</v>
      </c>
    </row>
    <row r="1606" spans="1:10" s="8" customFormat="1" x14ac:dyDescent="0.25">
      <c r="A1606" s="6" t="s">
        <v>2292</v>
      </c>
      <c r="B1606" s="6" t="s">
        <v>2293</v>
      </c>
      <c r="C1606" s="6" t="s">
        <v>2294</v>
      </c>
      <c r="D1606" s="25">
        <v>2010</v>
      </c>
      <c r="E1606" s="6"/>
      <c r="F1606" s="20" t="s">
        <v>13</v>
      </c>
      <c r="G1606" s="20" t="s">
        <v>13</v>
      </c>
      <c r="H1606" s="6"/>
      <c r="I1606" s="6" t="s">
        <v>6278</v>
      </c>
      <c r="J1606" s="6" t="s">
        <v>116</v>
      </c>
    </row>
    <row r="1607" spans="1:10" s="8" customFormat="1" x14ac:dyDescent="0.25">
      <c r="A1607" s="6" t="s">
        <v>2295</v>
      </c>
      <c r="B1607" s="6" t="s">
        <v>2296</v>
      </c>
      <c r="C1607" s="6" t="s">
        <v>2297</v>
      </c>
      <c r="D1607" s="25">
        <v>2013</v>
      </c>
      <c r="E1607" s="6"/>
      <c r="F1607" s="20" t="s">
        <v>13</v>
      </c>
      <c r="G1607" s="20" t="s">
        <v>13</v>
      </c>
      <c r="H1607" s="6"/>
      <c r="I1607" s="6" t="s">
        <v>6278</v>
      </c>
      <c r="J1607" s="6" t="s">
        <v>116</v>
      </c>
    </row>
    <row r="1608" spans="1:10" x14ac:dyDescent="0.25">
      <c r="A1608" s="6" t="s">
        <v>2306</v>
      </c>
      <c r="B1608" s="6" t="s">
        <v>2307</v>
      </c>
      <c r="C1608" s="6" t="s">
        <v>1428</v>
      </c>
      <c r="D1608" s="6">
        <v>2014</v>
      </c>
      <c r="F1608" s="20" t="s">
        <v>13</v>
      </c>
      <c r="G1608" s="20" t="s">
        <v>13</v>
      </c>
      <c r="I1608" s="6" t="s">
        <v>6278</v>
      </c>
      <c r="J1608" s="6" t="s">
        <v>116</v>
      </c>
    </row>
    <row r="1609" spans="1:10" x14ac:dyDescent="0.25">
      <c r="A1609" s="6" t="s">
        <v>2405</v>
      </c>
      <c r="B1609" s="6" t="s">
        <v>2406</v>
      </c>
      <c r="C1609" s="6" t="s">
        <v>2407</v>
      </c>
      <c r="D1609" s="6">
        <v>2011</v>
      </c>
      <c r="F1609" s="20" t="s">
        <v>13</v>
      </c>
      <c r="G1609" s="20" t="s">
        <v>13</v>
      </c>
      <c r="I1609" s="6" t="s">
        <v>6278</v>
      </c>
      <c r="J1609" s="6" t="s">
        <v>116</v>
      </c>
    </row>
    <row r="1610" spans="1:10" x14ac:dyDescent="0.25">
      <c r="A1610" s="6" t="s">
        <v>2408</v>
      </c>
      <c r="B1610" s="6" t="s">
        <v>2409</v>
      </c>
      <c r="C1610" s="6" t="s">
        <v>263</v>
      </c>
      <c r="D1610" s="6">
        <v>2013</v>
      </c>
      <c r="F1610" s="20" t="s">
        <v>13</v>
      </c>
      <c r="G1610" s="20" t="s">
        <v>13</v>
      </c>
      <c r="I1610" s="6" t="s">
        <v>6278</v>
      </c>
      <c r="J1610" s="6" t="s">
        <v>116</v>
      </c>
    </row>
    <row r="1611" spans="1:10" x14ac:dyDescent="0.25">
      <c r="A1611" s="6" t="s">
        <v>2410</v>
      </c>
      <c r="B1611" s="6" t="s">
        <v>2411</v>
      </c>
      <c r="C1611" s="6" t="s">
        <v>817</v>
      </c>
      <c r="D1611" s="6">
        <v>2014</v>
      </c>
      <c r="F1611" s="20" t="s">
        <v>13</v>
      </c>
      <c r="G1611" s="20" t="s">
        <v>13</v>
      </c>
      <c r="I1611" s="6" t="s">
        <v>6278</v>
      </c>
      <c r="J1611" s="6" t="s">
        <v>116</v>
      </c>
    </row>
    <row r="1612" spans="1:10" x14ac:dyDescent="0.25">
      <c r="A1612" s="6" t="s">
        <v>2442</v>
      </c>
      <c r="B1612" s="6" t="s">
        <v>2443</v>
      </c>
      <c r="C1612" s="6" t="s">
        <v>1339</v>
      </c>
      <c r="D1612" s="6">
        <v>2013</v>
      </c>
      <c r="F1612" s="20" t="s">
        <v>13</v>
      </c>
      <c r="G1612" s="20" t="s">
        <v>13</v>
      </c>
      <c r="I1612" s="6" t="s">
        <v>6278</v>
      </c>
      <c r="J1612" s="6" t="s">
        <v>116</v>
      </c>
    </row>
    <row r="1613" spans="1:10" x14ac:dyDescent="0.25">
      <c r="A1613" s="6" t="s">
        <v>2449</v>
      </c>
      <c r="B1613" s="6" t="s">
        <v>2450</v>
      </c>
      <c r="C1613" s="6" t="s">
        <v>2451</v>
      </c>
      <c r="D1613" s="6">
        <v>2013</v>
      </c>
      <c r="F1613" s="20" t="s">
        <v>13</v>
      </c>
      <c r="G1613" s="20" t="s">
        <v>13</v>
      </c>
      <c r="I1613" s="6" t="s">
        <v>6278</v>
      </c>
      <c r="J1613" s="6" t="s">
        <v>116</v>
      </c>
    </row>
    <row r="1614" spans="1:10" s="8" customFormat="1" x14ac:dyDescent="0.25">
      <c r="A1614" s="6" t="s">
        <v>2475</v>
      </c>
      <c r="B1614" s="6" t="s">
        <v>2476</v>
      </c>
      <c r="C1614" s="6" t="s">
        <v>172</v>
      </c>
      <c r="D1614" s="6">
        <v>2012</v>
      </c>
      <c r="E1614" s="6"/>
      <c r="F1614" s="20" t="s">
        <v>13</v>
      </c>
      <c r="G1614" s="20" t="s">
        <v>13</v>
      </c>
      <c r="H1614" s="6"/>
      <c r="I1614" s="6" t="s">
        <v>6278</v>
      </c>
      <c r="J1614" s="6" t="s">
        <v>116</v>
      </c>
    </row>
    <row r="1615" spans="1:10" s="8" customFormat="1" x14ac:dyDescent="0.25">
      <c r="A1615" s="6" t="s">
        <v>2479</v>
      </c>
      <c r="B1615" s="6" t="s">
        <v>2480</v>
      </c>
      <c r="C1615" s="6" t="s">
        <v>220</v>
      </c>
      <c r="D1615" s="6">
        <v>2012</v>
      </c>
      <c r="E1615" s="6"/>
      <c r="F1615" s="20" t="s">
        <v>13</v>
      </c>
      <c r="G1615" s="20" t="s">
        <v>13</v>
      </c>
      <c r="H1615" s="6"/>
      <c r="I1615" s="6" t="s">
        <v>6278</v>
      </c>
      <c r="J1615" s="6" t="s">
        <v>116</v>
      </c>
    </row>
    <row r="1616" spans="1:10" x14ac:dyDescent="0.25">
      <c r="A1616" s="6" t="s">
        <v>2486</v>
      </c>
      <c r="B1616" s="6" t="s">
        <v>2487</v>
      </c>
      <c r="C1616" s="6" t="s">
        <v>209</v>
      </c>
      <c r="D1616" s="6">
        <v>2012</v>
      </c>
      <c r="F1616" s="20" t="s">
        <v>13</v>
      </c>
      <c r="G1616" s="20" t="s">
        <v>13</v>
      </c>
      <c r="I1616" s="6" t="s">
        <v>6278</v>
      </c>
      <c r="J1616" s="6" t="s">
        <v>116</v>
      </c>
    </row>
    <row r="1617" spans="1:10" x14ac:dyDescent="0.25">
      <c r="A1617" s="6" t="s">
        <v>2490</v>
      </c>
      <c r="B1617" s="6" t="s">
        <v>2491</v>
      </c>
      <c r="C1617" s="6" t="s">
        <v>2492</v>
      </c>
      <c r="D1617" s="6">
        <v>2015</v>
      </c>
      <c r="F1617" s="20" t="s">
        <v>13</v>
      </c>
      <c r="G1617" s="20" t="s">
        <v>13</v>
      </c>
      <c r="I1617" s="6" t="s">
        <v>6278</v>
      </c>
      <c r="J1617" s="6" t="s">
        <v>116</v>
      </c>
    </row>
    <row r="1618" spans="1:10" x14ac:dyDescent="0.25">
      <c r="A1618" s="6" t="s">
        <v>2577</v>
      </c>
      <c r="B1618" s="6" t="s">
        <v>2578</v>
      </c>
      <c r="C1618" s="6" t="s">
        <v>337</v>
      </c>
      <c r="D1618" s="6">
        <v>2015</v>
      </c>
      <c r="F1618" s="20" t="s">
        <v>13</v>
      </c>
      <c r="G1618" s="20" t="s">
        <v>13</v>
      </c>
      <c r="I1618" s="6" t="s">
        <v>6278</v>
      </c>
      <c r="J1618" s="6" t="s">
        <v>116</v>
      </c>
    </row>
    <row r="1619" spans="1:10" x14ac:dyDescent="0.25">
      <c r="A1619" s="6" t="s">
        <v>2605</v>
      </c>
      <c r="B1619" s="6" t="s">
        <v>2606</v>
      </c>
      <c r="C1619" s="6" t="s">
        <v>1253</v>
      </c>
      <c r="D1619" s="6">
        <v>2013</v>
      </c>
      <c r="F1619" s="20" t="s">
        <v>13</v>
      </c>
      <c r="G1619" s="20" t="s">
        <v>13</v>
      </c>
      <c r="I1619" s="6" t="s">
        <v>6278</v>
      </c>
      <c r="J1619" s="6" t="s">
        <v>116</v>
      </c>
    </row>
    <row r="1620" spans="1:10" x14ac:dyDescent="0.25">
      <c r="A1620" s="6" t="s">
        <v>2805</v>
      </c>
      <c r="B1620" s="6" t="s">
        <v>2806</v>
      </c>
      <c r="C1620" s="6" t="s">
        <v>2633</v>
      </c>
      <c r="D1620" s="6">
        <v>2012</v>
      </c>
      <c r="F1620" s="20" t="s">
        <v>13</v>
      </c>
      <c r="G1620" s="20" t="s">
        <v>13</v>
      </c>
      <c r="I1620" s="6" t="s">
        <v>6278</v>
      </c>
      <c r="J1620" s="6" t="s">
        <v>116</v>
      </c>
    </row>
    <row r="1621" spans="1:10" x14ac:dyDescent="0.25">
      <c r="A1621" s="6" t="s">
        <v>2807</v>
      </c>
      <c r="B1621" s="6" t="s">
        <v>2808</v>
      </c>
      <c r="C1621" s="6" t="s">
        <v>2327</v>
      </c>
      <c r="D1621" s="6">
        <v>2010</v>
      </c>
      <c r="F1621" s="20" t="s">
        <v>13</v>
      </c>
      <c r="G1621" s="20" t="s">
        <v>13</v>
      </c>
      <c r="I1621" s="6" t="s">
        <v>6278</v>
      </c>
      <c r="J1621" s="6" t="s">
        <v>116</v>
      </c>
    </row>
    <row r="1622" spans="1:10" s="8" customFormat="1" x14ac:dyDescent="0.25">
      <c r="A1622" s="6" t="s">
        <v>2896</v>
      </c>
      <c r="B1622" s="6" t="s">
        <v>2897</v>
      </c>
      <c r="C1622" s="6" t="s">
        <v>2898</v>
      </c>
      <c r="D1622" s="25">
        <v>2013</v>
      </c>
      <c r="E1622" s="6"/>
      <c r="F1622" s="22" t="s">
        <v>13</v>
      </c>
      <c r="G1622" s="22" t="s">
        <v>13</v>
      </c>
      <c r="H1622" s="13"/>
      <c r="I1622" s="13" t="s">
        <v>6278</v>
      </c>
      <c r="J1622" s="13" t="s">
        <v>116</v>
      </c>
    </row>
    <row r="1623" spans="1:10" x14ac:dyDescent="0.25">
      <c r="A1623" s="6" t="s">
        <v>2920</v>
      </c>
      <c r="B1623" s="6" t="s">
        <v>2921</v>
      </c>
      <c r="C1623" s="6" t="s">
        <v>2922</v>
      </c>
      <c r="D1623" s="6">
        <v>2013</v>
      </c>
      <c r="F1623" s="20" t="s">
        <v>13</v>
      </c>
      <c r="G1623" s="20" t="s">
        <v>13</v>
      </c>
      <c r="I1623" s="6" t="s">
        <v>6278</v>
      </c>
      <c r="J1623" s="6" t="s">
        <v>116</v>
      </c>
    </row>
    <row r="1624" spans="1:10" x14ac:dyDescent="0.25">
      <c r="A1624" s="6" t="s">
        <v>2923</v>
      </c>
      <c r="B1624" s="6" t="s">
        <v>2924</v>
      </c>
      <c r="C1624" s="6" t="s">
        <v>229</v>
      </c>
      <c r="D1624" s="6">
        <v>2013</v>
      </c>
      <c r="F1624" s="20" t="s">
        <v>13</v>
      </c>
      <c r="G1624" s="20" t="s">
        <v>13</v>
      </c>
      <c r="I1624" s="6" t="s">
        <v>6278</v>
      </c>
      <c r="J1624" s="6" t="s">
        <v>116</v>
      </c>
    </row>
    <row r="1625" spans="1:10" x14ac:dyDescent="0.25">
      <c r="A1625" s="6" t="s">
        <v>2925</v>
      </c>
      <c r="B1625" s="6" t="s">
        <v>2926</v>
      </c>
      <c r="C1625" s="6" t="s">
        <v>2927</v>
      </c>
      <c r="D1625" s="6">
        <v>2013</v>
      </c>
      <c r="F1625" s="20" t="s">
        <v>13</v>
      </c>
      <c r="G1625" s="20" t="s">
        <v>13</v>
      </c>
      <c r="I1625" s="6" t="s">
        <v>6278</v>
      </c>
      <c r="J1625" s="6" t="s">
        <v>116</v>
      </c>
    </row>
    <row r="1626" spans="1:10" x14ac:dyDescent="0.25">
      <c r="A1626" s="6" t="s">
        <v>2933</v>
      </c>
      <c r="B1626" s="6" t="s">
        <v>2934</v>
      </c>
      <c r="C1626" s="6" t="s">
        <v>135</v>
      </c>
      <c r="D1626" s="6">
        <v>2012</v>
      </c>
      <c r="F1626" s="20" t="s">
        <v>13</v>
      </c>
      <c r="G1626" s="20" t="s">
        <v>13</v>
      </c>
      <c r="I1626" s="6" t="s">
        <v>6278</v>
      </c>
      <c r="J1626" s="6" t="s">
        <v>116</v>
      </c>
    </row>
    <row r="1627" spans="1:10" x14ac:dyDescent="0.25">
      <c r="A1627" s="6" t="s">
        <v>2958</v>
      </c>
      <c r="B1627" s="6" t="s">
        <v>2959</v>
      </c>
      <c r="C1627" s="6" t="s">
        <v>2391</v>
      </c>
      <c r="D1627" s="6">
        <v>2014</v>
      </c>
      <c r="F1627" s="20" t="s">
        <v>13</v>
      </c>
      <c r="G1627" s="20" t="s">
        <v>13</v>
      </c>
      <c r="I1627" s="6" t="s">
        <v>6278</v>
      </c>
      <c r="J1627" s="6" t="s">
        <v>116</v>
      </c>
    </row>
    <row r="1628" spans="1:10" x14ac:dyDescent="0.25">
      <c r="A1628" s="6" t="s">
        <v>2967</v>
      </c>
      <c r="B1628" s="6" t="s">
        <v>2968</v>
      </c>
      <c r="C1628" s="6" t="s">
        <v>223</v>
      </c>
      <c r="D1628" s="6">
        <v>2014</v>
      </c>
      <c r="F1628" s="20" t="s">
        <v>13</v>
      </c>
      <c r="G1628" s="20" t="s">
        <v>13</v>
      </c>
      <c r="I1628" s="6" t="s">
        <v>6278</v>
      </c>
      <c r="J1628" s="6" t="s">
        <v>116</v>
      </c>
    </row>
    <row r="1629" spans="1:10" x14ac:dyDescent="0.25">
      <c r="A1629" s="6" t="s">
        <v>3031</v>
      </c>
      <c r="B1629" s="6" t="s">
        <v>3032</v>
      </c>
      <c r="C1629" s="6" t="s">
        <v>3033</v>
      </c>
      <c r="D1629" s="6">
        <v>2013</v>
      </c>
      <c r="F1629" s="20" t="s">
        <v>13</v>
      </c>
      <c r="G1629" s="20" t="s">
        <v>13</v>
      </c>
      <c r="I1629" s="6" t="s">
        <v>6278</v>
      </c>
      <c r="J1629" s="6" t="s">
        <v>116</v>
      </c>
    </row>
    <row r="1630" spans="1:10" x14ac:dyDescent="0.25">
      <c r="A1630" s="6" t="s">
        <v>3111</v>
      </c>
      <c r="B1630" s="6" t="s">
        <v>3112</v>
      </c>
      <c r="C1630" s="6" t="s">
        <v>17</v>
      </c>
      <c r="D1630" s="6">
        <v>2013</v>
      </c>
      <c r="F1630" s="20" t="s">
        <v>13</v>
      </c>
      <c r="G1630" s="20" t="s">
        <v>13</v>
      </c>
      <c r="I1630" s="6" t="s">
        <v>6278</v>
      </c>
      <c r="J1630" s="6" t="s">
        <v>116</v>
      </c>
    </row>
    <row r="1631" spans="1:10" x14ac:dyDescent="0.25">
      <c r="A1631" s="8" t="s">
        <v>3218</v>
      </c>
      <c r="B1631" s="8" t="s">
        <v>3219</v>
      </c>
      <c r="D1631" s="8">
        <v>2014</v>
      </c>
      <c r="F1631" s="21" t="s">
        <v>13</v>
      </c>
      <c r="G1631" s="21" t="s">
        <v>13</v>
      </c>
      <c r="H1631" s="8"/>
      <c r="I1631" s="8" t="s">
        <v>6278</v>
      </c>
      <c r="J1631" s="8" t="s">
        <v>116</v>
      </c>
    </row>
    <row r="1632" spans="1:10" x14ac:dyDescent="0.25">
      <c r="A1632" s="6" t="s">
        <v>3230</v>
      </c>
      <c r="B1632" s="6" t="s">
        <v>3231</v>
      </c>
      <c r="C1632" s="6" t="s">
        <v>168</v>
      </c>
      <c r="D1632" s="6">
        <v>2013</v>
      </c>
      <c r="F1632" s="20" t="s">
        <v>13</v>
      </c>
      <c r="G1632" s="20" t="s">
        <v>13</v>
      </c>
      <c r="I1632" s="6" t="s">
        <v>6278</v>
      </c>
      <c r="J1632" s="6" t="s">
        <v>116</v>
      </c>
    </row>
    <row r="1633" spans="1:10" x14ac:dyDescent="0.25">
      <c r="A1633" s="6" t="s">
        <v>3277</v>
      </c>
      <c r="B1633" s="6" t="s">
        <v>3278</v>
      </c>
      <c r="C1633" s="6" t="s">
        <v>17</v>
      </c>
      <c r="D1633" s="6">
        <v>2013</v>
      </c>
      <c r="F1633" s="20" t="s">
        <v>13</v>
      </c>
      <c r="G1633" s="20" t="s">
        <v>13</v>
      </c>
      <c r="I1633" s="6" t="s">
        <v>6278</v>
      </c>
      <c r="J1633" s="6" t="s">
        <v>116</v>
      </c>
    </row>
    <row r="1634" spans="1:10" x14ac:dyDescent="0.25">
      <c r="A1634" s="6" t="s">
        <v>3285</v>
      </c>
      <c r="B1634" s="6" t="s">
        <v>3286</v>
      </c>
      <c r="C1634" s="6" t="s">
        <v>37</v>
      </c>
      <c r="D1634" s="6">
        <v>2012</v>
      </c>
      <c r="F1634" s="20" t="s">
        <v>13</v>
      </c>
      <c r="G1634" s="20" t="s">
        <v>13</v>
      </c>
      <c r="I1634" s="6" t="s">
        <v>6278</v>
      </c>
      <c r="J1634" s="6" t="s">
        <v>116</v>
      </c>
    </row>
    <row r="1635" spans="1:10" x14ac:dyDescent="0.25">
      <c r="A1635" s="6" t="s">
        <v>3287</v>
      </c>
      <c r="B1635" s="6" t="s">
        <v>3288</v>
      </c>
      <c r="C1635" s="6" t="s">
        <v>596</v>
      </c>
      <c r="D1635" s="6">
        <v>2011</v>
      </c>
      <c r="F1635" s="20" t="s">
        <v>13</v>
      </c>
      <c r="G1635" s="20" t="s">
        <v>13</v>
      </c>
      <c r="I1635" s="6" t="s">
        <v>6278</v>
      </c>
      <c r="J1635" s="6" t="s">
        <v>116</v>
      </c>
    </row>
    <row r="1636" spans="1:10" x14ac:dyDescent="0.25">
      <c r="A1636" s="6" t="s">
        <v>3316</v>
      </c>
      <c r="B1636" s="6" t="s">
        <v>3317</v>
      </c>
      <c r="C1636" s="6" t="s">
        <v>3318</v>
      </c>
      <c r="D1636" s="6">
        <v>2013</v>
      </c>
      <c r="F1636" s="20" t="s">
        <v>13</v>
      </c>
      <c r="G1636" s="20" t="s">
        <v>13</v>
      </c>
      <c r="I1636" s="6" t="s">
        <v>6278</v>
      </c>
      <c r="J1636" s="6" t="s">
        <v>116</v>
      </c>
    </row>
    <row r="1637" spans="1:10" x14ac:dyDescent="0.25">
      <c r="A1637" s="8" t="s">
        <v>3327</v>
      </c>
      <c r="B1637" s="8" t="s">
        <v>3328</v>
      </c>
      <c r="D1637" s="8">
        <v>2012</v>
      </c>
      <c r="F1637" s="21" t="s">
        <v>13</v>
      </c>
      <c r="G1637" s="21" t="s">
        <v>13</v>
      </c>
      <c r="H1637" s="8"/>
      <c r="I1637" s="8" t="s">
        <v>6278</v>
      </c>
      <c r="J1637" s="8" t="s">
        <v>116</v>
      </c>
    </row>
    <row r="1638" spans="1:10" x14ac:dyDescent="0.25">
      <c r="A1638" s="6" t="s">
        <v>3483</v>
      </c>
      <c r="B1638" s="6" t="s">
        <v>3484</v>
      </c>
      <c r="C1638" s="6" t="s">
        <v>3485</v>
      </c>
      <c r="D1638" s="6">
        <v>2013</v>
      </c>
      <c r="F1638" s="20" t="s">
        <v>13</v>
      </c>
      <c r="G1638" s="20" t="s">
        <v>13</v>
      </c>
      <c r="I1638" s="6" t="s">
        <v>6278</v>
      </c>
      <c r="J1638" s="6" t="s">
        <v>116</v>
      </c>
    </row>
    <row r="1639" spans="1:10" s="30" customFormat="1" x14ac:dyDescent="0.2">
      <c r="A1639" s="6" t="s">
        <v>3524</v>
      </c>
      <c r="B1639" s="6" t="s">
        <v>3525</v>
      </c>
      <c r="C1639" s="6" t="s">
        <v>160</v>
      </c>
      <c r="D1639" s="6">
        <v>2013</v>
      </c>
      <c r="E1639" s="6"/>
      <c r="F1639" s="20" t="s">
        <v>13</v>
      </c>
      <c r="G1639" s="20" t="s">
        <v>13</v>
      </c>
      <c r="H1639" s="6"/>
      <c r="I1639" s="6" t="s">
        <v>6278</v>
      </c>
      <c r="J1639" s="6" t="s">
        <v>116</v>
      </c>
    </row>
    <row r="1640" spans="1:10" x14ac:dyDescent="0.25">
      <c r="A1640" s="6" t="s">
        <v>3576</v>
      </c>
      <c r="B1640" s="6" t="s">
        <v>3577</v>
      </c>
      <c r="C1640" s="6" t="s">
        <v>3578</v>
      </c>
      <c r="D1640" s="6">
        <v>2012</v>
      </c>
      <c r="F1640" s="20" t="s">
        <v>13</v>
      </c>
      <c r="G1640" s="20" t="s">
        <v>13</v>
      </c>
      <c r="I1640" s="6" t="s">
        <v>6278</v>
      </c>
      <c r="J1640" s="6" t="s">
        <v>116</v>
      </c>
    </row>
    <row r="1641" spans="1:10" x14ac:dyDescent="0.25">
      <c r="A1641" s="6" t="s">
        <v>3722</v>
      </c>
      <c r="B1641" s="6" t="s">
        <v>3723</v>
      </c>
      <c r="C1641" s="6" t="s">
        <v>172</v>
      </c>
      <c r="D1641" s="6">
        <v>2013</v>
      </c>
      <c r="F1641" s="20" t="s">
        <v>13</v>
      </c>
      <c r="G1641" s="20" t="s">
        <v>13</v>
      </c>
      <c r="I1641" s="6" t="s">
        <v>6278</v>
      </c>
      <c r="J1641" s="6" t="s">
        <v>116</v>
      </c>
    </row>
    <row r="1642" spans="1:10" s="8" customFormat="1" x14ac:dyDescent="0.25">
      <c r="A1642" s="6" t="s">
        <v>3734</v>
      </c>
      <c r="B1642" s="6" t="s">
        <v>3735</v>
      </c>
      <c r="C1642" s="6" t="s">
        <v>2627</v>
      </c>
      <c r="D1642" s="6">
        <v>2014</v>
      </c>
      <c r="E1642" s="6"/>
      <c r="F1642" s="20" t="s">
        <v>13</v>
      </c>
      <c r="G1642" s="20" t="s">
        <v>13</v>
      </c>
      <c r="H1642" s="6"/>
      <c r="I1642" s="6" t="s">
        <v>6278</v>
      </c>
      <c r="J1642" s="6" t="s">
        <v>116</v>
      </c>
    </row>
    <row r="1643" spans="1:10" x14ac:dyDescent="0.25">
      <c r="A1643" s="6" t="s">
        <v>3792</v>
      </c>
      <c r="B1643" s="6" t="s">
        <v>3793</v>
      </c>
      <c r="C1643" s="6" t="s">
        <v>3794</v>
      </c>
      <c r="D1643" s="6">
        <v>2014</v>
      </c>
      <c r="F1643" s="20" t="s">
        <v>13</v>
      </c>
      <c r="G1643" s="20" t="s">
        <v>13</v>
      </c>
      <c r="I1643" s="6" t="s">
        <v>6278</v>
      </c>
      <c r="J1643" s="6" t="s">
        <v>116</v>
      </c>
    </row>
    <row r="1644" spans="1:10" x14ac:dyDescent="0.25">
      <c r="A1644" s="6" t="s">
        <v>3922</v>
      </c>
      <c r="B1644" s="6" t="s">
        <v>3923</v>
      </c>
      <c r="C1644" s="6" t="s">
        <v>3924</v>
      </c>
      <c r="D1644" s="6">
        <v>2013</v>
      </c>
      <c r="F1644" s="20" t="s">
        <v>13</v>
      </c>
      <c r="G1644" s="20" t="s">
        <v>13</v>
      </c>
      <c r="I1644" s="6" t="s">
        <v>6278</v>
      </c>
      <c r="J1644" s="6" t="s">
        <v>116</v>
      </c>
    </row>
    <row r="1645" spans="1:10" x14ac:dyDescent="0.25">
      <c r="A1645" s="6" t="s">
        <v>4024</v>
      </c>
      <c r="B1645" s="6" t="s">
        <v>4025</v>
      </c>
      <c r="C1645" s="6" t="s">
        <v>486</v>
      </c>
      <c r="D1645" s="6">
        <v>2014</v>
      </c>
      <c r="F1645" s="20" t="s">
        <v>13</v>
      </c>
      <c r="G1645" s="20" t="s">
        <v>13</v>
      </c>
      <c r="I1645" s="6" t="s">
        <v>6278</v>
      </c>
      <c r="J1645" s="6" t="s">
        <v>116</v>
      </c>
    </row>
    <row r="1646" spans="1:10" x14ac:dyDescent="0.25">
      <c r="A1646" s="6" t="s">
        <v>4026</v>
      </c>
      <c r="B1646" s="6" t="s">
        <v>4027</v>
      </c>
      <c r="C1646" s="6" t="s">
        <v>131</v>
      </c>
      <c r="D1646" s="6">
        <v>2013</v>
      </c>
      <c r="F1646" s="20" t="s">
        <v>13</v>
      </c>
      <c r="G1646" s="20" t="s">
        <v>13</v>
      </c>
      <c r="I1646" s="6" t="s">
        <v>6278</v>
      </c>
      <c r="J1646" s="6" t="s">
        <v>116</v>
      </c>
    </row>
    <row r="1647" spans="1:10" x14ac:dyDescent="0.25">
      <c r="A1647" s="6" t="s">
        <v>4293</v>
      </c>
      <c r="B1647" s="6" t="s">
        <v>4294</v>
      </c>
      <c r="C1647" s="6" t="s">
        <v>156</v>
      </c>
      <c r="D1647" s="6">
        <v>2014</v>
      </c>
      <c r="F1647" s="20" t="s">
        <v>13</v>
      </c>
      <c r="G1647" s="20" t="s">
        <v>13</v>
      </c>
      <c r="I1647" s="6" t="s">
        <v>6278</v>
      </c>
      <c r="J1647" s="6" t="s">
        <v>116</v>
      </c>
    </row>
    <row r="1648" spans="1:10" x14ac:dyDescent="0.25">
      <c r="A1648" s="6" t="s">
        <v>4483</v>
      </c>
      <c r="B1648" s="6" t="s">
        <v>4484</v>
      </c>
      <c r="C1648" s="6" t="s">
        <v>17</v>
      </c>
      <c r="D1648" s="6">
        <v>2015</v>
      </c>
      <c r="F1648" s="20" t="s">
        <v>13</v>
      </c>
      <c r="G1648" s="20" t="s">
        <v>13</v>
      </c>
      <c r="I1648" s="6" t="s">
        <v>6278</v>
      </c>
      <c r="J1648" s="6" t="s">
        <v>116</v>
      </c>
    </row>
    <row r="1649" spans="1:10" s="8" customFormat="1" x14ac:dyDescent="0.25">
      <c r="A1649" s="6" t="s">
        <v>5015</v>
      </c>
      <c r="B1649" s="6" t="s">
        <v>5016</v>
      </c>
      <c r="C1649" s="6" t="s">
        <v>4276</v>
      </c>
      <c r="D1649" s="6">
        <v>2012</v>
      </c>
      <c r="E1649" s="6"/>
      <c r="F1649" s="20" t="s">
        <v>13</v>
      </c>
      <c r="G1649" s="20" t="s">
        <v>13</v>
      </c>
      <c r="H1649" s="6"/>
      <c r="I1649" s="6" t="s">
        <v>6278</v>
      </c>
      <c r="J1649" s="6" t="s">
        <v>116</v>
      </c>
    </row>
    <row r="1650" spans="1:10" s="8" customFormat="1" x14ac:dyDescent="0.25">
      <c r="A1650" s="6" t="s">
        <v>5085</v>
      </c>
      <c r="B1650" s="6" t="s">
        <v>5086</v>
      </c>
      <c r="C1650" s="6" t="s">
        <v>1882</v>
      </c>
      <c r="D1650" s="6">
        <v>2014</v>
      </c>
      <c r="E1650" s="6"/>
      <c r="F1650" s="20" t="s">
        <v>13</v>
      </c>
      <c r="G1650" s="20" t="s">
        <v>13</v>
      </c>
      <c r="H1650" s="6"/>
      <c r="I1650" s="6" t="s">
        <v>6278</v>
      </c>
      <c r="J1650" s="6" t="s">
        <v>116</v>
      </c>
    </row>
    <row r="1651" spans="1:10" s="8" customFormat="1" x14ac:dyDescent="0.25">
      <c r="A1651" s="6" t="s">
        <v>931</v>
      </c>
      <c r="B1651" s="6" t="s">
        <v>932</v>
      </c>
      <c r="C1651" s="6" t="s">
        <v>933</v>
      </c>
      <c r="D1651" s="6">
        <v>2014</v>
      </c>
      <c r="E1651" s="6"/>
      <c r="F1651" s="20" t="s">
        <v>13</v>
      </c>
      <c r="G1651" s="20" t="s">
        <v>13</v>
      </c>
      <c r="H1651" s="6"/>
      <c r="I1651" s="6" t="s">
        <v>6278</v>
      </c>
      <c r="J1651" s="6" t="s">
        <v>110</v>
      </c>
    </row>
    <row r="1652" spans="1:10" s="8" customFormat="1" x14ac:dyDescent="0.25">
      <c r="A1652" s="6" t="s">
        <v>1194</v>
      </c>
      <c r="B1652" s="6" t="s">
        <v>1195</v>
      </c>
      <c r="C1652" s="6" t="s">
        <v>1196</v>
      </c>
      <c r="D1652" s="6">
        <v>2014</v>
      </c>
      <c r="E1652" s="6"/>
      <c r="F1652" s="20" t="s">
        <v>13</v>
      </c>
      <c r="G1652" s="20" t="s">
        <v>13</v>
      </c>
      <c r="H1652" s="6"/>
      <c r="I1652" s="6" t="s">
        <v>6278</v>
      </c>
      <c r="J1652" s="6" t="s">
        <v>6278</v>
      </c>
    </row>
    <row r="1653" spans="1:10" s="8" customFormat="1" x14ac:dyDescent="0.25">
      <c r="A1653" s="6" t="s">
        <v>2651</v>
      </c>
      <c r="B1653" s="6" t="s">
        <v>2652</v>
      </c>
      <c r="C1653" s="6" t="s">
        <v>185</v>
      </c>
      <c r="D1653" s="6">
        <v>2014</v>
      </c>
      <c r="E1653" s="6"/>
      <c r="F1653" s="20" t="s">
        <v>13</v>
      </c>
      <c r="G1653" s="20" t="s">
        <v>13</v>
      </c>
      <c r="H1653" s="6"/>
      <c r="I1653" s="6" t="s">
        <v>6278</v>
      </c>
      <c r="J1653" s="6" t="s">
        <v>6278</v>
      </c>
    </row>
    <row r="1654" spans="1:10" s="40" customFormat="1" x14ac:dyDescent="0.2">
      <c r="A1654" s="6" t="s">
        <v>1419</v>
      </c>
      <c r="B1654" s="6" t="s">
        <v>1420</v>
      </c>
      <c r="C1654" s="6" t="s">
        <v>1421</v>
      </c>
      <c r="D1654" s="25">
        <v>2014</v>
      </c>
      <c r="E1654" s="6"/>
      <c r="F1654" s="20" t="s">
        <v>13</v>
      </c>
      <c r="G1654" s="20" t="s">
        <v>114</v>
      </c>
      <c r="H1654" s="6" t="s">
        <v>6311</v>
      </c>
      <c r="I1654" s="6" t="s">
        <v>6278</v>
      </c>
      <c r="J1654" s="6" t="s">
        <v>1422</v>
      </c>
    </row>
    <row r="1655" spans="1:10" s="8" customFormat="1" x14ac:dyDescent="0.25">
      <c r="A1655" s="6" t="s">
        <v>1926</v>
      </c>
      <c r="B1655" s="6" t="s">
        <v>1927</v>
      </c>
      <c r="C1655" s="6" t="s">
        <v>263</v>
      </c>
      <c r="D1655" s="6">
        <v>2013</v>
      </c>
      <c r="E1655" s="6"/>
      <c r="F1655" s="20" t="s">
        <v>13</v>
      </c>
      <c r="G1655" s="20" t="s">
        <v>114</v>
      </c>
      <c r="H1655" s="6" t="s">
        <v>6311</v>
      </c>
      <c r="I1655" s="6" t="s">
        <v>1928</v>
      </c>
      <c r="J1655" s="6" t="s">
        <v>1929</v>
      </c>
    </row>
    <row r="1656" spans="1:10" s="30" customFormat="1" x14ac:dyDescent="0.2">
      <c r="A1656" s="6" t="s">
        <v>3502</v>
      </c>
      <c r="B1656" s="6" t="s">
        <v>3503</v>
      </c>
      <c r="C1656" s="6" t="s">
        <v>3504</v>
      </c>
      <c r="D1656" s="6">
        <v>2012</v>
      </c>
      <c r="E1656" s="6"/>
      <c r="F1656" s="20" t="s">
        <v>13</v>
      </c>
      <c r="G1656" s="20" t="s">
        <v>13</v>
      </c>
      <c r="H1656" s="6"/>
      <c r="I1656" s="6" t="s">
        <v>6278</v>
      </c>
      <c r="J1656" s="6" t="s">
        <v>6278</v>
      </c>
    </row>
    <row r="1657" spans="1:10" s="40" customFormat="1" x14ac:dyDescent="0.2">
      <c r="A1657" s="6" t="s">
        <v>3505</v>
      </c>
      <c r="B1657" s="6" t="s">
        <v>3506</v>
      </c>
      <c r="C1657" s="6" t="s">
        <v>3507</v>
      </c>
      <c r="D1657" s="25">
        <v>2014</v>
      </c>
      <c r="E1657" s="6"/>
      <c r="F1657" s="20" t="s">
        <v>13</v>
      </c>
      <c r="G1657" s="20" t="s">
        <v>13</v>
      </c>
      <c r="H1657" s="6"/>
      <c r="I1657" s="6" t="s">
        <v>6278</v>
      </c>
      <c r="J1657" s="6" t="s">
        <v>6278</v>
      </c>
    </row>
    <row r="1658" spans="1:10" s="30" customFormat="1" x14ac:dyDescent="0.2">
      <c r="A1658" s="6" t="s">
        <v>1543</v>
      </c>
      <c r="B1658" s="6" t="s">
        <v>1544</v>
      </c>
      <c r="C1658" s="6" t="s">
        <v>1545</v>
      </c>
      <c r="D1658" s="6">
        <v>2014</v>
      </c>
      <c r="E1658" s="6"/>
      <c r="F1658" s="20" t="s">
        <v>13</v>
      </c>
      <c r="G1658" s="20" t="s">
        <v>114</v>
      </c>
      <c r="H1658" s="6" t="s">
        <v>6311</v>
      </c>
      <c r="I1658" s="6" t="s">
        <v>1546</v>
      </c>
      <c r="J1658" s="6" t="s">
        <v>1547</v>
      </c>
    </row>
    <row r="1659" spans="1:10" s="30" customFormat="1" x14ac:dyDescent="0.2">
      <c r="A1659" s="6" t="s">
        <v>1554</v>
      </c>
      <c r="B1659" s="6" t="s">
        <v>1555</v>
      </c>
      <c r="C1659" s="6" t="s">
        <v>1556</v>
      </c>
      <c r="D1659" s="6">
        <v>2014</v>
      </c>
      <c r="E1659" s="6"/>
      <c r="F1659" s="20" t="s">
        <v>13</v>
      </c>
      <c r="G1659" s="20" t="s">
        <v>114</v>
      </c>
      <c r="H1659" s="6" t="s">
        <v>6311</v>
      </c>
      <c r="I1659" s="6" t="s">
        <v>1557</v>
      </c>
      <c r="J1659" s="6" t="s">
        <v>1558</v>
      </c>
    </row>
    <row r="1660" spans="1:10" s="30" customFormat="1" x14ac:dyDescent="0.2">
      <c r="A1660" s="6" t="s">
        <v>3806</v>
      </c>
      <c r="B1660" s="6" t="s">
        <v>3807</v>
      </c>
      <c r="C1660" s="6" t="s">
        <v>156</v>
      </c>
      <c r="D1660" s="6">
        <v>2014</v>
      </c>
      <c r="E1660" s="6"/>
      <c r="F1660" s="20" t="s">
        <v>13</v>
      </c>
      <c r="G1660" s="20" t="s">
        <v>114</v>
      </c>
      <c r="H1660" s="6" t="s">
        <v>6311</v>
      </c>
      <c r="I1660" s="6" t="s">
        <v>3808</v>
      </c>
      <c r="J1660" s="6" t="s">
        <v>3141</v>
      </c>
    </row>
    <row r="1661" spans="1:10" x14ac:dyDescent="0.25">
      <c r="A1661" s="6" t="s">
        <v>1070</v>
      </c>
      <c r="B1661" s="6" t="s">
        <v>1071</v>
      </c>
      <c r="F1661" s="20" t="s">
        <v>13</v>
      </c>
      <c r="G1661" s="20" t="s">
        <v>114</v>
      </c>
      <c r="H1661" s="6" t="s">
        <v>6311</v>
      </c>
      <c r="I1661" s="6" t="s">
        <v>1072</v>
      </c>
      <c r="J1661" s="6" t="s">
        <v>3141</v>
      </c>
    </row>
    <row r="1662" spans="1:10" x14ac:dyDescent="0.25">
      <c r="A1662" s="6" t="s">
        <v>492</v>
      </c>
      <c r="B1662" s="6" t="s">
        <v>493</v>
      </c>
      <c r="C1662" s="6" t="s">
        <v>188</v>
      </c>
      <c r="D1662" s="6">
        <v>2012</v>
      </c>
      <c r="F1662" s="20" t="s">
        <v>13</v>
      </c>
      <c r="G1662" s="20" t="s">
        <v>13</v>
      </c>
      <c r="I1662" s="6" t="s">
        <v>6280</v>
      </c>
      <c r="J1662" s="6" t="s">
        <v>6278</v>
      </c>
    </row>
    <row r="1663" spans="1:10" x14ac:dyDescent="0.25">
      <c r="A1663" s="6" t="s">
        <v>1596</v>
      </c>
      <c r="B1663" s="6" t="s">
        <v>1597</v>
      </c>
      <c r="C1663" s="6" t="s">
        <v>1598</v>
      </c>
      <c r="D1663" s="6">
        <v>2014</v>
      </c>
      <c r="F1663" s="20" t="s">
        <v>13</v>
      </c>
      <c r="G1663" s="20" t="s">
        <v>13</v>
      </c>
      <c r="I1663" s="6" t="s">
        <v>6280</v>
      </c>
      <c r="J1663" s="6" t="s">
        <v>6278</v>
      </c>
    </row>
    <row r="1664" spans="1:10" x14ac:dyDescent="0.25">
      <c r="A1664" s="6" t="s">
        <v>96</v>
      </c>
      <c r="B1664" s="6" t="s">
        <v>97</v>
      </c>
      <c r="C1664" s="6" t="s">
        <v>98</v>
      </c>
      <c r="D1664" s="6">
        <v>2014</v>
      </c>
      <c r="F1664" s="20" t="s">
        <v>13</v>
      </c>
      <c r="G1664" s="20" t="s">
        <v>13</v>
      </c>
      <c r="I1664" s="6" t="s">
        <v>6280</v>
      </c>
      <c r="J1664" s="6" t="s">
        <v>6280</v>
      </c>
    </row>
    <row r="1665" spans="1:10" x14ac:dyDescent="0.25">
      <c r="A1665" s="6" t="s">
        <v>1634</v>
      </c>
      <c r="B1665" s="6" t="s">
        <v>1635</v>
      </c>
      <c r="C1665" s="6" t="s">
        <v>1636</v>
      </c>
      <c r="D1665" s="6">
        <v>2014</v>
      </c>
      <c r="F1665" s="20" t="s">
        <v>13</v>
      </c>
      <c r="G1665" s="20" t="s">
        <v>13</v>
      </c>
      <c r="I1665" s="6" t="s">
        <v>6280</v>
      </c>
      <c r="J1665" s="6" t="s">
        <v>6280</v>
      </c>
    </row>
    <row r="1666" spans="1:10" x14ac:dyDescent="0.25">
      <c r="A1666" s="6" t="s">
        <v>1637</v>
      </c>
      <c r="B1666" s="6" t="s">
        <v>1638</v>
      </c>
      <c r="C1666" s="6" t="s">
        <v>1639</v>
      </c>
      <c r="D1666" s="6">
        <v>2014</v>
      </c>
      <c r="F1666" s="20" t="s">
        <v>13</v>
      </c>
      <c r="G1666" s="20" t="s">
        <v>13</v>
      </c>
      <c r="I1666" s="6" t="s">
        <v>6280</v>
      </c>
      <c r="J1666" s="6" t="s">
        <v>6280</v>
      </c>
    </row>
    <row r="1667" spans="1:10" x14ac:dyDescent="0.25">
      <c r="A1667" s="6" t="s">
        <v>1645</v>
      </c>
      <c r="B1667" s="6" t="s">
        <v>1646</v>
      </c>
      <c r="C1667" s="6" t="s">
        <v>1647</v>
      </c>
      <c r="D1667" s="6">
        <v>2014</v>
      </c>
      <c r="F1667" s="20" t="s">
        <v>13</v>
      </c>
      <c r="G1667" s="20" t="s">
        <v>13</v>
      </c>
      <c r="I1667" s="6" t="s">
        <v>6280</v>
      </c>
      <c r="J1667" s="6" t="s">
        <v>6280</v>
      </c>
    </row>
    <row r="1668" spans="1:10" x14ac:dyDescent="0.25">
      <c r="A1668" s="6" t="s">
        <v>1827</v>
      </c>
      <c r="B1668" s="6" t="s">
        <v>1828</v>
      </c>
      <c r="C1668" s="6" t="s">
        <v>188</v>
      </c>
      <c r="D1668" s="6">
        <v>2013</v>
      </c>
      <c r="F1668" s="20" t="s">
        <v>13</v>
      </c>
      <c r="G1668" s="20" t="s">
        <v>13</v>
      </c>
      <c r="I1668" s="6" t="s">
        <v>6280</v>
      </c>
      <c r="J1668" s="6" t="s">
        <v>6280</v>
      </c>
    </row>
    <row r="1669" spans="1:10" x14ac:dyDescent="0.25">
      <c r="A1669" s="6" t="s">
        <v>2100</v>
      </c>
      <c r="B1669" s="6" t="s">
        <v>2101</v>
      </c>
      <c r="C1669" s="6" t="s">
        <v>2102</v>
      </c>
      <c r="D1669" s="6">
        <v>2011</v>
      </c>
      <c r="F1669" s="20" t="s">
        <v>13</v>
      </c>
      <c r="G1669" s="20" t="s">
        <v>13</v>
      </c>
      <c r="I1669" s="6" t="s">
        <v>6280</v>
      </c>
      <c r="J1669" s="6" t="s">
        <v>6280</v>
      </c>
    </row>
    <row r="1670" spans="1:10" x14ac:dyDescent="0.25">
      <c r="A1670" s="6" t="s">
        <v>1781</v>
      </c>
      <c r="B1670" s="6" t="s">
        <v>1782</v>
      </c>
      <c r="C1670" s="6" t="s">
        <v>131</v>
      </c>
      <c r="D1670" s="6">
        <v>2010</v>
      </c>
      <c r="F1670" s="20" t="s">
        <v>13</v>
      </c>
      <c r="G1670" s="20" t="s">
        <v>114</v>
      </c>
      <c r="H1670" s="6" t="s">
        <v>6311</v>
      </c>
      <c r="I1670" s="6" t="s">
        <v>1783</v>
      </c>
      <c r="J1670" s="6" t="s">
        <v>1784</v>
      </c>
    </row>
    <row r="1671" spans="1:10" x14ac:dyDescent="0.25">
      <c r="A1671" s="6" t="s">
        <v>429</v>
      </c>
      <c r="B1671" s="6" t="s">
        <v>6290</v>
      </c>
      <c r="C1671" s="6" t="s">
        <v>430</v>
      </c>
      <c r="D1671" s="6">
        <v>2011</v>
      </c>
      <c r="F1671" s="20" t="s">
        <v>13</v>
      </c>
      <c r="G1671" s="20" t="s">
        <v>13</v>
      </c>
      <c r="I1671" s="6" t="s">
        <v>6280</v>
      </c>
      <c r="J1671" s="6" t="s">
        <v>6281</v>
      </c>
    </row>
    <row r="1672" spans="1:10" x14ac:dyDescent="0.25">
      <c r="A1672" s="6" t="s">
        <v>2116</v>
      </c>
      <c r="B1672" s="6" t="s">
        <v>2117</v>
      </c>
      <c r="C1672" s="6" t="s">
        <v>2118</v>
      </c>
      <c r="D1672" s="6">
        <v>2014</v>
      </c>
      <c r="F1672" s="20" t="s">
        <v>13</v>
      </c>
      <c r="G1672" s="20" t="s">
        <v>114</v>
      </c>
      <c r="H1672" s="6" t="s">
        <v>6311</v>
      </c>
      <c r="I1672" s="6" t="s">
        <v>2119</v>
      </c>
      <c r="J1672" s="6" t="s">
        <v>1460</v>
      </c>
    </row>
    <row r="1673" spans="1:10" x14ac:dyDescent="0.25">
      <c r="A1673" s="6" t="s">
        <v>1774</v>
      </c>
      <c r="B1673" s="6" t="s">
        <v>1775</v>
      </c>
      <c r="C1673" s="6" t="s">
        <v>326</v>
      </c>
      <c r="D1673" s="6">
        <v>2011</v>
      </c>
      <c r="F1673" s="20" t="s">
        <v>13</v>
      </c>
      <c r="G1673" s="20" t="s">
        <v>13</v>
      </c>
      <c r="I1673" s="6" t="s">
        <v>1776</v>
      </c>
      <c r="J1673" s="6" t="s">
        <v>116</v>
      </c>
    </row>
    <row r="1674" spans="1:10" x14ac:dyDescent="0.25">
      <c r="A1674" s="6" t="s">
        <v>2364</v>
      </c>
      <c r="B1674" s="6" t="s">
        <v>2365</v>
      </c>
      <c r="C1674" s="6" t="s">
        <v>2366</v>
      </c>
      <c r="D1674" s="6">
        <v>2014</v>
      </c>
      <c r="F1674" s="20" t="s">
        <v>13</v>
      </c>
      <c r="G1674" s="20" t="s">
        <v>13</v>
      </c>
      <c r="I1674" s="6" t="s">
        <v>2367</v>
      </c>
      <c r="J1674" s="6" t="s">
        <v>110</v>
      </c>
    </row>
    <row r="1675" spans="1:10" x14ac:dyDescent="0.25">
      <c r="A1675" s="6" t="s">
        <v>1308</v>
      </c>
      <c r="B1675" s="6" t="s">
        <v>1309</v>
      </c>
      <c r="C1675" s="6" t="s">
        <v>1131</v>
      </c>
      <c r="D1675" s="6">
        <v>2013</v>
      </c>
      <c r="F1675" s="20" t="s">
        <v>13</v>
      </c>
      <c r="G1675" s="20" t="s">
        <v>114</v>
      </c>
      <c r="H1675" s="6" t="s">
        <v>6311</v>
      </c>
      <c r="I1675" s="6" t="s">
        <v>6323</v>
      </c>
      <c r="J1675" s="6" t="s">
        <v>3141</v>
      </c>
    </row>
    <row r="1676" spans="1:10" x14ac:dyDescent="0.25">
      <c r="A1676" s="6" t="s">
        <v>1525</v>
      </c>
      <c r="B1676" s="6" t="s">
        <v>1526</v>
      </c>
      <c r="C1676" s="6" t="s">
        <v>1527</v>
      </c>
      <c r="D1676" s="25">
        <v>2011</v>
      </c>
      <c r="F1676" s="20" t="s">
        <v>13</v>
      </c>
      <c r="G1676" s="20" t="s">
        <v>13</v>
      </c>
      <c r="I1676" s="6" t="s">
        <v>1528</v>
      </c>
      <c r="J1676" s="6" t="s">
        <v>110</v>
      </c>
    </row>
    <row r="1677" spans="1:10" x14ac:dyDescent="0.25">
      <c r="A1677" s="6" t="s">
        <v>2536</v>
      </c>
      <c r="B1677" s="6" t="s">
        <v>2537</v>
      </c>
      <c r="C1677" s="6" t="s">
        <v>2538</v>
      </c>
      <c r="D1677" s="6">
        <v>2012</v>
      </c>
      <c r="F1677" s="20" t="s">
        <v>13</v>
      </c>
      <c r="G1677" s="20" t="s">
        <v>13</v>
      </c>
      <c r="I1677" s="6" t="s">
        <v>2539</v>
      </c>
      <c r="J1677" s="6" t="s">
        <v>110</v>
      </c>
    </row>
    <row r="1678" spans="1:10" s="30" customFormat="1" x14ac:dyDescent="0.2">
      <c r="A1678" s="6" t="s">
        <v>2354</v>
      </c>
      <c r="B1678" s="6" t="s">
        <v>2355</v>
      </c>
      <c r="C1678" s="6" t="s">
        <v>2356</v>
      </c>
      <c r="D1678" s="6">
        <v>2014</v>
      </c>
      <c r="E1678" s="6"/>
      <c r="F1678" s="20" t="s">
        <v>13</v>
      </c>
      <c r="G1678" s="20" t="s">
        <v>13</v>
      </c>
      <c r="H1678" s="6"/>
      <c r="I1678" s="6" t="s">
        <v>721</v>
      </c>
      <c r="J1678" s="6" t="s">
        <v>6298</v>
      </c>
    </row>
    <row r="1679" spans="1:10" s="30" customFormat="1" x14ac:dyDescent="0.2">
      <c r="A1679" s="6" t="s">
        <v>718</v>
      </c>
      <c r="B1679" s="6" t="s">
        <v>719</v>
      </c>
      <c r="C1679" s="6" t="s">
        <v>720</v>
      </c>
      <c r="D1679" s="6">
        <v>2014</v>
      </c>
      <c r="E1679" s="6"/>
      <c r="F1679" s="20" t="s">
        <v>13</v>
      </c>
      <c r="G1679" s="20" t="s">
        <v>13</v>
      </c>
      <c r="H1679" s="6"/>
      <c r="I1679" s="6" t="s">
        <v>721</v>
      </c>
      <c r="J1679" s="6" t="s">
        <v>201</v>
      </c>
    </row>
    <row r="1680" spans="1:10" x14ac:dyDescent="0.25">
      <c r="A1680" s="6" t="s">
        <v>4879</v>
      </c>
      <c r="B1680" s="6" t="s">
        <v>4880</v>
      </c>
      <c r="C1680" s="6" t="s">
        <v>4881</v>
      </c>
      <c r="D1680" s="6">
        <v>2013</v>
      </c>
      <c r="F1680" s="20" t="s">
        <v>13</v>
      </c>
      <c r="G1680" s="20" t="s">
        <v>13</v>
      </c>
      <c r="I1680" s="6" t="s">
        <v>4882</v>
      </c>
      <c r="J1680" s="6" t="s">
        <v>110</v>
      </c>
    </row>
    <row r="1681" spans="1:10" x14ac:dyDescent="0.25">
      <c r="A1681" s="6" t="s">
        <v>91</v>
      </c>
      <c r="B1681" s="6" t="s">
        <v>92</v>
      </c>
      <c r="C1681" s="6" t="s">
        <v>93</v>
      </c>
      <c r="D1681" s="6">
        <v>2012</v>
      </c>
      <c r="F1681" s="20" t="s">
        <v>13</v>
      </c>
      <c r="G1681" s="20" t="s">
        <v>13</v>
      </c>
      <c r="I1681" s="6" t="s">
        <v>94</v>
      </c>
      <c r="J1681" s="6" t="s">
        <v>95</v>
      </c>
    </row>
    <row r="1682" spans="1:10" s="30" customFormat="1" x14ac:dyDescent="0.2">
      <c r="A1682" s="6" t="s">
        <v>161</v>
      </c>
      <c r="B1682" s="6" t="s">
        <v>162</v>
      </c>
      <c r="C1682" s="6" t="s">
        <v>163</v>
      </c>
      <c r="D1682" s="6">
        <v>2014</v>
      </c>
      <c r="E1682" s="6"/>
      <c r="F1682" s="20" t="s">
        <v>13</v>
      </c>
      <c r="G1682" s="20" t="s">
        <v>114</v>
      </c>
      <c r="H1682" s="6" t="s">
        <v>6311</v>
      </c>
      <c r="I1682" s="6" t="s">
        <v>6321</v>
      </c>
      <c r="J1682" s="6" t="s">
        <v>6300</v>
      </c>
    </row>
    <row r="1683" spans="1:10" x14ac:dyDescent="0.25">
      <c r="A1683" s="6" t="s">
        <v>2209</v>
      </c>
      <c r="B1683" s="6" t="s">
        <v>2210</v>
      </c>
      <c r="C1683" s="6" t="s">
        <v>1524</v>
      </c>
      <c r="D1683" s="6">
        <v>2012</v>
      </c>
      <c r="F1683" s="20" t="s">
        <v>13</v>
      </c>
      <c r="G1683" s="20" t="s">
        <v>13</v>
      </c>
      <c r="I1683" s="6" t="s">
        <v>2211</v>
      </c>
      <c r="J1683" s="6" t="s">
        <v>6298</v>
      </c>
    </row>
    <row r="1684" spans="1:10" x14ac:dyDescent="0.25">
      <c r="A1684" s="6" t="s">
        <v>4953</v>
      </c>
      <c r="B1684" s="6" t="s">
        <v>4954</v>
      </c>
      <c r="C1684" s="6" t="s">
        <v>943</v>
      </c>
      <c r="D1684" s="6">
        <v>2014</v>
      </c>
      <c r="F1684" s="20" t="s">
        <v>13</v>
      </c>
      <c r="G1684" s="20" t="s">
        <v>13</v>
      </c>
      <c r="I1684" s="6" t="s">
        <v>4955</v>
      </c>
      <c r="J1684" s="6" t="s">
        <v>116</v>
      </c>
    </row>
    <row r="1685" spans="1:10" x14ac:dyDescent="0.25">
      <c r="A1685" s="6" t="s">
        <v>869</v>
      </c>
      <c r="B1685" s="6" t="s">
        <v>870</v>
      </c>
      <c r="C1685" s="6" t="s">
        <v>871</v>
      </c>
      <c r="D1685" s="6">
        <v>2014</v>
      </c>
      <c r="F1685" s="20" t="s">
        <v>13</v>
      </c>
      <c r="G1685" s="20" t="s">
        <v>13</v>
      </c>
      <c r="I1685" s="6" t="s">
        <v>872</v>
      </c>
      <c r="J1685" s="6" t="s">
        <v>104</v>
      </c>
    </row>
    <row r="1686" spans="1:10" x14ac:dyDescent="0.25">
      <c r="A1686" s="6" t="s">
        <v>2313</v>
      </c>
      <c r="B1686" s="6" t="s">
        <v>2314</v>
      </c>
      <c r="C1686" s="6" t="s">
        <v>396</v>
      </c>
      <c r="D1686" s="6">
        <v>2011</v>
      </c>
      <c r="F1686" s="20" t="s">
        <v>13</v>
      </c>
      <c r="G1686" s="20" t="s">
        <v>13</v>
      </c>
      <c r="I1686" s="6" t="s">
        <v>2315</v>
      </c>
      <c r="J1686" s="6" t="s">
        <v>116</v>
      </c>
    </row>
    <row r="1687" spans="1:10" x14ac:dyDescent="0.25">
      <c r="A1687" s="6" t="s">
        <v>786</v>
      </c>
      <c r="B1687" s="6" t="s">
        <v>787</v>
      </c>
      <c r="C1687" s="6" t="s">
        <v>788</v>
      </c>
      <c r="D1687" s="6">
        <v>2013</v>
      </c>
      <c r="F1687" s="20" t="s">
        <v>13</v>
      </c>
      <c r="G1687" s="20" t="s">
        <v>13</v>
      </c>
      <c r="I1687" s="6" t="s">
        <v>789</v>
      </c>
      <c r="J1687" s="6" t="s">
        <v>110</v>
      </c>
    </row>
    <row r="1688" spans="1:10" x14ac:dyDescent="0.25">
      <c r="A1688" s="6" t="s">
        <v>3086</v>
      </c>
      <c r="B1688" s="6" t="s">
        <v>3087</v>
      </c>
      <c r="C1688" s="6" t="s">
        <v>489</v>
      </c>
      <c r="D1688" s="6">
        <v>2014</v>
      </c>
      <c r="F1688" s="21" t="s">
        <v>13</v>
      </c>
      <c r="G1688" s="20" t="s">
        <v>13</v>
      </c>
      <c r="I1688" s="6" t="s">
        <v>3088</v>
      </c>
      <c r="J1688" s="6" t="s">
        <v>116</v>
      </c>
    </row>
    <row r="1689" spans="1:10" x14ac:dyDescent="0.25">
      <c r="A1689" s="8" t="s">
        <v>4702</v>
      </c>
      <c r="B1689" s="8" t="s">
        <v>4703</v>
      </c>
      <c r="D1689" s="8">
        <v>2013</v>
      </c>
      <c r="F1689" s="22" t="s">
        <v>13</v>
      </c>
      <c r="G1689" s="22" t="s">
        <v>13</v>
      </c>
      <c r="H1689" s="13"/>
      <c r="I1689" s="8" t="s">
        <v>4704</v>
      </c>
      <c r="J1689" s="8" t="s">
        <v>4704</v>
      </c>
    </row>
    <row r="1690" spans="1:10" x14ac:dyDescent="0.25">
      <c r="A1690" s="6" t="s">
        <v>4411</v>
      </c>
      <c r="B1690" s="6" t="s">
        <v>4412</v>
      </c>
      <c r="C1690" s="6" t="s">
        <v>3222</v>
      </c>
      <c r="D1690" s="6">
        <v>2014</v>
      </c>
      <c r="F1690" s="20" t="s">
        <v>13</v>
      </c>
      <c r="G1690" s="20" t="s">
        <v>13</v>
      </c>
      <c r="I1690" s="6" t="s">
        <v>4413</v>
      </c>
      <c r="J1690" s="6" t="s">
        <v>116</v>
      </c>
    </row>
    <row r="1691" spans="1:10" x14ac:dyDescent="0.25">
      <c r="A1691" s="6" t="s">
        <v>3002</v>
      </c>
      <c r="B1691" s="6" t="s">
        <v>3003</v>
      </c>
      <c r="C1691" s="6" t="s">
        <v>326</v>
      </c>
      <c r="D1691" s="6">
        <v>2011</v>
      </c>
      <c r="F1691" s="20" t="s">
        <v>13</v>
      </c>
      <c r="G1691" s="20" t="s">
        <v>13</v>
      </c>
      <c r="I1691" s="6" t="s">
        <v>3004</v>
      </c>
      <c r="J1691" s="6" t="s">
        <v>116</v>
      </c>
    </row>
    <row r="1692" spans="1:10" x14ac:dyDescent="0.25">
      <c r="A1692" s="6" t="s">
        <v>5071</v>
      </c>
      <c r="B1692" s="6" t="s">
        <v>5072</v>
      </c>
      <c r="C1692" s="6" t="s">
        <v>5073</v>
      </c>
      <c r="D1692" s="6">
        <v>2013</v>
      </c>
      <c r="F1692" s="20" t="s">
        <v>13</v>
      </c>
      <c r="G1692" s="20" t="s">
        <v>13</v>
      </c>
      <c r="I1692" s="6" t="s">
        <v>3004</v>
      </c>
      <c r="J1692" s="6" t="s">
        <v>116</v>
      </c>
    </row>
    <row r="1693" spans="1:10" x14ac:dyDescent="0.25">
      <c r="A1693" s="6" t="s">
        <v>2495</v>
      </c>
      <c r="B1693" s="6" t="s">
        <v>2496</v>
      </c>
      <c r="C1693" s="6" t="s">
        <v>2497</v>
      </c>
      <c r="D1693" s="6" t="s">
        <v>1916</v>
      </c>
      <c r="F1693" s="20" t="s">
        <v>13</v>
      </c>
      <c r="G1693" s="20" t="s">
        <v>13</v>
      </c>
      <c r="I1693" s="6" t="s">
        <v>2498</v>
      </c>
      <c r="J1693" s="6" t="s">
        <v>6298</v>
      </c>
    </row>
    <row r="1694" spans="1:10" x14ac:dyDescent="0.25">
      <c r="A1694" s="6" t="s">
        <v>4182</v>
      </c>
      <c r="B1694" s="6" t="s">
        <v>4183</v>
      </c>
      <c r="C1694" s="6" t="s">
        <v>3968</v>
      </c>
      <c r="D1694" s="6">
        <v>2013</v>
      </c>
      <c r="F1694" s="20" t="s">
        <v>13</v>
      </c>
      <c r="G1694" s="20" t="s">
        <v>13</v>
      </c>
      <c r="I1694" s="6" t="s">
        <v>4184</v>
      </c>
      <c r="J1694" s="6" t="s">
        <v>116</v>
      </c>
    </row>
    <row r="1695" spans="1:10" x14ac:dyDescent="0.25">
      <c r="A1695" s="8" t="s">
        <v>3773</v>
      </c>
      <c r="B1695" s="8" t="s">
        <v>3774</v>
      </c>
      <c r="D1695" s="8">
        <v>2012</v>
      </c>
      <c r="F1695" s="20" t="s">
        <v>114</v>
      </c>
      <c r="G1695" s="20" t="s">
        <v>114</v>
      </c>
      <c r="I1695" s="8" t="s">
        <v>3775</v>
      </c>
      <c r="J1695" s="8" t="s">
        <v>3775</v>
      </c>
    </row>
    <row r="1696" spans="1:10" x14ac:dyDescent="0.25">
      <c r="A1696" s="6" t="s">
        <v>831</v>
      </c>
      <c r="B1696" s="6" t="s">
        <v>832</v>
      </c>
      <c r="C1696" s="6" t="s">
        <v>833</v>
      </c>
      <c r="D1696" s="6">
        <v>2013</v>
      </c>
      <c r="F1696" s="20" t="s">
        <v>13</v>
      </c>
      <c r="G1696" s="20" t="s">
        <v>13</v>
      </c>
      <c r="I1696" s="6" t="s">
        <v>834</v>
      </c>
      <c r="J1696" s="6" t="s">
        <v>110</v>
      </c>
    </row>
    <row r="1697" spans="1:10" x14ac:dyDescent="0.25">
      <c r="A1697" s="6" t="s">
        <v>490</v>
      </c>
      <c r="B1697" s="6" t="s">
        <v>491</v>
      </c>
      <c r="D1697" s="8"/>
      <c r="F1697" s="21" t="s">
        <v>13</v>
      </c>
      <c r="G1697" s="21" t="s">
        <v>13</v>
      </c>
      <c r="H1697" s="8"/>
      <c r="I1697" s="8" t="s">
        <v>6275</v>
      </c>
      <c r="J1697" s="8" t="s">
        <v>6275</v>
      </c>
    </row>
    <row r="1698" spans="1:10" s="30" customFormat="1" x14ac:dyDescent="0.2">
      <c r="A1698" s="6" t="s">
        <v>5138</v>
      </c>
      <c r="B1698" s="6" t="s">
        <v>5139</v>
      </c>
      <c r="C1698" s="6" t="s">
        <v>5140</v>
      </c>
      <c r="D1698" s="6">
        <v>2014</v>
      </c>
      <c r="E1698" s="6"/>
      <c r="F1698" s="20" t="s">
        <v>13</v>
      </c>
      <c r="G1698" s="20" t="s">
        <v>114</v>
      </c>
      <c r="H1698" s="6" t="s">
        <v>6311</v>
      </c>
      <c r="I1698" s="6" t="s">
        <v>6319</v>
      </c>
      <c r="J1698" s="6" t="s">
        <v>5141</v>
      </c>
    </row>
    <row r="1699" spans="1:10" x14ac:dyDescent="0.25">
      <c r="A1699" s="8" t="s">
        <v>4808</v>
      </c>
      <c r="B1699" s="8" t="s">
        <v>4809</v>
      </c>
      <c r="D1699" s="8">
        <v>2013</v>
      </c>
      <c r="F1699" s="20" t="s">
        <v>13</v>
      </c>
      <c r="G1699" s="20" t="s">
        <v>114</v>
      </c>
      <c r="H1699" s="6" t="s">
        <v>6311</v>
      </c>
      <c r="I1699" s="8" t="s">
        <v>164</v>
      </c>
      <c r="J1699" s="8" t="s">
        <v>654</v>
      </c>
    </row>
    <row r="1700" spans="1:10" x14ac:dyDescent="0.25">
      <c r="A1700" s="6" t="s">
        <v>5079</v>
      </c>
      <c r="B1700" s="6" t="s">
        <v>5080</v>
      </c>
      <c r="C1700" s="6" t="s">
        <v>501</v>
      </c>
      <c r="D1700" s="6">
        <v>2014</v>
      </c>
      <c r="F1700" s="20" t="s">
        <v>13</v>
      </c>
      <c r="G1700" s="20" t="s">
        <v>13</v>
      </c>
      <c r="I1700" s="6" t="s">
        <v>5081</v>
      </c>
      <c r="J1700" s="6" t="s">
        <v>116</v>
      </c>
    </row>
    <row r="1701" spans="1:10" x14ac:dyDescent="0.25">
      <c r="B1701" s="6" t="s">
        <v>3430</v>
      </c>
      <c r="C1701" s="6" t="s">
        <v>3431</v>
      </c>
      <c r="D1701" s="6">
        <v>2011</v>
      </c>
      <c r="F1701" s="20" t="s">
        <v>13</v>
      </c>
      <c r="G1701" s="20" t="s">
        <v>13</v>
      </c>
      <c r="I1701" s="6" t="s">
        <v>164</v>
      </c>
      <c r="J1701" s="6" t="s">
        <v>6280</v>
      </c>
    </row>
    <row r="1702" spans="1:10" x14ac:dyDescent="0.25">
      <c r="A1702" s="6" t="s">
        <v>1563</v>
      </c>
      <c r="B1702" s="6" t="s">
        <v>6304</v>
      </c>
      <c r="C1702" s="6" t="s">
        <v>1564</v>
      </c>
      <c r="D1702" s="6">
        <v>2014</v>
      </c>
      <c r="F1702" s="20" t="s">
        <v>13</v>
      </c>
      <c r="G1702" s="20" t="s">
        <v>13</v>
      </c>
      <c r="I1702" s="6" t="s">
        <v>164</v>
      </c>
      <c r="J1702" s="6" t="s">
        <v>6280</v>
      </c>
    </row>
    <row r="1703" spans="1:10" x14ac:dyDescent="0.25">
      <c r="A1703" s="6" t="s">
        <v>4821</v>
      </c>
      <c r="B1703" s="6" t="s">
        <v>4822</v>
      </c>
      <c r="C1703" s="6" t="s">
        <v>4823</v>
      </c>
      <c r="D1703" s="6">
        <v>2013</v>
      </c>
      <c r="F1703" s="20" t="s">
        <v>13</v>
      </c>
      <c r="G1703" s="20" t="s">
        <v>13</v>
      </c>
      <c r="I1703" s="6" t="s">
        <v>164</v>
      </c>
      <c r="J1703" s="6" t="s">
        <v>6280</v>
      </c>
    </row>
    <row r="1704" spans="1:10" x14ac:dyDescent="0.25">
      <c r="A1704" s="6" t="s">
        <v>4818</v>
      </c>
      <c r="B1704" s="6" t="s">
        <v>4819</v>
      </c>
      <c r="C1704" s="6" t="s">
        <v>4820</v>
      </c>
      <c r="D1704" s="25">
        <v>2013</v>
      </c>
      <c r="F1704" s="20" t="s">
        <v>13</v>
      </c>
      <c r="G1704" s="20" t="s">
        <v>13</v>
      </c>
      <c r="I1704" s="6" t="s">
        <v>164</v>
      </c>
      <c r="J1704" s="6" t="s">
        <v>164</v>
      </c>
    </row>
    <row r="1705" spans="1:10" x14ac:dyDescent="0.25">
      <c r="A1705" s="6" t="s">
        <v>4810</v>
      </c>
      <c r="B1705" s="6" t="s">
        <v>4811</v>
      </c>
      <c r="C1705" s="6" t="s">
        <v>4812</v>
      </c>
      <c r="D1705" s="6">
        <v>2014</v>
      </c>
      <c r="F1705" s="20" t="s">
        <v>13</v>
      </c>
      <c r="G1705" s="20" t="s">
        <v>114</v>
      </c>
      <c r="H1705" s="6" t="s">
        <v>6311</v>
      </c>
      <c r="I1705" s="6" t="s">
        <v>164</v>
      </c>
      <c r="J1705" s="6" t="s">
        <v>654</v>
      </c>
    </row>
    <row r="1706" spans="1:10" x14ac:dyDescent="0.25">
      <c r="A1706" s="6" t="s">
        <v>2656</v>
      </c>
      <c r="B1706" s="6" t="s">
        <v>2657</v>
      </c>
      <c r="C1706" s="6" t="s">
        <v>1153</v>
      </c>
      <c r="D1706" s="6">
        <v>2014</v>
      </c>
      <c r="F1706" s="20" t="s">
        <v>114</v>
      </c>
      <c r="G1706" s="20" t="s">
        <v>114</v>
      </c>
      <c r="H1706" s="6" t="s">
        <v>6312</v>
      </c>
      <c r="I1706" s="6" t="s">
        <v>2658</v>
      </c>
      <c r="J1706" s="6" t="s">
        <v>153</v>
      </c>
    </row>
    <row r="1707" spans="1:10" x14ac:dyDescent="0.25">
      <c r="A1707" s="6" t="s">
        <v>573</v>
      </c>
      <c r="B1707" s="6" t="s">
        <v>574</v>
      </c>
      <c r="C1707" s="6" t="s">
        <v>575</v>
      </c>
      <c r="D1707" s="6">
        <v>2015</v>
      </c>
      <c r="F1707" s="20" t="s">
        <v>114</v>
      </c>
      <c r="G1707" s="20" t="s">
        <v>114</v>
      </c>
      <c r="H1707" s="6" t="s">
        <v>6312</v>
      </c>
      <c r="I1707" s="6" t="s">
        <v>576</v>
      </c>
      <c r="J1707" s="6" t="s">
        <v>577</v>
      </c>
    </row>
    <row r="1708" spans="1:10" x14ac:dyDescent="0.25">
      <c r="A1708" s="6" t="s">
        <v>5171</v>
      </c>
      <c r="B1708" s="6" t="s">
        <v>5172</v>
      </c>
      <c r="C1708" s="6" t="s">
        <v>5173</v>
      </c>
      <c r="D1708" s="6">
        <v>2015</v>
      </c>
      <c r="F1708" s="20" t="s">
        <v>114</v>
      </c>
      <c r="G1708" s="20" t="s">
        <v>114</v>
      </c>
      <c r="H1708" s="6" t="s">
        <v>6312</v>
      </c>
      <c r="I1708" s="6" t="s">
        <v>5174</v>
      </c>
      <c r="J1708" s="6" t="s">
        <v>5175</v>
      </c>
    </row>
    <row r="1709" spans="1:10" x14ac:dyDescent="0.25">
      <c r="A1709" s="6" t="s">
        <v>3194</v>
      </c>
      <c r="B1709" s="6" t="s">
        <v>3195</v>
      </c>
      <c r="C1709" s="6" t="s">
        <v>3196</v>
      </c>
      <c r="D1709" s="6">
        <v>2012</v>
      </c>
      <c r="F1709" s="20" t="s">
        <v>114</v>
      </c>
      <c r="G1709" s="20" t="s">
        <v>114</v>
      </c>
      <c r="H1709" s="6" t="s">
        <v>6312</v>
      </c>
      <c r="I1709" s="6" t="s">
        <v>3197</v>
      </c>
      <c r="J1709" s="6" t="s">
        <v>3198</v>
      </c>
    </row>
    <row r="1710" spans="1:10" s="30" customFormat="1" x14ac:dyDescent="0.2">
      <c r="A1710" s="6" t="s">
        <v>1129</v>
      </c>
      <c r="B1710" s="6" t="s">
        <v>1130</v>
      </c>
      <c r="C1710" s="6" t="s">
        <v>1131</v>
      </c>
      <c r="D1710" s="6">
        <v>2013</v>
      </c>
      <c r="E1710" s="6"/>
      <c r="F1710" s="20" t="s">
        <v>114</v>
      </c>
      <c r="G1710" s="20" t="s">
        <v>114</v>
      </c>
      <c r="H1710" s="6" t="s">
        <v>6312</v>
      </c>
      <c r="I1710" s="6" t="s">
        <v>1132</v>
      </c>
      <c r="J1710" s="6" t="s">
        <v>1133</v>
      </c>
    </row>
    <row r="1711" spans="1:10" s="30" customFormat="1" x14ac:dyDescent="0.2">
      <c r="A1711" s="6" t="s">
        <v>3452</v>
      </c>
      <c r="B1711" s="6" t="s">
        <v>3453</v>
      </c>
      <c r="C1711" s="6" t="s">
        <v>3454</v>
      </c>
      <c r="D1711" s="25">
        <v>2015</v>
      </c>
      <c r="E1711" s="6"/>
      <c r="F1711" s="20" t="s">
        <v>13</v>
      </c>
      <c r="G1711" s="20" t="s">
        <v>13</v>
      </c>
      <c r="H1711" s="6"/>
      <c r="I1711" s="6" t="s">
        <v>3455</v>
      </c>
      <c r="J1711" s="6" t="s">
        <v>116</v>
      </c>
    </row>
    <row r="1712" spans="1:10" x14ac:dyDescent="0.25">
      <c r="A1712" s="6" t="s">
        <v>3449</v>
      </c>
      <c r="B1712" s="6" t="s">
        <v>3450</v>
      </c>
      <c r="C1712" s="6" t="s">
        <v>846</v>
      </c>
      <c r="D1712" s="6">
        <v>2014</v>
      </c>
      <c r="F1712" s="20" t="s">
        <v>114</v>
      </c>
      <c r="G1712" s="20" t="s">
        <v>114</v>
      </c>
      <c r="H1712" s="6" t="s">
        <v>6312</v>
      </c>
      <c r="I1712" s="6" t="s">
        <v>6295</v>
      </c>
      <c r="J1712" s="6" t="s">
        <v>3451</v>
      </c>
    </row>
    <row r="1713" spans="1:10" x14ac:dyDescent="0.25">
      <c r="A1713" s="6" t="s">
        <v>2068</v>
      </c>
      <c r="B1713" s="6" t="s">
        <v>2069</v>
      </c>
      <c r="C1713" s="6" t="s">
        <v>1690</v>
      </c>
      <c r="D1713" s="6">
        <v>2014</v>
      </c>
      <c r="F1713" s="20" t="s">
        <v>114</v>
      </c>
      <c r="G1713" s="20" t="s">
        <v>114</v>
      </c>
      <c r="I1713" s="6" t="s">
        <v>2070</v>
      </c>
      <c r="J1713" s="6" t="s">
        <v>2071</v>
      </c>
    </row>
    <row r="1714" spans="1:10" x14ac:dyDescent="0.25">
      <c r="A1714" s="6" t="s">
        <v>2332</v>
      </c>
      <c r="B1714" s="6" t="s">
        <v>2333</v>
      </c>
      <c r="C1714" s="6" t="s">
        <v>1699</v>
      </c>
      <c r="D1714" s="6">
        <v>2014</v>
      </c>
      <c r="F1714" s="20" t="s">
        <v>114</v>
      </c>
      <c r="G1714" s="20" t="s">
        <v>114</v>
      </c>
      <c r="H1714" s="6" t="s">
        <v>6312</v>
      </c>
      <c r="I1714" s="6" t="s">
        <v>2334</v>
      </c>
      <c r="J1714" s="6" t="s">
        <v>3141</v>
      </c>
    </row>
    <row r="1715" spans="1:10" x14ac:dyDescent="0.25">
      <c r="A1715" s="8" t="s">
        <v>2694</v>
      </c>
      <c r="B1715" s="8" t="s">
        <v>2695</v>
      </c>
      <c r="D1715" s="8">
        <v>2013</v>
      </c>
      <c r="F1715" s="21" t="s">
        <v>13</v>
      </c>
      <c r="G1715" s="21" t="s">
        <v>13</v>
      </c>
      <c r="H1715" s="8"/>
      <c r="I1715" s="6" t="s">
        <v>2696</v>
      </c>
      <c r="J1715" s="8" t="s">
        <v>164</v>
      </c>
    </row>
    <row r="1716" spans="1:10" x14ac:dyDescent="0.25">
      <c r="A1716" s="6" t="s">
        <v>1703</v>
      </c>
      <c r="B1716" s="6" t="s">
        <v>1704</v>
      </c>
      <c r="C1716" s="6" t="s">
        <v>1705</v>
      </c>
      <c r="D1716" s="6">
        <v>2012</v>
      </c>
      <c r="F1716" s="20" t="s">
        <v>13</v>
      </c>
      <c r="G1716" s="20" t="s">
        <v>13</v>
      </c>
      <c r="I1716" s="6" t="s">
        <v>1706</v>
      </c>
      <c r="J1716" s="6" t="s">
        <v>110</v>
      </c>
    </row>
    <row r="1717" spans="1:10" s="30" customFormat="1" x14ac:dyDescent="0.2">
      <c r="A1717" s="6" t="s">
        <v>1186</v>
      </c>
      <c r="B1717" s="6" t="s">
        <v>1187</v>
      </c>
      <c r="C1717" s="6" t="s">
        <v>1188</v>
      </c>
      <c r="D1717" s="6">
        <v>2013</v>
      </c>
      <c r="E1717" s="6"/>
      <c r="F1717" s="20" t="s">
        <v>114</v>
      </c>
      <c r="G1717" s="20" t="s">
        <v>114</v>
      </c>
      <c r="H1717" s="6" t="s">
        <v>6312</v>
      </c>
      <c r="I1717" s="6" t="s">
        <v>1189</v>
      </c>
      <c r="J1717" s="6" t="s">
        <v>3141</v>
      </c>
    </row>
    <row r="1718" spans="1:10" x14ac:dyDescent="0.25">
      <c r="A1718" s="6" t="s">
        <v>613</v>
      </c>
      <c r="B1718" s="6" t="s">
        <v>614</v>
      </c>
      <c r="D1718" s="6">
        <v>2011</v>
      </c>
      <c r="F1718" s="20" t="s">
        <v>547</v>
      </c>
      <c r="G1718" s="20" t="s">
        <v>13</v>
      </c>
      <c r="I1718" s="6" t="s">
        <v>103</v>
      </c>
      <c r="J1718" s="6" t="s">
        <v>116</v>
      </c>
    </row>
    <row r="1719" spans="1:10" x14ac:dyDescent="0.25">
      <c r="A1719" s="6" t="s">
        <v>4377</v>
      </c>
      <c r="B1719" s="6" t="s">
        <v>4378</v>
      </c>
      <c r="C1719" s="6" t="s">
        <v>4379</v>
      </c>
      <c r="D1719" s="6">
        <v>2013</v>
      </c>
      <c r="F1719" s="20" t="s">
        <v>4380</v>
      </c>
      <c r="G1719" s="20" t="s">
        <v>13</v>
      </c>
      <c r="I1719" s="6" t="s">
        <v>103</v>
      </c>
      <c r="J1719" s="6" t="s">
        <v>99</v>
      </c>
    </row>
    <row r="1720" spans="1:10" x14ac:dyDescent="0.25">
      <c r="A1720" s="6" t="s">
        <v>2585</v>
      </c>
      <c r="B1720" s="6" t="s">
        <v>2586</v>
      </c>
      <c r="C1720" s="6" t="s">
        <v>2265</v>
      </c>
      <c r="D1720" s="6">
        <v>2015</v>
      </c>
      <c r="F1720" s="20" t="s">
        <v>13</v>
      </c>
      <c r="G1720" s="20" t="s">
        <v>13</v>
      </c>
      <c r="I1720" s="6" t="s">
        <v>2587</v>
      </c>
      <c r="J1720" s="6" t="s">
        <v>116</v>
      </c>
    </row>
    <row r="1721" spans="1:10" x14ac:dyDescent="0.25">
      <c r="A1721" s="6" t="s">
        <v>4125</v>
      </c>
      <c r="B1721" s="6" t="s">
        <v>4126</v>
      </c>
      <c r="C1721" s="6" t="s">
        <v>4127</v>
      </c>
      <c r="D1721" s="6">
        <v>2012</v>
      </c>
      <c r="F1721" s="20" t="s">
        <v>547</v>
      </c>
      <c r="G1721" s="20" t="s">
        <v>13</v>
      </c>
      <c r="I1721" s="6" t="s">
        <v>4128</v>
      </c>
      <c r="J1721" s="6" t="s">
        <v>116</v>
      </c>
    </row>
    <row r="1722" spans="1:10" x14ac:dyDescent="0.25">
      <c r="A1722" s="6" t="s">
        <v>137</v>
      </c>
      <c r="B1722" s="6" t="s">
        <v>138</v>
      </c>
      <c r="C1722" s="6" t="s">
        <v>139</v>
      </c>
      <c r="D1722" s="6">
        <v>2011</v>
      </c>
      <c r="F1722" s="20" t="s">
        <v>13</v>
      </c>
      <c r="G1722" s="20" t="s">
        <v>13</v>
      </c>
      <c r="I1722" s="6" t="s">
        <v>141</v>
      </c>
      <c r="J1722" s="6" t="s">
        <v>110</v>
      </c>
    </row>
    <row r="1723" spans="1:10" x14ac:dyDescent="0.25">
      <c r="A1723" s="6" t="s">
        <v>1217</v>
      </c>
      <c r="B1723" s="6" t="s">
        <v>1218</v>
      </c>
      <c r="C1723" s="6" t="s">
        <v>1219</v>
      </c>
      <c r="D1723" s="6">
        <v>2013</v>
      </c>
      <c r="F1723" s="20" t="s">
        <v>114</v>
      </c>
      <c r="G1723" s="20" t="s">
        <v>1220</v>
      </c>
      <c r="H1723" s="6" t="s">
        <v>6312</v>
      </c>
      <c r="I1723" s="6" t="s">
        <v>1221</v>
      </c>
      <c r="J1723" s="6" t="s">
        <v>1222</v>
      </c>
    </row>
    <row r="1724" spans="1:10" x14ac:dyDescent="0.25">
      <c r="A1724" s="6" t="s">
        <v>1716</v>
      </c>
      <c r="B1724" s="6" t="s">
        <v>1717</v>
      </c>
      <c r="C1724" s="6" t="s">
        <v>396</v>
      </c>
      <c r="D1724" s="6">
        <v>2014</v>
      </c>
      <c r="F1724" s="20" t="s">
        <v>114</v>
      </c>
      <c r="G1724" s="20" t="s">
        <v>114</v>
      </c>
      <c r="H1724" s="6" t="s">
        <v>6312</v>
      </c>
      <c r="I1724" s="6" t="s">
        <v>327</v>
      </c>
      <c r="J1724" s="6" t="s">
        <v>1719</v>
      </c>
    </row>
    <row r="1725" spans="1:10" x14ac:dyDescent="0.25">
      <c r="A1725" s="6" t="s">
        <v>1362</v>
      </c>
      <c r="B1725" s="6" t="s">
        <v>1363</v>
      </c>
      <c r="C1725" s="6" t="s">
        <v>1364</v>
      </c>
      <c r="D1725" s="6">
        <v>2013</v>
      </c>
      <c r="F1725" s="20" t="s">
        <v>114</v>
      </c>
      <c r="G1725" s="20" t="s">
        <v>114</v>
      </c>
      <c r="H1725" s="6" t="s">
        <v>6312</v>
      </c>
      <c r="I1725" s="6" t="s">
        <v>1365</v>
      </c>
      <c r="J1725" s="6" t="s">
        <v>3141</v>
      </c>
    </row>
    <row r="1726" spans="1:10" x14ac:dyDescent="0.25">
      <c r="A1726" s="6" t="s">
        <v>3129</v>
      </c>
      <c r="B1726" s="6" t="s">
        <v>3130</v>
      </c>
      <c r="C1726" s="6" t="s">
        <v>3131</v>
      </c>
      <c r="D1726" s="6">
        <v>2011</v>
      </c>
      <c r="F1726" s="20" t="s">
        <v>114</v>
      </c>
      <c r="G1726" s="20" t="s">
        <v>114</v>
      </c>
      <c r="I1726" s="6" t="s">
        <v>3335</v>
      </c>
      <c r="J1726" s="6" t="s">
        <v>3141</v>
      </c>
    </row>
    <row r="1727" spans="1:10" x14ac:dyDescent="0.25">
      <c r="A1727" s="6" t="s">
        <v>3477</v>
      </c>
      <c r="B1727" s="6" t="s">
        <v>3478</v>
      </c>
      <c r="C1727" s="6" t="s">
        <v>3479</v>
      </c>
      <c r="D1727" s="6">
        <v>2014</v>
      </c>
      <c r="F1727" s="20" t="s">
        <v>114</v>
      </c>
      <c r="G1727" s="20" t="s">
        <v>114</v>
      </c>
      <c r="I1727" s="6" t="s">
        <v>3335</v>
      </c>
      <c r="J1727" s="6" t="s">
        <v>3141</v>
      </c>
    </row>
    <row r="1728" spans="1:10" x14ac:dyDescent="0.25">
      <c r="A1728" s="6" t="s">
        <v>3736</v>
      </c>
      <c r="B1728" s="6" t="s">
        <v>3737</v>
      </c>
      <c r="C1728" s="6" t="s">
        <v>430</v>
      </c>
      <c r="D1728" s="6">
        <v>2013</v>
      </c>
      <c r="F1728" s="20" t="s">
        <v>114</v>
      </c>
      <c r="G1728" s="20" t="s">
        <v>114</v>
      </c>
      <c r="H1728" s="6" t="s">
        <v>6312</v>
      </c>
      <c r="I1728" s="6" t="s">
        <v>2733</v>
      </c>
      <c r="J1728" s="6" t="s">
        <v>3738</v>
      </c>
    </row>
    <row r="1729" spans="1:10" x14ac:dyDescent="0.25">
      <c r="A1729" s="6" t="s">
        <v>2888</v>
      </c>
      <c r="B1729" s="6" t="s">
        <v>2889</v>
      </c>
      <c r="C1729" s="6" t="s">
        <v>917</v>
      </c>
      <c r="D1729" s="6">
        <v>2012</v>
      </c>
      <c r="F1729" s="20" t="s">
        <v>114</v>
      </c>
      <c r="G1729" s="20" t="s">
        <v>114</v>
      </c>
      <c r="H1729" s="6" t="s">
        <v>6312</v>
      </c>
      <c r="I1729" s="6" t="s">
        <v>2890</v>
      </c>
      <c r="J1729" s="6" t="s">
        <v>638</v>
      </c>
    </row>
    <row r="1730" spans="1:10" x14ac:dyDescent="0.25">
      <c r="A1730" s="6" t="s">
        <v>2125</v>
      </c>
      <c r="B1730" s="6" t="s">
        <v>6305</v>
      </c>
      <c r="C1730" s="6" t="s">
        <v>1524</v>
      </c>
      <c r="D1730" s="6">
        <v>2011</v>
      </c>
      <c r="F1730" s="20" t="s">
        <v>114</v>
      </c>
      <c r="G1730" s="20" t="s">
        <v>114</v>
      </c>
      <c r="I1730" s="6" t="s">
        <v>2127</v>
      </c>
      <c r="J1730" s="6" t="s">
        <v>2128</v>
      </c>
    </row>
    <row r="1731" spans="1:10" x14ac:dyDescent="0.25">
      <c r="A1731" s="6" t="s">
        <v>3319</v>
      </c>
      <c r="B1731" s="6" t="s">
        <v>3320</v>
      </c>
      <c r="C1731" s="6" t="s">
        <v>3321</v>
      </c>
      <c r="D1731" s="6">
        <v>2013</v>
      </c>
      <c r="F1731" s="20" t="s">
        <v>114</v>
      </c>
      <c r="G1731" s="20" t="s">
        <v>114</v>
      </c>
      <c r="H1731" s="6" t="s">
        <v>6312</v>
      </c>
      <c r="I1731" s="6" t="s">
        <v>6280</v>
      </c>
      <c r="J1731" s="6" t="s">
        <v>3141</v>
      </c>
    </row>
    <row r="1732" spans="1:10" x14ac:dyDescent="0.25">
      <c r="A1732" s="6" t="s">
        <v>4764</v>
      </c>
      <c r="B1732" s="6" t="s">
        <v>4765</v>
      </c>
      <c r="C1732" s="6" t="s">
        <v>4766</v>
      </c>
      <c r="D1732" s="6">
        <v>2010</v>
      </c>
      <c r="F1732" s="20" t="s">
        <v>13</v>
      </c>
      <c r="G1732" s="20" t="s">
        <v>13</v>
      </c>
      <c r="I1732" s="6" t="s">
        <v>4767</v>
      </c>
      <c r="J1732" s="6" t="s">
        <v>116</v>
      </c>
    </row>
    <row r="1733" spans="1:10" x14ac:dyDescent="0.25">
      <c r="A1733" s="6" t="s">
        <v>154</v>
      </c>
      <c r="B1733" s="6" t="s">
        <v>155</v>
      </c>
      <c r="C1733" s="6" t="s">
        <v>156</v>
      </c>
      <c r="D1733" s="6">
        <v>2012</v>
      </c>
      <c r="F1733" s="20" t="s">
        <v>13</v>
      </c>
      <c r="G1733" s="20" t="s">
        <v>13</v>
      </c>
      <c r="I1733" s="6" t="s">
        <v>157</v>
      </c>
      <c r="J1733" s="6" t="s">
        <v>104</v>
      </c>
    </row>
    <row r="1734" spans="1:10" x14ac:dyDescent="0.25">
      <c r="A1734" s="6" t="s">
        <v>158</v>
      </c>
      <c r="B1734" s="6" t="s">
        <v>159</v>
      </c>
      <c r="C1734" s="6" t="s">
        <v>160</v>
      </c>
      <c r="D1734" s="6">
        <v>2012</v>
      </c>
      <c r="F1734" s="20" t="s">
        <v>13</v>
      </c>
      <c r="G1734" s="20" t="s">
        <v>13</v>
      </c>
      <c r="I1734" s="6" t="s">
        <v>157</v>
      </c>
      <c r="J1734" s="6" t="s">
        <v>104</v>
      </c>
    </row>
    <row r="1735" spans="1:10" x14ac:dyDescent="0.25">
      <c r="A1735" s="6" t="s">
        <v>822</v>
      </c>
      <c r="B1735" s="6" t="s">
        <v>823</v>
      </c>
      <c r="C1735" s="6" t="s">
        <v>409</v>
      </c>
      <c r="D1735" s="6">
        <v>2013</v>
      </c>
      <c r="F1735" s="20" t="s">
        <v>13</v>
      </c>
      <c r="G1735" s="20" t="s">
        <v>13</v>
      </c>
      <c r="I1735" s="6" t="s">
        <v>824</v>
      </c>
      <c r="J1735" s="6" t="s">
        <v>110</v>
      </c>
    </row>
    <row r="1736" spans="1:10" x14ac:dyDescent="0.25">
      <c r="A1736" s="6" t="s">
        <v>825</v>
      </c>
      <c r="B1736" s="6" t="s">
        <v>826</v>
      </c>
      <c r="C1736" s="6" t="s">
        <v>827</v>
      </c>
      <c r="D1736" s="6">
        <v>2013</v>
      </c>
      <c r="F1736" s="20" t="s">
        <v>13</v>
      </c>
      <c r="G1736" s="20" t="s">
        <v>13</v>
      </c>
      <c r="I1736" s="6" t="s">
        <v>824</v>
      </c>
      <c r="J1736" s="6" t="s">
        <v>110</v>
      </c>
    </row>
    <row r="1737" spans="1:10" x14ac:dyDescent="0.25">
      <c r="A1737" s="6" t="s">
        <v>122</v>
      </c>
      <c r="B1737" s="6" t="s">
        <v>123</v>
      </c>
      <c r="C1737" s="6" t="s">
        <v>124</v>
      </c>
      <c r="D1737" s="25">
        <v>2014</v>
      </c>
      <c r="F1737" s="20" t="s">
        <v>13</v>
      </c>
      <c r="G1737" s="20" t="s">
        <v>13</v>
      </c>
      <c r="I1737" s="6" t="s">
        <v>125</v>
      </c>
      <c r="J1737" s="6" t="s">
        <v>104</v>
      </c>
    </row>
    <row r="1738" spans="1:10" x14ac:dyDescent="0.25">
      <c r="A1738" s="6" t="s">
        <v>3508</v>
      </c>
      <c r="B1738" s="6" t="s">
        <v>3509</v>
      </c>
      <c r="C1738" s="6" t="s">
        <v>179</v>
      </c>
      <c r="D1738" s="6">
        <v>2010</v>
      </c>
      <c r="F1738" s="20" t="s">
        <v>114</v>
      </c>
      <c r="G1738" s="20" t="s">
        <v>114</v>
      </c>
      <c r="I1738" s="6" t="s">
        <v>3510</v>
      </c>
      <c r="J1738" s="6" t="s">
        <v>3141</v>
      </c>
    </row>
    <row r="1739" spans="1:10" x14ac:dyDescent="0.25">
      <c r="A1739" s="6" t="s">
        <v>2347</v>
      </c>
      <c r="B1739" s="6" t="s">
        <v>2348</v>
      </c>
      <c r="C1739" s="6" t="s">
        <v>596</v>
      </c>
      <c r="D1739" s="6">
        <v>2011</v>
      </c>
      <c r="F1739" s="20" t="s">
        <v>13</v>
      </c>
      <c r="G1739" s="20" t="s">
        <v>13</v>
      </c>
      <c r="I1739" s="6" t="s">
        <v>2349</v>
      </c>
      <c r="J1739" s="6" t="s">
        <v>116</v>
      </c>
    </row>
    <row r="1740" spans="1:10" x14ac:dyDescent="0.25">
      <c r="A1740" s="6" t="s">
        <v>3146</v>
      </c>
      <c r="B1740" s="6" t="s">
        <v>3147</v>
      </c>
      <c r="C1740" s="6" t="s">
        <v>2216</v>
      </c>
      <c r="D1740" s="6">
        <v>2014</v>
      </c>
      <c r="F1740" s="20" t="s">
        <v>114</v>
      </c>
      <c r="G1740" s="20" t="s">
        <v>114</v>
      </c>
      <c r="I1740" s="6" t="s">
        <v>3148</v>
      </c>
      <c r="J1740" s="6" t="s">
        <v>1547</v>
      </c>
    </row>
    <row r="1741" spans="1:10" x14ac:dyDescent="0.25">
      <c r="A1741" s="6" t="s">
        <v>4961</v>
      </c>
      <c r="B1741" s="6" t="s">
        <v>4962</v>
      </c>
      <c r="C1741" s="6" t="s">
        <v>749</v>
      </c>
      <c r="D1741" s="6">
        <v>2014</v>
      </c>
      <c r="F1741" s="20" t="s">
        <v>13</v>
      </c>
      <c r="G1741" s="20" t="s">
        <v>13</v>
      </c>
      <c r="I1741" s="6" t="s">
        <v>4963</v>
      </c>
      <c r="J1741" s="6" t="s">
        <v>116</v>
      </c>
    </row>
    <row r="1742" spans="1:10" x14ac:dyDescent="0.25">
      <c r="A1742" s="8" t="s">
        <v>3066</v>
      </c>
      <c r="B1742" s="8" t="s">
        <v>3067</v>
      </c>
      <c r="D1742" s="8">
        <v>2013</v>
      </c>
      <c r="F1742" s="21" t="s">
        <v>13</v>
      </c>
      <c r="G1742" s="21" t="s">
        <v>13</v>
      </c>
      <c r="H1742" s="8"/>
      <c r="I1742" s="8" t="s">
        <v>3068</v>
      </c>
      <c r="J1742" s="8" t="s">
        <v>3068</v>
      </c>
    </row>
    <row r="1743" spans="1:10" s="8" customFormat="1" x14ac:dyDescent="0.25">
      <c r="A1743" s="6" t="s">
        <v>565</v>
      </c>
      <c r="B1743" s="6" t="s">
        <v>566</v>
      </c>
      <c r="C1743" s="6" t="s">
        <v>430</v>
      </c>
      <c r="D1743" s="6">
        <v>2011</v>
      </c>
      <c r="E1743" s="6"/>
      <c r="F1743" s="20" t="s">
        <v>114</v>
      </c>
      <c r="G1743" s="20" t="s">
        <v>114</v>
      </c>
      <c r="H1743" s="6" t="s">
        <v>6312</v>
      </c>
      <c r="I1743" s="6" t="s">
        <v>567</v>
      </c>
      <c r="J1743" s="6" t="s">
        <v>3141</v>
      </c>
    </row>
    <row r="1744" spans="1:10" x14ac:dyDescent="0.25">
      <c r="A1744" s="6" t="s">
        <v>1640</v>
      </c>
      <c r="B1744" s="6" t="s">
        <v>1641</v>
      </c>
      <c r="C1744" s="6" t="s">
        <v>1642</v>
      </c>
      <c r="D1744" s="6">
        <v>2012</v>
      </c>
      <c r="F1744" s="20" t="s">
        <v>114</v>
      </c>
      <c r="G1744" s="20" t="s">
        <v>114</v>
      </c>
      <c r="H1744" s="6" t="s">
        <v>6312</v>
      </c>
      <c r="I1744" s="6" t="s">
        <v>1643</v>
      </c>
      <c r="J1744" s="6" t="s">
        <v>1644</v>
      </c>
    </row>
    <row r="1745" spans="1:10" x14ac:dyDescent="0.25">
      <c r="A1745" s="6" t="s">
        <v>1400</v>
      </c>
      <c r="B1745" s="6" t="s">
        <v>1401</v>
      </c>
      <c r="C1745" s="6" t="s">
        <v>1402</v>
      </c>
      <c r="D1745" s="6">
        <v>2012</v>
      </c>
      <c r="F1745" s="20" t="s">
        <v>114</v>
      </c>
      <c r="G1745" s="20" t="s">
        <v>114</v>
      </c>
      <c r="H1745" s="6" t="s">
        <v>6312</v>
      </c>
      <c r="I1745" s="6" t="s">
        <v>1403</v>
      </c>
      <c r="J1745" s="6" t="s">
        <v>1403</v>
      </c>
    </row>
    <row r="1746" spans="1:10" s="30" customFormat="1" x14ac:dyDescent="0.2">
      <c r="A1746" s="6" t="s">
        <v>3459</v>
      </c>
      <c r="B1746" s="6" t="s">
        <v>3460</v>
      </c>
      <c r="C1746" s="6" t="s">
        <v>204</v>
      </c>
      <c r="D1746" s="6">
        <v>2011</v>
      </c>
      <c r="E1746" s="6"/>
      <c r="F1746" s="20" t="s">
        <v>114</v>
      </c>
      <c r="G1746" s="20" t="s">
        <v>114</v>
      </c>
      <c r="H1746" s="6" t="s">
        <v>6312</v>
      </c>
      <c r="I1746" s="6" t="s">
        <v>3461</v>
      </c>
      <c r="J1746" s="6" t="s">
        <v>1644</v>
      </c>
    </row>
    <row r="1747" spans="1:10" s="30" customFormat="1" x14ac:dyDescent="0.2">
      <c r="A1747" s="6" t="s">
        <v>2137</v>
      </c>
      <c r="B1747" s="6" t="s">
        <v>2138</v>
      </c>
      <c r="C1747" s="6" t="s">
        <v>326</v>
      </c>
      <c r="D1747" s="6">
        <v>2013</v>
      </c>
      <c r="E1747" s="6"/>
      <c r="F1747" s="20" t="s">
        <v>114</v>
      </c>
      <c r="G1747" s="20" t="s">
        <v>114</v>
      </c>
      <c r="H1747" s="6"/>
      <c r="I1747" s="6" t="s">
        <v>1460</v>
      </c>
      <c r="J1747" s="6" t="s">
        <v>2139</v>
      </c>
    </row>
    <row r="1748" spans="1:10" x14ac:dyDescent="0.25">
      <c r="A1748" s="6" t="s">
        <v>1011</v>
      </c>
      <c r="B1748" s="6" t="s">
        <v>1012</v>
      </c>
      <c r="C1748" s="6" t="s">
        <v>283</v>
      </c>
      <c r="D1748" s="6">
        <v>2012</v>
      </c>
      <c r="F1748" s="20" t="s">
        <v>114</v>
      </c>
      <c r="G1748" s="20" t="s">
        <v>114</v>
      </c>
      <c r="H1748" s="6" t="s">
        <v>6312</v>
      </c>
      <c r="I1748" s="6" t="s">
        <v>1013</v>
      </c>
      <c r="J1748" s="6" t="s">
        <v>1014</v>
      </c>
    </row>
    <row r="1749" spans="1:10" x14ac:dyDescent="0.25">
      <c r="A1749" s="6" t="s">
        <v>2275</v>
      </c>
      <c r="B1749" s="6" t="s">
        <v>2276</v>
      </c>
      <c r="C1749" s="6" t="s">
        <v>2277</v>
      </c>
      <c r="D1749" s="6">
        <v>2014</v>
      </c>
      <c r="F1749" s="20" t="s">
        <v>114</v>
      </c>
      <c r="G1749" s="20" t="s">
        <v>114</v>
      </c>
      <c r="H1749" s="6" t="s">
        <v>6312</v>
      </c>
      <c r="I1749" s="6" t="s">
        <v>1928</v>
      </c>
      <c r="J1749" s="6" t="s">
        <v>2278</v>
      </c>
    </row>
    <row r="1750" spans="1:10" x14ac:dyDescent="0.25">
      <c r="A1750" s="6" t="s">
        <v>4909</v>
      </c>
      <c r="B1750" s="6" t="s">
        <v>4910</v>
      </c>
      <c r="C1750" s="6" t="s">
        <v>135</v>
      </c>
      <c r="D1750" s="6">
        <v>2013</v>
      </c>
      <c r="F1750" s="20" t="s">
        <v>13</v>
      </c>
      <c r="G1750" s="20" t="s">
        <v>13</v>
      </c>
      <c r="I1750" s="6" t="s">
        <v>4911</v>
      </c>
      <c r="J1750" s="6" t="s">
        <v>116</v>
      </c>
    </row>
    <row r="1751" spans="1:10" x14ac:dyDescent="0.25">
      <c r="A1751" s="6" t="s">
        <v>4663</v>
      </c>
      <c r="B1751" s="6" t="s">
        <v>4664</v>
      </c>
      <c r="C1751" s="6" t="s">
        <v>4665</v>
      </c>
      <c r="D1751" s="25">
        <v>2014</v>
      </c>
      <c r="F1751" s="20" t="s">
        <v>114</v>
      </c>
      <c r="G1751" s="20" t="s">
        <v>114</v>
      </c>
      <c r="H1751" s="6" t="s">
        <v>6312</v>
      </c>
      <c r="I1751" s="6" t="s">
        <v>214</v>
      </c>
      <c r="J1751" s="6" t="s">
        <v>3141</v>
      </c>
    </row>
    <row r="1752" spans="1:10" x14ac:dyDescent="0.25">
      <c r="A1752" s="6" t="s">
        <v>2332</v>
      </c>
      <c r="B1752" s="6" t="s">
        <v>4899</v>
      </c>
      <c r="C1752" s="6" t="s">
        <v>3222</v>
      </c>
      <c r="D1752" s="6">
        <v>2014</v>
      </c>
      <c r="F1752" s="20" t="s">
        <v>13</v>
      </c>
      <c r="G1752" s="20" t="s">
        <v>13</v>
      </c>
      <c r="I1752" s="6" t="s">
        <v>4900</v>
      </c>
      <c r="J1752" s="6" t="s">
        <v>116</v>
      </c>
    </row>
    <row r="1753" spans="1:10" x14ac:dyDescent="0.25">
      <c r="A1753" s="6" t="s">
        <v>3756</v>
      </c>
      <c r="B1753" s="6" t="s">
        <v>3757</v>
      </c>
      <c r="C1753" s="6" t="s">
        <v>3758</v>
      </c>
      <c r="D1753" s="6">
        <v>2014</v>
      </c>
      <c r="F1753" s="20" t="s">
        <v>13</v>
      </c>
      <c r="G1753" s="20" t="s">
        <v>13</v>
      </c>
      <c r="I1753" s="6" t="s">
        <v>3759</v>
      </c>
      <c r="J1753" s="6" t="s">
        <v>3760</v>
      </c>
    </row>
    <row r="1754" spans="1:10" x14ac:dyDescent="0.25">
      <c r="A1754" s="6" t="s">
        <v>2613</v>
      </c>
      <c r="B1754" s="6" t="s">
        <v>2614</v>
      </c>
      <c r="C1754" s="6" t="s">
        <v>2615</v>
      </c>
      <c r="D1754" s="25">
        <v>2011</v>
      </c>
      <c r="F1754" s="20" t="s">
        <v>114</v>
      </c>
      <c r="G1754" s="20" t="s">
        <v>114</v>
      </c>
      <c r="I1754" s="6" t="s">
        <v>2616</v>
      </c>
      <c r="J1754" s="6" t="s">
        <v>992</v>
      </c>
    </row>
    <row r="1755" spans="1:10" s="30" customFormat="1" x14ac:dyDescent="0.2">
      <c r="A1755" s="6" t="s">
        <v>2798</v>
      </c>
      <c r="B1755" s="6" t="s">
        <v>2799</v>
      </c>
      <c r="C1755" s="6" t="s">
        <v>2800</v>
      </c>
      <c r="D1755" s="6">
        <v>2013</v>
      </c>
      <c r="E1755" s="6"/>
      <c r="F1755" s="20" t="s">
        <v>114</v>
      </c>
      <c r="G1755" s="20" t="s">
        <v>114</v>
      </c>
      <c r="H1755" s="6" t="s">
        <v>6312</v>
      </c>
      <c r="I1755" s="6" t="s">
        <v>2801</v>
      </c>
      <c r="J1755" s="6" t="s">
        <v>2802</v>
      </c>
    </row>
    <row r="1756" spans="1:10" s="30" customFormat="1" x14ac:dyDescent="0.2">
      <c r="A1756" s="6" t="s">
        <v>4122</v>
      </c>
      <c r="B1756" s="6" t="s">
        <v>4123</v>
      </c>
      <c r="C1756" s="6" t="s">
        <v>1699</v>
      </c>
      <c r="D1756" s="6">
        <v>2012</v>
      </c>
      <c r="E1756" s="6"/>
      <c r="F1756" s="20" t="s">
        <v>114</v>
      </c>
      <c r="G1756" s="20" t="s">
        <v>114</v>
      </c>
      <c r="H1756" s="6" t="s">
        <v>6312</v>
      </c>
      <c r="I1756" s="6" t="s">
        <v>1460</v>
      </c>
      <c r="J1756" s="6" t="s">
        <v>4124</v>
      </c>
    </row>
    <row r="1757" spans="1:10" x14ac:dyDescent="0.25">
      <c r="A1757" s="6" t="s">
        <v>2508</v>
      </c>
      <c r="B1757" s="6" t="s">
        <v>2509</v>
      </c>
      <c r="C1757" s="6" t="s">
        <v>2510</v>
      </c>
      <c r="D1757" s="25">
        <v>2011</v>
      </c>
      <c r="F1757" s="20" t="s">
        <v>114</v>
      </c>
      <c r="G1757" s="20" t="s">
        <v>114</v>
      </c>
      <c r="H1757" s="6" t="s">
        <v>6312</v>
      </c>
      <c r="I1757" s="6" t="s">
        <v>2511</v>
      </c>
      <c r="J1757" s="6" t="s">
        <v>1460</v>
      </c>
    </row>
    <row r="1758" spans="1:10" x14ac:dyDescent="0.25">
      <c r="A1758" s="6" t="s">
        <v>3401</v>
      </c>
      <c r="B1758" s="6" t="s">
        <v>3402</v>
      </c>
      <c r="C1758" s="6" t="s">
        <v>3403</v>
      </c>
      <c r="D1758" s="25">
        <v>2013</v>
      </c>
      <c r="F1758" s="20" t="s">
        <v>114</v>
      </c>
      <c r="G1758" s="20" t="s">
        <v>114</v>
      </c>
      <c r="I1758" s="6" t="s">
        <v>3404</v>
      </c>
      <c r="J1758" s="6" t="s">
        <v>3405</v>
      </c>
    </row>
    <row r="1759" spans="1:10" x14ac:dyDescent="0.25">
      <c r="A1759" s="6" t="s">
        <v>4115</v>
      </c>
      <c r="B1759" s="6" t="s">
        <v>4116</v>
      </c>
      <c r="C1759" s="6" t="s">
        <v>4117</v>
      </c>
      <c r="D1759" s="6">
        <v>2013</v>
      </c>
      <c r="F1759" s="20" t="s">
        <v>114</v>
      </c>
      <c r="G1759" s="20" t="s">
        <v>114</v>
      </c>
      <c r="I1759" s="6" t="s">
        <v>4118</v>
      </c>
      <c r="J1759" s="6" t="s">
        <v>4119</v>
      </c>
    </row>
    <row r="1760" spans="1:10" x14ac:dyDescent="0.25">
      <c r="A1760" s="6" t="s">
        <v>873</v>
      </c>
      <c r="B1760" s="6" t="s">
        <v>874</v>
      </c>
      <c r="C1760" s="6" t="s">
        <v>875</v>
      </c>
      <c r="D1760" s="25">
        <v>2011</v>
      </c>
      <c r="F1760" s="20" t="s">
        <v>114</v>
      </c>
      <c r="G1760" s="20" t="s">
        <v>114</v>
      </c>
      <c r="H1760" s="23" t="s">
        <v>6312</v>
      </c>
      <c r="I1760" s="6" t="s">
        <v>876</v>
      </c>
      <c r="J1760" s="6" t="s">
        <v>877</v>
      </c>
    </row>
    <row r="1761" spans="1:10" x14ac:dyDescent="0.25">
      <c r="A1761" s="6" t="s">
        <v>5220</v>
      </c>
      <c r="B1761" s="6" t="s">
        <v>5221</v>
      </c>
      <c r="C1761" s="6" t="s">
        <v>4587</v>
      </c>
      <c r="D1761" s="25">
        <v>2014</v>
      </c>
      <c r="F1761" s="20" t="s">
        <v>114</v>
      </c>
      <c r="G1761" s="20" t="s">
        <v>114</v>
      </c>
      <c r="I1761" s="6" t="s">
        <v>3466</v>
      </c>
      <c r="J1761" s="6" t="s">
        <v>1719</v>
      </c>
    </row>
    <row r="1762" spans="1:10" x14ac:dyDescent="0.25">
      <c r="A1762" s="6" t="s">
        <v>3464</v>
      </c>
      <c r="B1762" s="6" t="s">
        <v>3465</v>
      </c>
      <c r="C1762" s="6" t="s">
        <v>3403</v>
      </c>
      <c r="D1762" s="25">
        <v>2013</v>
      </c>
      <c r="F1762" s="20" t="s">
        <v>114</v>
      </c>
      <c r="G1762" s="20" t="s">
        <v>114</v>
      </c>
      <c r="I1762" s="6" t="s">
        <v>3466</v>
      </c>
      <c r="J1762" s="6" t="s">
        <v>3467</v>
      </c>
    </row>
    <row r="1763" spans="1:10" x14ac:dyDescent="0.25">
      <c r="A1763" s="6" t="s">
        <v>969</v>
      </c>
      <c r="B1763" s="6" t="s">
        <v>970</v>
      </c>
      <c r="C1763" s="6" t="s">
        <v>971</v>
      </c>
      <c r="D1763" s="6">
        <v>2012</v>
      </c>
      <c r="F1763" s="20" t="s">
        <v>114</v>
      </c>
      <c r="G1763" s="20" t="s">
        <v>114</v>
      </c>
      <c r="H1763" s="6" t="s">
        <v>6312</v>
      </c>
      <c r="I1763" s="6" t="s">
        <v>3141</v>
      </c>
      <c r="J1763" s="6" t="s">
        <v>3141</v>
      </c>
    </row>
    <row r="1764" spans="1:10" x14ac:dyDescent="0.25">
      <c r="A1764" s="6" t="s">
        <v>4944</v>
      </c>
      <c r="B1764" s="6" t="s">
        <v>4945</v>
      </c>
      <c r="C1764" s="6" t="s">
        <v>4946</v>
      </c>
      <c r="D1764" s="25">
        <v>2013</v>
      </c>
      <c r="F1764" s="20" t="s">
        <v>114</v>
      </c>
      <c r="G1764" s="20" t="s">
        <v>114</v>
      </c>
      <c r="H1764" s="6" t="s">
        <v>6312</v>
      </c>
      <c r="I1764" s="6" t="s">
        <v>4947</v>
      </c>
      <c r="J1764" s="6" t="s">
        <v>3141</v>
      </c>
    </row>
    <row r="1765" spans="1:10" x14ac:dyDescent="0.25">
      <c r="A1765" s="8" t="s">
        <v>3913</v>
      </c>
      <c r="B1765" s="8" t="s">
        <v>3914</v>
      </c>
      <c r="D1765" s="8">
        <v>2013</v>
      </c>
      <c r="F1765" s="20" t="s">
        <v>114</v>
      </c>
      <c r="G1765" s="20" t="s">
        <v>114</v>
      </c>
      <c r="I1765" s="13" t="s">
        <v>6292</v>
      </c>
      <c r="J1765" s="13" t="s">
        <v>3480</v>
      </c>
    </row>
    <row r="1766" spans="1:10" x14ac:dyDescent="0.25">
      <c r="A1766" s="6" t="s">
        <v>1494</v>
      </c>
      <c r="B1766" s="6" t="s">
        <v>1495</v>
      </c>
      <c r="C1766" s="6" t="s">
        <v>1496</v>
      </c>
      <c r="D1766" s="6">
        <v>2014</v>
      </c>
      <c r="F1766" s="20" t="s">
        <v>114</v>
      </c>
      <c r="G1766" s="20" t="s">
        <v>1220</v>
      </c>
      <c r="I1766" s="6" t="s">
        <v>1497</v>
      </c>
      <c r="J1766" s="6" t="s">
        <v>3141</v>
      </c>
    </row>
    <row r="1767" spans="1:10" x14ac:dyDescent="0.25">
      <c r="A1767" s="6" t="s">
        <v>1239</v>
      </c>
      <c r="B1767" s="6" t="s">
        <v>1240</v>
      </c>
      <c r="C1767" s="6" t="s">
        <v>1241</v>
      </c>
      <c r="D1767" s="6" t="s">
        <v>1242</v>
      </c>
      <c r="F1767" s="20" t="s">
        <v>114</v>
      </c>
      <c r="G1767" s="20" t="s">
        <v>114</v>
      </c>
      <c r="H1767" s="6" t="s">
        <v>6312</v>
      </c>
      <c r="I1767" s="6" t="s">
        <v>2733</v>
      </c>
      <c r="J1767" s="6" t="s">
        <v>1243</v>
      </c>
    </row>
    <row r="1768" spans="1:10" x14ac:dyDescent="0.25">
      <c r="A1768" s="6" t="s">
        <v>3022</v>
      </c>
      <c r="B1768" s="6" t="s">
        <v>3023</v>
      </c>
      <c r="C1768" s="6" t="s">
        <v>1699</v>
      </c>
      <c r="D1768" s="6">
        <v>2015</v>
      </c>
      <c r="F1768" s="20" t="s">
        <v>114</v>
      </c>
      <c r="G1768" s="20" t="s">
        <v>114</v>
      </c>
      <c r="I1768" s="6" t="s">
        <v>3024</v>
      </c>
      <c r="J1768" s="6" t="s">
        <v>3025</v>
      </c>
    </row>
    <row r="1769" spans="1:10" x14ac:dyDescent="0.25">
      <c r="A1769" s="8" t="s">
        <v>3049</v>
      </c>
      <c r="B1769" s="8" t="s">
        <v>3050</v>
      </c>
      <c r="D1769" s="8">
        <v>2012</v>
      </c>
      <c r="F1769" s="20" t="s">
        <v>114</v>
      </c>
      <c r="G1769" s="20" t="s">
        <v>114</v>
      </c>
      <c r="I1769" s="8" t="s">
        <v>2733</v>
      </c>
      <c r="J1769" s="8" t="s">
        <v>6276</v>
      </c>
    </row>
    <row r="1770" spans="1:10" hidden="1" x14ac:dyDescent="0.25">
      <c r="B1770" s="6" t="s">
        <v>3742</v>
      </c>
      <c r="E1770" s="6" t="s">
        <v>12</v>
      </c>
      <c r="F1770" s="8" t="s">
        <v>13</v>
      </c>
      <c r="G1770" s="8" t="s">
        <v>13</v>
      </c>
      <c r="J1770" s="6" t="s">
        <v>3743</v>
      </c>
    </row>
    <row r="1771" spans="1:10" hidden="1" x14ac:dyDescent="0.25">
      <c r="B1771" s="6" t="s">
        <v>3955</v>
      </c>
      <c r="E1771" s="6" t="s">
        <v>12</v>
      </c>
      <c r="F1771" s="8" t="s">
        <v>13</v>
      </c>
      <c r="G1771" s="8" t="s">
        <v>13</v>
      </c>
      <c r="J1771" s="6" t="s">
        <v>3743</v>
      </c>
    </row>
    <row r="1772" spans="1:10" x14ac:dyDescent="0.25">
      <c r="A1772" s="8" t="s">
        <v>563</v>
      </c>
      <c r="B1772" s="8" t="s">
        <v>564</v>
      </c>
      <c r="D1772" s="8">
        <v>2014</v>
      </c>
      <c r="F1772" s="21" t="s">
        <v>13</v>
      </c>
      <c r="G1772" s="21" t="s">
        <v>13</v>
      </c>
      <c r="H1772" s="8"/>
      <c r="I1772" s="8" t="s">
        <v>51</v>
      </c>
      <c r="J1772" s="8" t="s">
        <v>6265</v>
      </c>
    </row>
    <row r="1773" spans="1:10" hidden="1" x14ac:dyDescent="0.25">
      <c r="A1773" s="6" t="s">
        <v>3786</v>
      </c>
      <c r="B1773" s="6" t="s">
        <v>3787</v>
      </c>
      <c r="C1773" s="6" t="s">
        <v>3641</v>
      </c>
      <c r="D1773" s="6">
        <v>2015</v>
      </c>
      <c r="E1773" s="6" t="s">
        <v>12</v>
      </c>
      <c r="F1773" s="8" t="s">
        <v>13</v>
      </c>
      <c r="G1773" s="8" t="s">
        <v>13</v>
      </c>
      <c r="J1773" s="6" t="s">
        <v>3760</v>
      </c>
    </row>
    <row r="1774" spans="1:10" hidden="1" x14ac:dyDescent="0.25">
      <c r="A1774" s="6" t="s">
        <v>3729</v>
      </c>
      <c r="B1774" s="6" t="s">
        <v>3730</v>
      </c>
      <c r="C1774" s="6" t="s">
        <v>3731</v>
      </c>
      <c r="D1774" s="6">
        <v>2014</v>
      </c>
      <c r="E1774" s="6" t="s">
        <v>12</v>
      </c>
      <c r="F1774" s="8" t="s">
        <v>13</v>
      </c>
      <c r="G1774" s="8" t="s">
        <v>13</v>
      </c>
      <c r="J1774" s="6" t="s">
        <v>1644</v>
      </c>
    </row>
    <row r="1775" spans="1:10" x14ac:dyDescent="0.25">
      <c r="A1775" s="6" t="s">
        <v>910</v>
      </c>
      <c r="B1775" s="6" t="s">
        <v>2415</v>
      </c>
      <c r="C1775" s="6" t="s">
        <v>2416</v>
      </c>
      <c r="D1775" s="25">
        <v>2012</v>
      </c>
      <c r="F1775" s="20" t="s">
        <v>13</v>
      </c>
      <c r="G1775" s="20" t="s">
        <v>13</v>
      </c>
      <c r="I1775" s="6" t="s">
        <v>116</v>
      </c>
      <c r="J1775" s="6" t="s">
        <v>2003</v>
      </c>
    </row>
    <row r="1776" spans="1:10" s="8" customFormat="1" hidden="1" x14ac:dyDescent="0.25">
      <c r="A1776" s="6" t="s">
        <v>2902</v>
      </c>
      <c r="B1776" s="6" t="s">
        <v>2903</v>
      </c>
      <c r="C1776" s="6" t="s">
        <v>2904</v>
      </c>
      <c r="D1776" s="6">
        <v>2012</v>
      </c>
      <c r="E1776" s="6" t="s">
        <v>12</v>
      </c>
      <c r="F1776" s="8" t="s">
        <v>13</v>
      </c>
      <c r="G1776" s="8" t="s">
        <v>13</v>
      </c>
      <c r="H1776" s="6"/>
      <c r="I1776" s="6"/>
      <c r="J1776" s="6" t="s">
        <v>2905</v>
      </c>
    </row>
    <row r="1777" spans="1:10" hidden="1" x14ac:dyDescent="0.25">
      <c r="A1777" s="6" t="s">
        <v>3844</v>
      </c>
      <c r="B1777" s="6" t="s">
        <v>3845</v>
      </c>
      <c r="C1777" s="6" t="s">
        <v>3846</v>
      </c>
      <c r="D1777" s="6">
        <v>2014</v>
      </c>
      <c r="E1777" s="6" t="s">
        <v>12</v>
      </c>
      <c r="F1777" s="8" t="s">
        <v>13</v>
      </c>
      <c r="G1777" s="8" t="s">
        <v>13</v>
      </c>
      <c r="J1777" s="6" t="s">
        <v>6306</v>
      </c>
    </row>
    <row r="1778" spans="1:10" x14ac:dyDescent="0.25">
      <c r="A1778" s="6" t="s">
        <v>4789</v>
      </c>
      <c r="B1778" s="6" t="s">
        <v>4790</v>
      </c>
      <c r="C1778" s="6" t="s">
        <v>2800</v>
      </c>
      <c r="D1778" s="6">
        <v>2011</v>
      </c>
      <c r="F1778" s="20" t="s">
        <v>114</v>
      </c>
      <c r="G1778" s="20" t="s">
        <v>114</v>
      </c>
      <c r="I1778" s="6" t="s">
        <v>2733</v>
      </c>
      <c r="J1778" s="6" t="s">
        <v>4791</v>
      </c>
    </row>
    <row r="1779" spans="1:10" x14ac:dyDescent="0.25">
      <c r="A1779" s="6" t="s">
        <v>977</v>
      </c>
      <c r="B1779" s="6" t="s">
        <v>978</v>
      </c>
      <c r="C1779" s="6" t="s">
        <v>979</v>
      </c>
      <c r="D1779" s="6">
        <v>2014</v>
      </c>
      <c r="F1779" s="20" t="s">
        <v>13</v>
      </c>
      <c r="G1779" s="20" t="s">
        <v>13</v>
      </c>
      <c r="I1779" s="6" t="s">
        <v>1987</v>
      </c>
      <c r="J1779" s="6" t="s">
        <v>51</v>
      </c>
    </row>
    <row r="1780" spans="1:10" hidden="1" x14ac:dyDescent="0.25">
      <c r="A1780" s="6" t="s">
        <v>3642</v>
      </c>
      <c r="B1780" s="6" t="s">
        <v>3643</v>
      </c>
      <c r="C1780" s="6" t="s">
        <v>515</v>
      </c>
      <c r="D1780" s="6">
        <v>2013</v>
      </c>
      <c r="E1780" s="6" t="s">
        <v>12</v>
      </c>
      <c r="F1780" s="8" t="s">
        <v>13</v>
      </c>
      <c r="G1780" s="8" t="s">
        <v>13</v>
      </c>
      <c r="J1780" s="6" t="s">
        <v>59</v>
      </c>
    </row>
    <row r="1781" spans="1:10" x14ac:dyDescent="0.25">
      <c r="A1781" s="6" t="s">
        <v>126</v>
      </c>
      <c r="B1781" s="6" t="s">
        <v>127</v>
      </c>
      <c r="C1781" s="6" t="s">
        <v>128</v>
      </c>
      <c r="D1781" s="6">
        <v>2015</v>
      </c>
      <c r="F1781" s="20" t="s">
        <v>13</v>
      </c>
      <c r="G1781" s="20" t="s">
        <v>13</v>
      </c>
      <c r="I1781" s="6" t="s">
        <v>214</v>
      </c>
      <c r="J1781" s="6" t="s">
        <v>104</v>
      </c>
    </row>
    <row r="1782" spans="1:10" x14ac:dyDescent="0.25">
      <c r="A1782" s="6" t="s">
        <v>528</v>
      </c>
      <c r="B1782" s="6" t="s">
        <v>529</v>
      </c>
      <c r="C1782" s="6" t="s">
        <v>530</v>
      </c>
      <c r="D1782" s="6">
        <v>2014</v>
      </c>
      <c r="F1782" s="20" t="s">
        <v>13</v>
      </c>
      <c r="G1782" s="20" t="s">
        <v>13</v>
      </c>
      <c r="I1782" s="6" t="s">
        <v>214</v>
      </c>
      <c r="J1782" s="6" t="s">
        <v>104</v>
      </c>
    </row>
    <row r="1783" spans="1:10" x14ac:dyDescent="0.25">
      <c r="A1783" s="6" t="s">
        <v>549</v>
      </c>
      <c r="B1783" s="6" t="s">
        <v>550</v>
      </c>
      <c r="C1783" s="6" t="s">
        <v>551</v>
      </c>
      <c r="D1783" s="6">
        <v>2014</v>
      </c>
      <c r="F1783" s="20" t="s">
        <v>13</v>
      </c>
      <c r="G1783" s="20" t="s">
        <v>13</v>
      </c>
      <c r="I1783" s="6" t="s">
        <v>214</v>
      </c>
      <c r="J1783" s="6" t="s">
        <v>104</v>
      </c>
    </row>
    <row r="1784" spans="1:10" x14ac:dyDescent="0.25">
      <c r="A1784" s="6" t="s">
        <v>2131</v>
      </c>
      <c r="B1784" s="6" t="s">
        <v>2132</v>
      </c>
      <c r="C1784" s="6" t="s">
        <v>2133</v>
      </c>
      <c r="D1784" s="25">
        <v>2014</v>
      </c>
      <c r="F1784" s="20" t="s">
        <v>13</v>
      </c>
      <c r="G1784" s="20" t="s">
        <v>13</v>
      </c>
      <c r="I1784" s="6" t="s">
        <v>214</v>
      </c>
      <c r="J1784" s="6" t="s">
        <v>104</v>
      </c>
    </row>
    <row r="1785" spans="1:10" x14ac:dyDescent="0.25">
      <c r="A1785" s="6" t="s">
        <v>332</v>
      </c>
      <c r="B1785" s="6" t="s">
        <v>333</v>
      </c>
      <c r="C1785" s="6" t="s">
        <v>334</v>
      </c>
      <c r="D1785" s="6">
        <v>2012</v>
      </c>
      <c r="F1785" s="20" t="s">
        <v>13</v>
      </c>
      <c r="G1785" s="20" t="s">
        <v>13</v>
      </c>
      <c r="I1785" s="6" t="s">
        <v>110</v>
      </c>
      <c r="J1785" s="6" t="s">
        <v>116</v>
      </c>
    </row>
    <row r="1786" spans="1:10" s="30" customFormat="1" x14ac:dyDescent="0.2">
      <c r="A1786" s="6" t="s">
        <v>610</v>
      </c>
      <c r="B1786" s="6" t="s">
        <v>611</v>
      </c>
      <c r="C1786" s="6" t="s">
        <v>612</v>
      </c>
      <c r="D1786" s="8">
        <v>2013</v>
      </c>
      <c r="E1786" s="6"/>
      <c r="F1786" s="21" t="s">
        <v>13</v>
      </c>
      <c r="G1786" s="21" t="s">
        <v>13</v>
      </c>
      <c r="H1786" s="8"/>
      <c r="I1786" s="8" t="s">
        <v>116</v>
      </c>
      <c r="J1786" s="8" t="s">
        <v>116</v>
      </c>
    </row>
    <row r="1787" spans="1:10" x14ac:dyDescent="0.25">
      <c r="A1787" s="6" t="s">
        <v>623</v>
      </c>
      <c r="B1787" s="6" t="s">
        <v>624</v>
      </c>
      <c r="C1787" s="6" t="s">
        <v>625</v>
      </c>
      <c r="D1787" s="25">
        <v>2013</v>
      </c>
      <c r="F1787" s="20" t="s">
        <v>13</v>
      </c>
      <c r="G1787" s="20" t="s">
        <v>13</v>
      </c>
      <c r="I1787" s="8" t="s">
        <v>116</v>
      </c>
      <c r="J1787" s="6" t="s">
        <v>116</v>
      </c>
    </row>
    <row r="1788" spans="1:10" x14ac:dyDescent="0.25">
      <c r="A1788" s="6" t="s">
        <v>704</v>
      </c>
      <c r="B1788" s="6" t="s">
        <v>705</v>
      </c>
      <c r="C1788" s="6" t="s">
        <v>706</v>
      </c>
      <c r="D1788" s="6">
        <v>2014</v>
      </c>
      <c r="F1788" s="20" t="s">
        <v>13</v>
      </c>
      <c r="G1788" s="20" t="s">
        <v>13</v>
      </c>
      <c r="I1788" s="8" t="s">
        <v>116</v>
      </c>
      <c r="J1788" s="6" t="s">
        <v>116</v>
      </c>
    </row>
    <row r="1789" spans="1:10" s="8" customFormat="1" x14ac:dyDescent="0.25">
      <c r="A1789" s="6" t="s">
        <v>1271</v>
      </c>
      <c r="B1789" s="6" t="s">
        <v>1272</v>
      </c>
      <c r="C1789" s="6" t="s">
        <v>1273</v>
      </c>
      <c r="D1789" s="6">
        <v>2011</v>
      </c>
      <c r="E1789" s="6"/>
      <c r="F1789" s="20" t="s">
        <v>13</v>
      </c>
      <c r="G1789" s="20" t="s">
        <v>13</v>
      </c>
      <c r="H1789" s="6"/>
      <c r="I1789" s="8" t="s">
        <v>116</v>
      </c>
      <c r="J1789" s="6" t="s">
        <v>116</v>
      </c>
    </row>
    <row r="1790" spans="1:10" x14ac:dyDescent="0.25">
      <c r="A1790" s="6" t="s">
        <v>1514</v>
      </c>
      <c r="B1790" s="6" t="s">
        <v>1515</v>
      </c>
      <c r="C1790" s="6" t="s">
        <v>1516</v>
      </c>
      <c r="D1790" s="6">
        <v>2014</v>
      </c>
      <c r="F1790" s="20" t="s">
        <v>13</v>
      </c>
      <c r="G1790" s="20" t="s">
        <v>13</v>
      </c>
      <c r="I1790" s="8" t="s">
        <v>116</v>
      </c>
      <c r="J1790" s="6" t="s">
        <v>116</v>
      </c>
    </row>
    <row r="1791" spans="1:10" s="8" customFormat="1" x14ac:dyDescent="0.25">
      <c r="A1791" s="6" t="s">
        <v>1519</v>
      </c>
      <c r="B1791" s="6" t="s">
        <v>1520</v>
      </c>
      <c r="C1791" s="6" t="s">
        <v>1521</v>
      </c>
      <c r="D1791" s="6">
        <v>2014</v>
      </c>
      <c r="E1791" s="6"/>
      <c r="F1791" s="20" t="s">
        <v>13</v>
      </c>
      <c r="G1791" s="20" t="s">
        <v>13</v>
      </c>
      <c r="H1791" s="6"/>
      <c r="I1791" s="8" t="s">
        <v>116</v>
      </c>
      <c r="J1791" s="6" t="s">
        <v>116</v>
      </c>
    </row>
    <row r="1792" spans="1:10" x14ac:dyDescent="0.25">
      <c r="A1792" s="6" t="s">
        <v>1570</v>
      </c>
      <c r="B1792" s="6" t="s">
        <v>1571</v>
      </c>
      <c r="C1792" s="6" t="s">
        <v>1572</v>
      </c>
      <c r="D1792" s="8">
        <v>2012</v>
      </c>
      <c r="F1792" s="21" t="s">
        <v>13</v>
      </c>
      <c r="G1792" s="21" t="s">
        <v>13</v>
      </c>
      <c r="H1792" s="8"/>
      <c r="I1792" s="8" t="s">
        <v>116</v>
      </c>
      <c r="J1792" s="8" t="s">
        <v>116</v>
      </c>
    </row>
    <row r="1793" spans="1:10" x14ac:dyDescent="0.25">
      <c r="A1793" s="6" t="s">
        <v>1631</v>
      </c>
      <c r="B1793" s="6" t="s">
        <v>1632</v>
      </c>
      <c r="C1793" s="6" t="s">
        <v>1633</v>
      </c>
      <c r="D1793" s="6">
        <v>2014</v>
      </c>
      <c r="F1793" s="20" t="s">
        <v>13</v>
      </c>
      <c r="G1793" s="20" t="s">
        <v>13</v>
      </c>
      <c r="I1793" s="8" t="s">
        <v>116</v>
      </c>
      <c r="J1793" s="6" t="s">
        <v>116</v>
      </c>
    </row>
    <row r="1794" spans="1:10" x14ac:dyDescent="0.25">
      <c r="A1794" s="6" t="s">
        <v>1818</v>
      </c>
      <c r="B1794" s="6" t="s">
        <v>1819</v>
      </c>
      <c r="C1794" s="6" t="s">
        <v>1820</v>
      </c>
      <c r="D1794" s="6">
        <v>2014</v>
      </c>
      <c r="F1794" s="20" t="s">
        <v>13</v>
      </c>
      <c r="G1794" s="20" t="s">
        <v>82</v>
      </c>
      <c r="I1794" s="8" t="s">
        <v>116</v>
      </c>
      <c r="J1794" s="6" t="s">
        <v>116</v>
      </c>
    </row>
    <row r="1795" spans="1:10" x14ac:dyDescent="0.25">
      <c r="A1795" s="6" t="s">
        <v>1994</v>
      </c>
      <c r="B1795" s="6" t="s">
        <v>1995</v>
      </c>
      <c r="C1795" s="6" t="s">
        <v>1996</v>
      </c>
      <c r="D1795" s="25">
        <v>2014</v>
      </c>
      <c r="F1795" s="20" t="s">
        <v>13</v>
      </c>
      <c r="G1795" s="20" t="s">
        <v>13</v>
      </c>
      <c r="I1795" s="8" t="s">
        <v>116</v>
      </c>
      <c r="J1795" s="6" t="s">
        <v>116</v>
      </c>
    </row>
    <row r="1796" spans="1:10" x14ac:dyDescent="0.25">
      <c r="A1796" s="6" t="s">
        <v>2197</v>
      </c>
      <c r="B1796" s="6" t="s">
        <v>2198</v>
      </c>
      <c r="C1796" s="6" t="s">
        <v>2199</v>
      </c>
      <c r="D1796" s="25">
        <v>2014</v>
      </c>
      <c r="F1796" s="20" t="s">
        <v>13</v>
      </c>
      <c r="G1796" s="20" t="s">
        <v>13</v>
      </c>
      <c r="I1796" s="8" t="s">
        <v>116</v>
      </c>
      <c r="J1796" s="6" t="s">
        <v>116</v>
      </c>
    </row>
    <row r="1797" spans="1:10" s="30" customFormat="1" x14ac:dyDescent="0.2">
      <c r="A1797" s="6" t="s">
        <v>2220</v>
      </c>
      <c r="B1797" s="6" t="s">
        <v>2221</v>
      </c>
      <c r="C1797" s="6" t="s">
        <v>2222</v>
      </c>
      <c r="D1797" s="25">
        <v>2013</v>
      </c>
      <c r="E1797" s="6"/>
      <c r="F1797" s="20" t="s">
        <v>13</v>
      </c>
      <c r="G1797" s="20" t="s">
        <v>13</v>
      </c>
      <c r="H1797" s="6"/>
      <c r="I1797" s="8" t="s">
        <v>116</v>
      </c>
      <c r="J1797" s="6" t="s">
        <v>116</v>
      </c>
    </row>
    <row r="1798" spans="1:10" s="30" customFormat="1" x14ac:dyDescent="0.2">
      <c r="A1798" s="6" t="s">
        <v>2287</v>
      </c>
      <c r="B1798" s="6" t="s">
        <v>2288</v>
      </c>
      <c r="C1798" s="6" t="s">
        <v>2289</v>
      </c>
      <c r="D1798" s="25">
        <v>2013</v>
      </c>
      <c r="E1798" s="6"/>
      <c r="F1798" s="20" t="s">
        <v>13</v>
      </c>
      <c r="G1798" s="20" t="s">
        <v>13</v>
      </c>
      <c r="H1798" s="6"/>
      <c r="I1798" s="8" t="s">
        <v>116</v>
      </c>
      <c r="J1798" s="6" t="s">
        <v>116</v>
      </c>
    </row>
    <row r="1799" spans="1:10" s="40" customFormat="1" hidden="1" x14ac:dyDescent="0.2">
      <c r="A1799" s="6" t="s">
        <v>2458</v>
      </c>
      <c r="B1799" s="6" t="s">
        <v>2459</v>
      </c>
      <c r="C1799" s="6" t="s">
        <v>1932</v>
      </c>
      <c r="D1799" s="6">
        <v>2014</v>
      </c>
      <c r="E1799" s="6" t="s">
        <v>12</v>
      </c>
      <c r="F1799" s="8" t="s">
        <v>13</v>
      </c>
      <c r="G1799" s="8" t="s">
        <v>13</v>
      </c>
      <c r="H1799" s="6"/>
      <c r="I1799" s="6"/>
      <c r="J1799" s="6" t="s">
        <v>116</v>
      </c>
    </row>
    <row r="1800" spans="1:10" s="30" customFormat="1" hidden="1" x14ac:dyDescent="0.2">
      <c r="A1800" s="6" t="s">
        <v>2460</v>
      </c>
      <c r="B1800" s="6" t="s">
        <v>2461</v>
      </c>
      <c r="C1800" s="6" t="s">
        <v>1524</v>
      </c>
      <c r="D1800" s="6">
        <v>2011</v>
      </c>
      <c r="E1800" s="6" t="s">
        <v>12</v>
      </c>
      <c r="F1800" s="8" t="s">
        <v>13</v>
      </c>
      <c r="G1800" s="8" t="s">
        <v>13</v>
      </c>
      <c r="H1800" s="6"/>
      <c r="I1800" s="6"/>
      <c r="J1800" s="6" t="s">
        <v>116</v>
      </c>
    </row>
    <row r="1801" spans="1:10" s="30" customFormat="1" hidden="1" x14ac:dyDescent="0.2">
      <c r="A1801" s="6" t="s">
        <v>2555</v>
      </c>
      <c r="B1801" s="6" t="s">
        <v>2556</v>
      </c>
      <c r="C1801" s="6" t="s">
        <v>515</v>
      </c>
      <c r="D1801" s="6">
        <v>2013</v>
      </c>
      <c r="E1801" s="6" t="s">
        <v>12</v>
      </c>
      <c r="F1801" s="8" t="s">
        <v>13</v>
      </c>
      <c r="G1801" s="8" t="s">
        <v>13</v>
      </c>
      <c r="H1801" s="6"/>
      <c r="I1801" s="6"/>
      <c r="J1801" s="6" t="s">
        <v>116</v>
      </c>
    </row>
    <row r="1802" spans="1:10" s="30" customFormat="1" hidden="1" x14ac:dyDescent="0.2">
      <c r="A1802" s="6" t="s">
        <v>2557</v>
      </c>
      <c r="B1802" s="6" t="s">
        <v>2558</v>
      </c>
      <c r="C1802" s="6" t="s">
        <v>515</v>
      </c>
      <c r="D1802" s="6">
        <v>2013</v>
      </c>
      <c r="E1802" s="6" t="s">
        <v>12</v>
      </c>
      <c r="F1802" s="8" t="s">
        <v>13</v>
      </c>
      <c r="G1802" s="8" t="s">
        <v>13</v>
      </c>
      <c r="H1802" s="6"/>
      <c r="I1802" s="6"/>
      <c r="J1802" s="6" t="s">
        <v>116</v>
      </c>
    </row>
    <row r="1803" spans="1:10" hidden="1" x14ac:dyDescent="0.25">
      <c r="A1803" s="6" t="s">
        <v>2559</v>
      </c>
      <c r="B1803" s="6" t="s">
        <v>2560</v>
      </c>
      <c r="C1803" s="6" t="s">
        <v>515</v>
      </c>
      <c r="D1803" s="6">
        <v>2013</v>
      </c>
      <c r="E1803" s="6" t="s">
        <v>12</v>
      </c>
      <c r="F1803" s="8" t="s">
        <v>13</v>
      </c>
      <c r="G1803" s="8" t="s">
        <v>13</v>
      </c>
      <c r="J1803" s="6" t="s">
        <v>116</v>
      </c>
    </row>
    <row r="1804" spans="1:10" s="8" customFormat="1" hidden="1" x14ac:dyDescent="0.25">
      <c r="A1804" s="6" t="s">
        <v>2561</v>
      </c>
      <c r="B1804" s="6" t="s">
        <v>2562</v>
      </c>
      <c r="C1804" s="6" t="s">
        <v>515</v>
      </c>
      <c r="D1804" s="6">
        <v>2013</v>
      </c>
      <c r="E1804" s="6" t="s">
        <v>12</v>
      </c>
      <c r="F1804" s="8" t="s">
        <v>13</v>
      </c>
      <c r="G1804" s="8" t="s">
        <v>13</v>
      </c>
      <c r="H1804" s="6"/>
      <c r="I1804" s="6"/>
      <c r="J1804" s="6" t="s">
        <v>116</v>
      </c>
    </row>
    <row r="1805" spans="1:10" s="30" customFormat="1" hidden="1" x14ac:dyDescent="0.2">
      <c r="A1805" s="6" t="s">
        <v>2563</v>
      </c>
      <c r="B1805" s="6" t="s">
        <v>2564</v>
      </c>
      <c r="C1805" s="6" t="s">
        <v>2565</v>
      </c>
      <c r="D1805" s="6">
        <v>2010</v>
      </c>
      <c r="E1805" s="6" t="s">
        <v>12</v>
      </c>
      <c r="F1805" s="8" t="s">
        <v>13</v>
      </c>
      <c r="G1805" s="8" t="s">
        <v>13</v>
      </c>
      <c r="H1805" s="6"/>
      <c r="I1805" s="6"/>
      <c r="J1805" s="6" t="s">
        <v>116</v>
      </c>
    </row>
    <row r="1806" spans="1:10" hidden="1" x14ac:dyDescent="0.25">
      <c r="A1806" s="6" t="s">
        <v>2581</v>
      </c>
      <c r="B1806" s="6" t="s">
        <v>2582</v>
      </c>
      <c r="C1806" s="6" t="s">
        <v>675</v>
      </c>
      <c r="D1806" s="6">
        <v>2013</v>
      </c>
      <c r="E1806" s="6" t="s">
        <v>12</v>
      </c>
      <c r="F1806" s="8" t="s">
        <v>13</v>
      </c>
      <c r="G1806" s="8" t="s">
        <v>13</v>
      </c>
      <c r="J1806" s="6" t="s">
        <v>116</v>
      </c>
    </row>
    <row r="1807" spans="1:10" hidden="1" x14ac:dyDescent="0.25">
      <c r="A1807" s="6" t="s">
        <v>2687</v>
      </c>
      <c r="B1807" s="6" t="s">
        <v>2688</v>
      </c>
      <c r="C1807" s="6" t="s">
        <v>2689</v>
      </c>
      <c r="D1807" s="6">
        <v>2012</v>
      </c>
      <c r="E1807" s="6" t="s">
        <v>12</v>
      </c>
      <c r="F1807" s="8" t="s">
        <v>13</v>
      </c>
      <c r="G1807" s="8" t="s">
        <v>13</v>
      </c>
      <c r="J1807" s="6" t="s">
        <v>116</v>
      </c>
    </row>
    <row r="1808" spans="1:10" hidden="1" x14ac:dyDescent="0.25">
      <c r="A1808" s="6" t="s">
        <v>2690</v>
      </c>
      <c r="B1808" s="6" t="s">
        <v>2691</v>
      </c>
      <c r="C1808" s="6" t="s">
        <v>2689</v>
      </c>
      <c r="D1808" s="6">
        <v>2012</v>
      </c>
      <c r="E1808" s="6" t="s">
        <v>12</v>
      </c>
      <c r="F1808" s="8" t="s">
        <v>13</v>
      </c>
      <c r="G1808" s="8" t="s">
        <v>13</v>
      </c>
      <c r="J1808" s="6" t="s">
        <v>116</v>
      </c>
    </row>
    <row r="1809" spans="1:10" x14ac:dyDescent="0.25">
      <c r="A1809" s="6" t="s">
        <v>2762</v>
      </c>
      <c r="B1809" s="6" t="s">
        <v>2763</v>
      </c>
      <c r="C1809" s="6" t="s">
        <v>144</v>
      </c>
      <c r="D1809" s="6">
        <v>2011</v>
      </c>
      <c r="F1809" s="20" t="s">
        <v>13</v>
      </c>
      <c r="G1809" s="20" t="s">
        <v>13</v>
      </c>
      <c r="I1809" s="8" t="s">
        <v>116</v>
      </c>
      <c r="J1809" s="6" t="s">
        <v>116</v>
      </c>
    </row>
    <row r="1810" spans="1:10" x14ac:dyDescent="0.25">
      <c r="A1810" s="6" t="s">
        <v>2764</v>
      </c>
      <c r="B1810" s="6" t="s">
        <v>2765</v>
      </c>
      <c r="C1810" s="6" t="s">
        <v>2766</v>
      </c>
      <c r="D1810" s="25">
        <v>2014</v>
      </c>
      <c r="F1810" s="20" t="s">
        <v>13</v>
      </c>
      <c r="G1810" s="20" t="s">
        <v>13</v>
      </c>
      <c r="I1810" s="8" t="s">
        <v>116</v>
      </c>
      <c r="J1810" s="6" t="s">
        <v>116</v>
      </c>
    </row>
    <row r="1811" spans="1:10" x14ac:dyDescent="0.25">
      <c r="A1811" s="6" t="s">
        <v>2857</v>
      </c>
      <c r="B1811" s="6" t="s">
        <v>2858</v>
      </c>
      <c r="C1811" s="6" t="s">
        <v>2859</v>
      </c>
      <c r="D1811" s="25">
        <v>2011</v>
      </c>
      <c r="F1811" s="20" t="s">
        <v>13</v>
      </c>
      <c r="G1811" s="20" t="s">
        <v>13</v>
      </c>
      <c r="I1811" s="8" t="s">
        <v>116</v>
      </c>
      <c r="J1811" s="6" t="s">
        <v>116</v>
      </c>
    </row>
    <row r="1812" spans="1:10" x14ac:dyDescent="0.25">
      <c r="A1812" s="6" t="s">
        <v>2938</v>
      </c>
      <c r="B1812" s="6" t="s">
        <v>2939</v>
      </c>
      <c r="C1812" s="6" t="s">
        <v>706</v>
      </c>
      <c r="D1812" s="6">
        <v>2014</v>
      </c>
      <c r="F1812" s="20" t="s">
        <v>13</v>
      </c>
      <c r="G1812" s="20" t="s">
        <v>13</v>
      </c>
      <c r="I1812" s="8" t="s">
        <v>116</v>
      </c>
      <c r="J1812" s="6" t="s">
        <v>116</v>
      </c>
    </row>
    <row r="1813" spans="1:10" hidden="1" x14ac:dyDescent="0.25">
      <c r="A1813" s="6" t="s">
        <v>2952</v>
      </c>
      <c r="B1813" s="6" t="s">
        <v>2953</v>
      </c>
      <c r="C1813" s="6" t="s">
        <v>902</v>
      </c>
      <c r="D1813" s="6">
        <v>2014</v>
      </c>
      <c r="E1813" s="6" t="s">
        <v>12</v>
      </c>
      <c r="F1813" s="8" t="s">
        <v>13</v>
      </c>
      <c r="G1813" s="8" t="s">
        <v>13</v>
      </c>
      <c r="J1813" s="6" t="s">
        <v>116</v>
      </c>
    </row>
    <row r="1814" spans="1:10" hidden="1" x14ac:dyDescent="0.25">
      <c r="A1814" s="6" t="s">
        <v>3165</v>
      </c>
      <c r="B1814" s="6" t="s">
        <v>3166</v>
      </c>
      <c r="C1814" s="6" t="s">
        <v>3167</v>
      </c>
      <c r="D1814" s="6">
        <v>2012</v>
      </c>
      <c r="E1814" s="6" t="s">
        <v>12</v>
      </c>
      <c r="F1814" s="8" t="s">
        <v>13</v>
      </c>
      <c r="G1814" s="8" t="s">
        <v>13</v>
      </c>
      <c r="J1814" s="6" t="s">
        <v>116</v>
      </c>
    </row>
    <row r="1815" spans="1:10" hidden="1" x14ac:dyDescent="0.25">
      <c r="A1815" s="6" t="s">
        <v>3568</v>
      </c>
      <c r="B1815" s="6" t="s">
        <v>3569</v>
      </c>
      <c r="C1815" s="6" t="s">
        <v>515</v>
      </c>
      <c r="D1815" s="6">
        <v>2013</v>
      </c>
      <c r="E1815" s="6" t="s">
        <v>12</v>
      </c>
      <c r="F1815" s="8" t="s">
        <v>13</v>
      </c>
      <c r="G1815" s="8" t="s">
        <v>13</v>
      </c>
      <c r="J1815" s="6" t="s">
        <v>116</v>
      </c>
    </row>
    <row r="1816" spans="1:10" hidden="1" x14ac:dyDescent="0.25">
      <c r="A1816" s="6" t="s">
        <v>3632</v>
      </c>
      <c r="B1816" s="6" t="s">
        <v>3633</v>
      </c>
      <c r="C1816" s="6" t="s">
        <v>515</v>
      </c>
      <c r="D1816" s="6">
        <v>2013</v>
      </c>
      <c r="E1816" s="6" t="s">
        <v>12</v>
      </c>
      <c r="F1816" s="8" t="s">
        <v>13</v>
      </c>
      <c r="G1816" s="8" t="s">
        <v>13</v>
      </c>
      <c r="J1816" s="6" t="s">
        <v>116</v>
      </c>
    </row>
    <row r="1817" spans="1:10" hidden="1" x14ac:dyDescent="0.25">
      <c r="A1817" s="6" t="s">
        <v>3634</v>
      </c>
      <c r="B1817" s="6" t="s">
        <v>3635</v>
      </c>
      <c r="C1817" s="6" t="s">
        <v>3636</v>
      </c>
      <c r="D1817" s="6">
        <v>2012</v>
      </c>
      <c r="E1817" s="6" t="s">
        <v>12</v>
      </c>
      <c r="F1817" s="8" t="s">
        <v>13</v>
      </c>
      <c r="G1817" s="8" t="s">
        <v>13</v>
      </c>
      <c r="J1817" s="6" t="s">
        <v>116</v>
      </c>
    </row>
    <row r="1818" spans="1:10" hidden="1" x14ac:dyDescent="0.25">
      <c r="A1818" s="6" t="s">
        <v>3637</v>
      </c>
      <c r="B1818" s="6" t="s">
        <v>3638</v>
      </c>
      <c r="C1818" s="6" t="s">
        <v>3636</v>
      </c>
      <c r="D1818" s="6">
        <v>2012</v>
      </c>
      <c r="E1818" s="6" t="s">
        <v>12</v>
      </c>
      <c r="F1818" s="8" t="s">
        <v>13</v>
      </c>
      <c r="G1818" s="8" t="s">
        <v>13</v>
      </c>
      <c r="J1818" s="6" t="s">
        <v>116</v>
      </c>
    </row>
    <row r="1819" spans="1:10" hidden="1" x14ac:dyDescent="0.25">
      <c r="A1819" s="6" t="s">
        <v>3639</v>
      </c>
      <c r="B1819" s="6" t="s">
        <v>3640</v>
      </c>
      <c r="C1819" s="6" t="s">
        <v>3641</v>
      </c>
      <c r="D1819" s="6">
        <v>2015</v>
      </c>
      <c r="E1819" s="6" t="s">
        <v>12</v>
      </c>
      <c r="F1819" s="8" t="s">
        <v>13</v>
      </c>
      <c r="G1819" s="8" t="s">
        <v>13</v>
      </c>
      <c r="J1819" s="6" t="s">
        <v>116</v>
      </c>
    </row>
    <row r="1820" spans="1:10" hidden="1" x14ac:dyDescent="0.25">
      <c r="A1820" s="6" t="s">
        <v>3644</v>
      </c>
      <c r="B1820" s="6" t="s">
        <v>3645</v>
      </c>
      <c r="C1820" s="6" t="s">
        <v>2492</v>
      </c>
      <c r="D1820" s="6">
        <v>2013</v>
      </c>
      <c r="E1820" s="6" t="s">
        <v>12</v>
      </c>
      <c r="F1820" s="8" t="s">
        <v>13</v>
      </c>
      <c r="G1820" s="8" t="s">
        <v>13</v>
      </c>
      <c r="J1820" s="6" t="s">
        <v>116</v>
      </c>
    </row>
    <row r="1821" spans="1:10" hidden="1" x14ac:dyDescent="0.25">
      <c r="A1821" s="6" t="s">
        <v>3646</v>
      </c>
      <c r="B1821" s="6" t="s">
        <v>3647</v>
      </c>
      <c r="C1821" s="6" t="s">
        <v>3648</v>
      </c>
      <c r="D1821" s="6">
        <v>2013</v>
      </c>
      <c r="E1821" s="6" t="s">
        <v>12</v>
      </c>
      <c r="F1821" s="8" t="s">
        <v>13</v>
      </c>
      <c r="G1821" s="8" t="s">
        <v>13</v>
      </c>
      <c r="J1821" s="6" t="s">
        <v>116</v>
      </c>
    </row>
    <row r="1822" spans="1:10" hidden="1" x14ac:dyDescent="0.25">
      <c r="A1822" s="6" t="s">
        <v>3649</v>
      </c>
      <c r="B1822" s="6" t="s">
        <v>3650</v>
      </c>
      <c r="C1822" s="6" t="s">
        <v>3651</v>
      </c>
      <c r="D1822" s="6">
        <v>2014</v>
      </c>
      <c r="E1822" s="6" t="s">
        <v>12</v>
      </c>
      <c r="F1822" s="8" t="s">
        <v>13</v>
      </c>
      <c r="G1822" s="8" t="s">
        <v>13</v>
      </c>
      <c r="J1822" s="6" t="s">
        <v>116</v>
      </c>
    </row>
    <row r="1823" spans="1:10" hidden="1" x14ac:dyDescent="0.25">
      <c r="A1823" s="6" t="s">
        <v>3652</v>
      </c>
      <c r="B1823" s="6" t="s">
        <v>3653</v>
      </c>
      <c r="C1823" s="6" t="s">
        <v>17</v>
      </c>
      <c r="D1823" s="6">
        <v>2014</v>
      </c>
      <c r="E1823" s="6" t="s">
        <v>12</v>
      </c>
      <c r="F1823" s="8" t="s">
        <v>13</v>
      </c>
      <c r="G1823" s="8" t="s">
        <v>13</v>
      </c>
      <c r="J1823" s="6" t="s">
        <v>116</v>
      </c>
    </row>
    <row r="1824" spans="1:10" hidden="1" x14ac:dyDescent="0.25">
      <c r="A1824" s="6" t="s">
        <v>3654</v>
      </c>
      <c r="B1824" s="6" t="s">
        <v>3655</v>
      </c>
      <c r="C1824" s="6" t="s">
        <v>17</v>
      </c>
      <c r="D1824" s="6">
        <v>2014</v>
      </c>
      <c r="E1824" s="6" t="s">
        <v>12</v>
      </c>
      <c r="F1824" s="8" t="s">
        <v>13</v>
      </c>
      <c r="G1824" s="8" t="s">
        <v>13</v>
      </c>
      <c r="J1824" s="6" t="s">
        <v>116</v>
      </c>
    </row>
    <row r="1825" spans="1:10" hidden="1" x14ac:dyDescent="0.25">
      <c r="A1825" s="6" t="s">
        <v>3656</v>
      </c>
      <c r="B1825" s="6" t="s">
        <v>3657</v>
      </c>
      <c r="C1825" s="6" t="s">
        <v>17</v>
      </c>
      <c r="D1825" s="6">
        <v>2014</v>
      </c>
      <c r="E1825" s="6" t="s">
        <v>12</v>
      </c>
      <c r="F1825" s="8" t="s">
        <v>13</v>
      </c>
      <c r="G1825" s="8" t="s">
        <v>13</v>
      </c>
      <c r="J1825" s="6" t="s">
        <v>116</v>
      </c>
    </row>
    <row r="1826" spans="1:10" hidden="1" x14ac:dyDescent="0.25">
      <c r="A1826" s="6" t="s">
        <v>3658</v>
      </c>
      <c r="B1826" s="6" t="s">
        <v>3659</v>
      </c>
      <c r="C1826" s="6" t="s">
        <v>17</v>
      </c>
      <c r="D1826" s="6">
        <v>2014</v>
      </c>
      <c r="E1826" s="6" t="s">
        <v>12</v>
      </c>
      <c r="F1826" s="8" t="s">
        <v>13</v>
      </c>
      <c r="G1826" s="8" t="s">
        <v>13</v>
      </c>
      <c r="J1826" s="6" t="s">
        <v>116</v>
      </c>
    </row>
    <row r="1827" spans="1:10" hidden="1" x14ac:dyDescent="0.25">
      <c r="A1827" s="6" t="s">
        <v>3660</v>
      </c>
      <c r="B1827" s="6" t="s">
        <v>3661</v>
      </c>
      <c r="C1827" s="6" t="s">
        <v>17</v>
      </c>
      <c r="D1827" s="6">
        <v>2014</v>
      </c>
      <c r="E1827" s="6" t="s">
        <v>12</v>
      </c>
      <c r="F1827" s="8" t="s">
        <v>13</v>
      </c>
      <c r="G1827" s="8" t="s">
        <v>13</v>
      </c>
      <c r="J1827" s="6" t="s">
        <v>116</v>
      </c>
    </row>
    <row r="1828" spans="1:10" hidden="1" x14ac:dyDescent="0.25">
      <c r="A1828" s="6" t="s">
        <v>3662</v>
      </c>
      <c r="B1828" s="6" t="s">
        <v>3663</v>
      </c>
      <c r="C1828" s="6" t="s">
        <v>17</v>
      </c>
      <c r="D1828" s="6">
        <v>2012</v>
      </c>
      <c r="E1828" s="6" t="s">
        <v>12</v>
      </c>
      <c r="F1828" s="8" t="s">
        <v>13</v>
      </c>
      <c r="G1828" s="8" t="s">
        <v>13</v>
      </c>
      <c r="J1828" s="6" t="s">
        <v>116</v>
      </c>
    </row>
    <row r="1829" spans="1:10" hidden="1" x14ac:dyDescent="0.25">
      <c r="A1829" s="6" t="s">
        <v>3784</v>
      </c>
      <c r="B1829" s="6" t="s">
        <v>3785</v>
      </c>
      <c r="C1829" s="6" t="s">
        <v>3641</v>
      </c>
      <c r="D1829" s="6">
        <v>2015</v>
      </c>
      <c r="E1829" s="6" t="s">
        <v>12</v>
      </c>
      <c r="F1829" s="8" t="s">
        <v>13</v>
      </c>
      <c r="G1829" s="8" t="s">
        <v>13</v>
      </c>
      <c r="J1829" s="6" t="s">
        <v>116</v>
      </c>
    </row>
    <row r="1830" spans="1:10" hidden="1" x14ac:dyDescent="0.25">
      <c r="A1830" s="6" t="s">
        <v>3788</v>
      </c>
      <c r="B1830" s="6" t="s">
        <v>3789</v>
      </c>
      <c r="C1830" s="6" t="s">
        <v>3641</v>
      </c>
      <c r="D1830" s="6">
        <v>2015</v>
      </c>
      <c r="E1830" s="6" t="s">
        <v>12</v>
      </c>
      <c r="F1830" s="8" t="s">
        <v>13</v>
      </c>
      <c r="G1830" s="8" t="s">
        <v>13</v>
      </c>
      <c r="J1830" s="6" t="s">
        <v>116</v>
      </c>
    </row>
    <row r="1831" spans="1:10" hidden="1" x14ac:dyDescent="0.25">
      <c r="A1831" s="6" t="s">
        <v>3790</v>
      </c>
      <c r="B1831" s="6" t="s">
        <v>3791</v>
      </c>
      <c r="C1831" s="6" t="s">
        <v>3641</v>
      </c>
      <c r="D1831" s="6">
        <v>2015</v>
      </c>
      <c r="E1831" s="6" t="s">
        <v>12</v>
      </c>
      <c r="F1831" s="8" t="s">
        <v>13</v>
      </c>
      <c r="G1831" s="8" t="s">
        <v>13</v>
      </c>
      <c r="J1831" s="6" t="s">
        <v>116</v>
      </c>
    </row>
    <row r="1832" spans="1:10" hidden="1" x14ac:dyDescent="0.25">
      <c r="A1832" s="6" t="s">
        <v>3964</v>
      </c>
      <c r="B1832" s="6" t="s">
        <v>3965</v>
      </c>
      <c r="C1832" s="6" t="s">
        <v>3731</v>
      </c>
      <c r="D1832" s="6">
        <v>2014</v>
      </c>
      <c r="E1832" s="6" t="s">
        <v>12</v>
      </c>
      <c r="F1832" s="8" t="s">
        <v>13</v>
      </c>
      <c r="G1832" s="8" t="s">
        <v>13</v>
      </c>
      <c r="J1832" s="6" t="s">
        <v>116</v>
      </c>
    </row>
    <row r="1833" spans="1:10" hidden="1" x14ac:dyDescent="0.25">
      <c r="A1833" s="6" t="s">
        <v>4020</v>
      </c>
      <c r="B1833" s="6" t="s">
        <v>4021</v>
      </c>
      <c r="C1833" s="6" t="s">
        <v>538</v>
      </c>
      <c r="D1833" s="6">
        <v>2012</v>
      </c>
      <c r="E1833" s="6" t="s">
        <v>12</v>
      </c>
      <c r="F1833" s="8" t="s">
        <v>13</v>
      </c>
      <c r="G1833" s="8" t="s">
        <v>13</v>
      </c>
      <c r="J1833" s="6" t="s">
        <v>116</v>
      </c>
    </row>
    <row r="1834" spans="1:10" hidden="1" x14ac:dyDescent="0.25">
      <c r="A1834" s="6" t="s">
        <v>4320</v>
      </c>
      <c r="B1834" s="6" t="s">
        <v>4321</v>
      </c>
      <c r="C1834" s="6" t="s">
        <v>538</v>
      </c>
      <c r="D1834" s="6">
        <v>2014</v>
      </c>
      <c r="E1834" s="6" t="s">
        <v>12</v>
      </c>
      <c r="F1834" s="8" t="s">
        <v>13</v>
      </c>
      <c r="G1834" s="8" t="s">
        <v>13</v>
      </c>
      <c r="J1834" s="6" t="s">
        <v>116</v>
      </c>
    </row>
    <row r="1835" spans="1:10" s="8" customFormat="1" hidden="1" x14ac:dyDescent="0.25">
      <c r="A1835" s="6" t="s">
        <v>4351</v>
      </c>
      <c r="B1835" s="6" t="s">
        <v>4352</v>
      </c>
      <c r="C1835" s="6" t="s">
        <v>538</v>
      </c>
      <c r="D1835" s="6">
        <v>2012</v>
      </c>
      <c r="E1835" s="6" t="s">
        <v>12</v>
      </c>
      <c r="F1835" s="8" t="s">
        <v>13</v>
      </c>
      <c r="G1835" s="8" t="s">
        <v>13</v>
      </c>
      <c r="H1835" s="6"/>
      <c r="I1835" s="6"/>
      <c r="J1835" s="6" t="s">
        <v>116</v>
      </c>
    </row>
    <row r="1836" spans="1:10" hidden="1" x14ac:dyDescent="0.25">
      <c r="A1836" s="6" t="s">
        <v>4357</v>
      </c>
      <c r="B1836" s="6" t="s">
        <v>4358</v>
      </c>
      <c r="C1836" s="6" t="s">
        <v>538</v>
      </c>
      <c r="D1836" s="6">
        <v>2013</v>
      </c>
      <c r="E1836" s="6" t="s">
        <v>12</v>
      </c>
      <c r="F1836" s="8" t="s">
        <v>13</v>
      </c>
      <c r="G1836" s="8" t="s">
        <v>13</v>
      </c>
      <c r="J1836" s="6" t="s">
        <v>116</v>
      </c>
    </row>
    <row r="1837" spans="1:10" hidden="1" x14ac:dyDescent="0.25">
      <c r="A1837" s="6" t="s">
        <v>4359</v>
      </c>
      <c r="B1837" s="6" t="s">
        <v>4360</v>
      </c>
      <c r="C1837" s="6" t="s">
        <v>538</v>
      </c>
      <c r="D1837" s="6">
        <v>2013</v>
      </c>
      <c r="E1837" s="6" t="s">
        <v>12</v>
      </c>
      <c r="F1837" s="8" t="s">
        <v>13</v>
      </c>
      <c r="G1837" s="8" t="s">
        <v>13</v>
      </c>
      <c r="J1837" s="6" t="s">
        <v>116</v>
      </c>
    </row>
    <row r="1838" spans="1:10" hidden="1" x14ac:dyDescent="0.25">
      <c r="A1838" s="6" t="s">
        <v>4361</v>
      </c>
      <c r="B1838" s="6" t="s">
        <v>4362</v>
      </c>
      <c r="C1838" s="6" t="s">
        <v>538</v>
      </c>
      <c r="D1838" s="6">
        <v>2013</v>
      </c>
      <c r="E1838" s="6" t="s">
        <v>12</v>
      </c>
      <c r="F1838" s="8" t="s">
        <v>13</v>
      </c>
      <c r="G1838" s="8" t="s">
        <v>13</v>
      </c>
      <c r="J1838" s="6" t="s">
        <v>116</v>
      </c>
    </row>
    <row r="1839" spans="1:10" hidden="1" x14ac:dyDescent="0.25">
      <c r="A1839" s="6" t="s">
        <v>4363</v>
      </c>
      <c r="B1839" s="6" t="s">
        <v>4364</v>
      </c>
      <c r="C1839" s="6" t="s">
        <v>538</v>
      </c>
      <c r="D1839" s="6">
        <v>2013</v>
      </c>
      <c r="E1839" s="6" t="s">
        <v>12</v>
      </c>
      <c r="F1839" s="8" t="s">
        <v>13</v>
      </c>
      <c r="G1839" s="8" t="s">
        <v>13</v>
      </c>
      <c r="J1839" s="6" t="s">
        <v>116</v>
      </c>
    </row>
    <row r="1840" spans="1:10" hidden="1" x14ac:dyDescent="0.25">
      <c r="A1840" s="6" t="s">
        <v>4365</v>
      </c>
      <c r="B1840" s="6" t="s">
        <v>4366</v>
      </c>
      <c r="C1840" s="6" t="s">
        <v>538</v>
      </c>
      <c r="D1840" s="6">
        <v>2013</v>
      </c>
      <c r="E1840" s="6" t="s">
        <v>12</v>
      </c>
      <c r="F1840" s="8" t="s">
        <v>13</v>
      </c>
      <c r="G1840" s="8" t="s">
        <v>13</v>
      </c>
      <c r="J1840" s="6" t="s">
        <v>116</v>
      </c>
    </row>
    <row r="1841" spans="1:10" hidden="1" x14ac:dyDescent="0.25">
      <c r="A1841" s="6" t="s">
        <v>4437</v>
      </c>
      <c r="B1841" s="6" t="s">
        <v>4438</v>
      </c>
      <c r="C1841" s="6" t="s">
        <v>223</v>
      </c>
      <c r="D1841" s="6">
        <v>2013</v>
      </c>
      <c r="E1841" s="6" t="s">
        <v>12</v>
      </c>
      <c r="F1841" s="8" t="s">
        <v>13</v>
      </c>
      <c r="G1841" s="8" t="s">
        <v>13</v>
      </c>
      <c r="J1841" s="6" t="s">
        <v>116</v>
      </c>
    </row>
    <row r="1842" spans="1:10" hidden="1" x14ac:dyDescent="0.25">
      <c r="A1842" s="6" t="s">
        <v>4533</v>
      </c>
      <c r="B1842" s="6" t="s">
        <v>4534</v>
      </c>
      <c r="C1842" s="6" t="s">
        <v>1524</v>
      </c>
      <c r="D1842" s="6">
        <v>2015</v>
      </c>
      <c r="E1842" s="6" t="s">
        <v>12</v>
      </c>
      <c r="F1842" s="8" t="s">
        <v>13</v>
      </c>
      <c r="G1842" s="8" t="s">
        <v>13</v>
      </c>
      <c r="J1842" s="6" t="s">
        <v>116</v>
      </c>
    </row>
    <row r="1843" spans="1:10" x14ac:dyDescent="0.25">
      <c r="A1843" s="6" t="s">
        <v>4656</v>
      </c>
      <c r="B1843" s="6" t="s">
        <v>4657</v>
      </c>
      <c r="C1843" s="6" t="s">
        <v>4658</v>
      </c>
      <c r="D1843" s="25">
        <v>2013</v>
      </c>
      <c r="F1843" s="20" t="s">
        <v>13</v>
      </c>
      <c r="G1843" s="20" t="s">
        <v>13</v>
      </c>
      <c r="I1843" s="8" t="s">
        <v>116</v>
      </c>
      <c r="J1843" s="6" t="s">
        <v>116</v>
      </c>
    </row>
    <row r="1844" spans="1:10" hidden="1" x14ac:dyDescent="0.25">
      <c r="A1844" s="6" t="s">
        <v>4676</v>
      </c>
      <c r="B1844" s="6" t="s">
        <v>4677</v>
      </c>
      <c r="C1844" s="6" t="s">
        <v>223</v>
      </c>
      <c r="D1844" s="6">
        <v>2013</v>
      </c>
      <c r="E1844" s="6" t="s">
        <v>12</v>
      </c>
      <c r="F1844" s="8" t="s">
        <v>13</v>
      </c>
      <c r="G1844" s="8" t="s">
        <v>13</v>
      </c>
      <c r="J1844" s="6" t="s">
        <v>116</v>
      </c>
    </row>
    <row r="1845" spans="1:10" hidden="1" x14ac:dyDescent="0.25">
      <c r="A1845" s="6" t="s">
        <v>4805</v>
      </c>
      <c r="B1845" s="6" t="s">
        <v>4806</v>
      </c>
      <c r="C1845" s="6" t="s">
        <v>2869</v>
      </c>
      <c r="D1845" s="25">
        <v>2013</v>
      </c>
      <c r="E1845" s="6" t="s">
        <v>12</v>
      </c>
      <c r="F1845" s="8" t="s">
        <v>13</v>
      </c>
      <c r="G1845" s="8" t="s">
        <v>13</v>
      </c>
      <c r="J1845" s="6" t="s">
        <v>116</v>
      </c>
    </row>
    <row r="1846" spans="1:10" x14ac:dyDescent="0.25">
      <c r="A1846" s="6" t="s">
        <v>4917</v>
      </c>
      <c r="B1846" s="6" t="s">
        <v>4918</v>
      </c>
      <c r="C1846" s="6" t="s">
        <v>4919</v>
      </c>
      <c r="D1846" s="25">
        <v>2010</v>
      </c>
      <c r="F1846" s="20" t="s">
        <v>13</v>
      </c>
      <c r="G1846" s="20" t="s">
        <v>13</v>
      </c>
      <c r="I1846" s="8" t="s">
        <v>116</v>
      </c>
      <c r="J1846" s="6" t="s">
        <v>116</v>
      </c>
    </row>
    <row r="1847" spans="1:10" hidden="1" x14ac:dyDescent="0.25">
      <c r="A1847" s="6" t="s">
        <v>4978</v>
      </c>
      <c r="B1847" s="6" t="s">
        <v>4979</v>
      </c>
      <c r="C1847" s="6" t="s">
        <v>223</v>
      </c>
      <c r="D1847" s="6">
        <v>2012</v>
      </c>
      <c r="E1847" s="6" t="s">
        <v>12</v>
      </c>
      <c r="F1847" s="8" t="s">
        <v>13</v>
      </c>
      <c r="G1847" s="8" t="s">
        <v>13</v>
      </c>
      <c r="J1847" s="6" t="s">
        <v>116</v>
      </c>
    </row>
    <row r="1848" spans="1:10" hidden="1" x14ac:dyDescent="0.25">
      <c r="A1848" s="6" t="s">
        <v>4980</v>
      </c>
      <c r="B1848" s="6" t="s">
        <v>4981</v>
      </c>
      <c r="C1848" s="6" t="s">
        <v>223</v>
      </c>
      <c r="D1848" s="6">
        <v>2012</v>
      </c>
      <c r="E1848" s="6" t="s">
        <v>12</v>
      </c>
      <c r="F1848" s="8" t="s">
        <v>13</v>
      </c>
      <c r="G1848" s="8" t="s">
        <v>13</v>
      </c>
      <c r="J1848" s="6" t="s">
        <v>116</v>
      </c>
    </row>
    <row r="1849" spans="1:10" hidden="1" x14ac:dyDescent="0.25">
      <c r="A1849" s="6" t="s">
        <v>4982</v>
      </c>
      <c r="B1849" s="6" t="s">
        <v>4983</v>
      </c>
      <c r="C1849" s="6" t="s">
        <v>223</v>
      </c>
      <c r="D1849" s="6">
        <v>2012</v>
      </c>
      <c r="E1849" s="6" t="s">
        <v>12</v>
      </c>
      <c r="F1849" s="8" t="s">
        <v>13</v>
      </c>
      <c r="G1849" s="8" t="s">
        <v>13</v>
      </c>
      <c r="J1849" s="6" t="s">
        <v>116</v>
      </c>
    </row>
    <row r="1850" spans="1:10" hidden="1" x14ac:dyDescent="0.25">
      <c r="A1850" s="6" t="s">
        <v>4984</v>
      </c>
      <c r="B1850" s="6" t="s">
        <v>4985</v>
      </c>
      <c r="C1850" s="6" t="s">
        <v>223</v>
      </c>
      <c r="D1850" s="6">
        <v>2012</v>
      </c>
      <c r="E1850" s="6" t="s">
        <v>12</v>
      </c>
      <c r="F1850" s="8" t="s">
        <v>13</v>
      </c>
      <c r="G1850" s="8" t="s">
        <v>13</v>
      </c>
      <c r="J1850" s="6" t="s">
        <v>116</v>
      </c>
    </row>
    <row r="1851" spans="1:10" hidden="1" x14ac:dyDescent="0.25">
      <c r="A1851" s="6" t="s">
        <v>4986</v>
      </c>
      <c r="B1851" s="6" t="s">
        <v>4987</v>
      </c>
      <c r="C1851" s="6" t="s">
        <v>223</v>
      </c>
      <c r="D1851" s="6">
        <v>2012</v>
      </c>
      <c r="E1851" s="6" t="s">
        <v>12</v>
      </c>
      <c r="F1851" s="8" t="s">
        <v>13</v>
      </c>
      <c r="G1851" s="8" t="s">
        <v>13</v>
      </c>
      <c r="J1851" s="6" t="s">
        <v>116</v>
      </c>
    </row>
    <row r="1852" spans="1:10" hidden="1" x14ac:dyDescent="0.25">
      <c r="A1852" s="6" t="s">
        <v>4988</v>
      </c>
      <c r="B1852" s="6" t="s">
        <v>4989</v>
      </c>
      <c r="C1852" s="6" t="s">
        <v>223</v>
      </c>
      <c r="D1852" s="6">
        <v>2014</v>
      </c>
      <c r="E1852" s="6" t="s">
        <v>12</v>
      </c>
      <c r="F1852" s="8" t="s">
        <v>13</v>
      </c>
      <c r="G1852" s="8" t="s">
        <v>13</v>
      </c>
      <c r="J1852" s="6" t="s">
        <v>116</v>
      </c>
    </row>
    <row r="1853" spans="1:10" x14ac:dyDescent="0.25">
      <c r="A1853" s="8" t="s">
        <v>5176</v>
      </c>
      <c r="B1853" s="8" t="s">
        <v>5177</v>
      </c>
      <c r="D1853" s="8">
        <v>2014</v>
      </c>
      <c r="F1853" s="22" t="s">
        <v>13</v>
      </c>
      <c r="G1853" s="22" t="s">
        <v>13</v>
      </c>
      <c r="H1853" s="13"/>
      <c r="I1853" s="8" t="s">
        <v>116</v>
      </c>
      <c r="J1853" s="8" t="s">
        <v>116</v>
      </c>
    </row>
    <row r="1854" spans="1:10" x14ac:dyDescent="0.25">
      <c r="A1854" s="8" t="s">
        <v>5193</v>
      </c>
      <c r="B1854" s="8" t="s">
        <v>5194</v>
      </c>
      <c r="D1854" s="8">
        <v>2013</v>
      </c>
      <c r="F1854" s="21" t="s">
        <v>13</v>
      </c>
      <c r="G1854" s="21" t="s">
        <v>13</v>
      </c>
      <c r="H1854" s="8"/>
      <c r="I1854" s="8" t="s">
        <v>116</v>
      </c>
      <c r="J1854" s="8" t="s">
        <v>116</v>
      </c>
    </row>
    <row r="1855" spans="1:10" hidden="1" x14ac:dyDescent="0.25">
      <c r="A1855" s="6" t="s">
        <v>5255</v>
      </c>
      <c r="B1855" s="6" t="s">
        <v>5256</v>
      </c>
      <c r="C1855" s="6" t="s">
        <v>675</v>
      </c>
      <c r="D1855" s="6">
        <v>2013</v>
      </c>
      <c r="E1855" s="6" t="s">
        <v>12</v>
      </c>
      <c r="F1855" s="8" t="s">
        <v>13</v>
      </c>
      <c r="G1855" s="8" t="s">
        <v>13</v>
      </c>
      <c r="J1855" s="6" t="s">
        <v>116</v>
      </c>
    </row>
    <row r="1856" spans="1:10" x14ac:dyDescent="0.25">
      <c r="A1856" s="6" t="s">
        <v>1439</v>
      </c>
      <c r="B1856" s="6" t="s">
        <v>1440</v>
      </c>
      <c r="C1856" s="6" t="s">
        <v>1441</v>
      </c>
      <c r="D1856" s="6">
        <v>2012</v>
      </c>
      <c r="F1856" s="20" t="s">
        <v>13</v>
      </c>
      <c r="G1856" s="20" t="s">
        <v>82</v>
      </c>
      <c r="I1856" s="8" t="s">
        <v>116</v>
      </c>
      <c r="J1856" s="6" t="s">
        <v>638</v>
      </c>
    </row>
    <row r="1857" spans="1:10" x14ac:dyDescent="0.25">
      <c r="A1857" s="6" t="s">
        <v>1491</v>
      </c>
      <c r="B1857" s="6" t="s">
        <v>1492</v>
      </c>
      <c r="C1857" s="6" t="s">
        <v>1493</v>
      </c>
      <c r="D1857" s="6">
        <v>2013</v>
      </c>
      <c r="F1857" s="20" t="s">
        <v>13</v>
      </c>
      <c r="G1857" s="20" t="s">
        <v>13</v>
      </c>
      <c r="I1857" s="8" t="s">
        <v>116</v>
      </c>
      <c r="J1857" s="6" t="s">
        <v>638</v>
      </c>
    </row>
    <row r="1858" spans="1:10" x14ac:dyDescent="0.25">
      <c r="A1858" s="6" t="s">
        <v>142</v>
      </c>
      <c r="B1858" s="6" t="s">
        <v>143</v>
      </c>
      <c r="C1858" s="6" t="s">
        <v>144</v>
      </c>
      <c r="D1858" s="6">
        <v>2011</v>
      </c>
      <c r="F1858" s="20" t="s">
        <v>13</v>
      </c>
      <c r="G1858" s="20" t="s">
        <v>13</v>
      </c>
      <c r="I1858" s="8" t="s">
        <v>116</v>
      </c>
      <c r="J1858" s="6" t="s">
        <v>110</v>
      </c>
    </row>
    <row r="1859" spans="1:10" s="8" customFormat="1" x14ac:dyDescent="0.25">
      <c r="A1859" s="6" t="s">
        <v>434</v>
      </c>
      <c r="B1859" s="6" t="s">
        <v>435</v>
      </c>
      <c r="C1859" s="6" t="s">
        <v>436</v>
      </c>
      <c r="D1859" s="25">
        <v>2012</v>
      </c>
      <c r="E1859" s="6"/>
      <c r="F1859" s="20" t="s">
        <v>13</v>
      </c>
      <c r="G1859" s="20" t="s">
        <v>13</v>
      </c>
      <c r="H1859" s="6"/>
      <c r="I1859" s="8" t="s">
        <v>116</v>
      </c>
      <c r="J1859" s="6" t="s">
        <v>110</v>
      </c>
    </row>
    <row r="1860" spans="1:10" x14ac:dyDescent="0.25">
      <c r="A1860" s="6" t="s">
        <v>1001</v>
      </c>
      <c r="B1860" s="6" t="s">
        <v>1002</v>
      </c>
      <c r="C1860" s="6" t="s">
        <v>1003</v>
      </c>
      <c r="D1860" s="25">
        <v>2011</v>
      </c>
      <c r="F1860" s="20" t="s">
        <v>13</v>
      </c>
      <c r="G1860" s="20" t="s">
        <v>13</v>
      </c>
      <c r="I1860" s="8" t="s">
        <v>116</v>
      </c>
      <c r="J1860" s="6" t="s">
        <v>110</v>
      </c>
    </row>
    <row r="1861" spans="1:10" x14ac:dyDescent="0.25">
      <c r="A1861" s="6" t="s">
        <v>1482</v>
      </c>
      <c r="B1861" s="6" t="s">
        <v>1483</v>
      </c>
      <c r="C1861" s="6" t="s">
        <v>1484</v>
      </c>
      <c r="D1861" s="25">
        <v>2012</v>
      </c>
      <c r="F1861" s="20" t="s">
        <v>13</v>
      </c>
      <c r="G1861" s="20" t="s">
        <v>13</v>
      </c>
      <c r="I1861" s="8" t="s">
        <v>116</v>
      </c>
      <c r="J1861" s="6" t="s">
        <v>110</v>
      </c>
    </row>
    <row r="1862" spans="1:10" x14ac:dyDescent="0.25">
      <c r="A1862" s="6" t="s">
        <v>1939</v>
      </c>
      <c r="B1862" s="6" t="s">
        <v>1940</v>
      </c>
      <c r="C1862" s="6" t="s">
        <v>1941</v>
      </c>
      <c r="D1862" s="25">
        <v>2011</v>
      </c>
      <c r="F1862" s="20" t="s">
        <v>13</v>
      </c>
      <c r="G1862" s="20" t="s">
        <v>13</v>
      </c>
      <c r="I1862" s="8" t="s">
        <v>116</v>
      </c>
      <c r="J1862" s="6" t="s">
        <v>110</v>
      </c>
    </row>
    <row r="1863" spans="1:10" x14ac:dyDescent="0.25">
      <c r="A1863" s="6" t="s">
        <v>1942</v>
      </c>
      <c r="B1863" s="8" t="s">
        <v>1943</v>
      </c>
      <c r="C1863" s="6" t="s">
        <v>1944</v>
      </c>
      <c r="D1863" s="6">
        <v>2011</v>
      </c>
      <c r="F1863" s="20" t="s">
        <v>13</v>
      </c>
      <c r="G1863" s="20" t="s">
        <v>13</v>
      </c>
      <c r="I1863" s="8" t="s">
        <v>116</v>
      </c>
      <c r="J1863" s="6" t="s">
        <v>110</v>
      </c>
    </row>
    <row r="1864" spans="1:10" s="8" customFormat="1" x14ac:dyDescent="0.25">
      <c r="A1864" s="6" t="s">
        <v>1030</v>
      </c>
      <c r="B1864" s="6" t="s">
        <v>1031</v>
      </c>
      <c r="C1864" s="6" t="s">
        <v>1032</v>
      </c>
      <c r="D1864" s="6">
        <v>2014</v>
      </c>
      <c r="E1864" s="6"/>
      <c r="F1864" s="20" t="s">
        <v>13</v>
      </c>
      <c r="G1864" s="20" t="s">
        <v>13</v>
      </c>
      <c r="H1864" s="6"/>
      <c r="I1864" s="8" t="s">
        <v>116</v>
      </c>
      <c r="J1864" s="6" t="s">
        <v>99</v>
      </c>
    </row>
    <row r="1865" spans="1:10" s="8" customFormat="1" x14ac:dyDescent="0.25">
      <c r="A1865" s="8" t="s">
        <v>3940</v>
      </c>
      <c r="B1865" s="8" t="s">
        <v>3941</v>
      </c>
      <c r="C1865" s="6"/>
      <c r="D1865" s="8">
        <v>2011</v>
      </c>
      <c r="E1865" s="6"/>
      <c r="F1865" s="21" t="s">
        <v>13</v>
      </c>
      <c r="G1865" s="21" t="s">
        <v>13</v>
      </c>
      <c r="I1865" s="8" t="s">
        <v>116</v>
      </c>
      <c r="J1865" s="8" t="s">
        <v>99</v>
      </c>
    </row>
    <row r="1866" spans="1:10" x14ac:dyDescent="0.25">
      <c r="A1866" s="6" t="s">
        <v>4134</v>
      </c>
      <c r="B1866" s="6" t="s">
        <v>4135</v>
      </c>
      <c r="C1866" s="6" t="s">
        <v>1493</v>
      </c>
      <c r="D1866" s="6">
        <v>2012</v>
      </c>
      <c r="F1866" s="20" t="s">
        <v>13</v>
      </c>
      <c r="G1866" s="20" t="s">
        <v>13</v>
      </c>
      <c r="I1866" s="8" t="s">
        <v>116</v>
      </c>
      <c r="J1866" s="6" t="s">
        <v>99</v>
      </c>
    </row>
    <row r="1867" spans="1:10" x14ac:dyDescent="0.25">
      <c r="A1867" s="6" t="s">
        <v>3420</v>
      </c>
      <c r="B1867" s="6" t="s">
        <v>3421</v>
      </c>
      <c r="C1867" s="6" t="s">
        <v>1017</v>
      </c>
      <c r="D1867" s="6">
        <v>2013</v>
      </c>
      <c r="F1867" s="20" t="s">
        <v>114</v>
      </c>
      <c r="G1867" s="20" t="s">
        <v>114</v>
      </c>
      <c r="H1867" s="6" t="s">
        <v>6312</v>
      </c>
      <c r="I1867" s="6" t="s">
        <v>214</v>
      </c>
      <c r="J1867" s="6" t="s">
        <v>3422</v>
      </c>
    </row>
    <row r="1868" spans="1:10" x14ac:dyDescent="0.25">
      <c r="A1868" s="6" t="s">
        <v>5126</v>
      </c>
      <c r="B1868" s="8" t="s">
        <v>5127</v>
      </c>
      <c r="C1868" s="6" t="s">
        <v>1032</v>
      </c>
      <c r="D1868" s="6">
        <v>2012</v>
      </c>
      <c r="F1868" s="20" t="s">
        <v>13</v>
      </c>
      <c r="G1868" s="20" t="s">
        <v>13</v>
      </c>
      <c r="I1868" s="8" t="s">
        <v>116</v>
      </c>
      <c r="J1868" s="6" t="s">
        <v>99</v>
      </c>
    </row>
    <row r="1869" spans="1:10" x14ac:dyDescent="0.25">
      <c r="A1869" s="6" t="s">
        <v>2928</v>
      </c>
      <c r="B1869" s="6" t="s">
        <v>2929</v>
      </c>
      <c r="C1869" s="6" t="s">
        <v>2930</v>
      </c>
      <c r="D1869" s="6">
        <v>2014</v>
      </c>
      <c r="F1869" s="20" t="s">
        <v>114</v>
      </c>
      <c r="G1869" s="20" t="s">
        <v>114</v>
      </c>
      <c r="H1869" s="6" t="s">
        <v>6312</v>
      </c>
      <c r="I1869" s="6" t="s">
        <v>2931</v>
      </c>
      <c r="J1869" s="6" t="s">
        <v>992</v>
      </c>
    </row>
    <row r="1870" spans="1:10" x14ac:dyDescent="0.25">
      <c r="A1870" s="6" t="s">
        <v>2094</v>
      </c>
      <c r="B1870" s="6" t="s">
        <v>2095</v>
      </c>
      <c r="C1870" s="6" t="s">
        <v>2096</v>
      </c>
      <c r="D1870" s="6">
        <v>2013</v>
      </c>
      <c r="F1870" s="20" t="s">
        <v>114</v>
      </c>
      <c r="G1870" s="20" t="s">
        <v>114</v>
      </c>
      <c r="H1870" s="6" t="s">
        <v>6312</v>
      </c>
      <c r="I1870" s="6" t="s">
        <v>2097</v>
      </c>
      <c r="J1870" s="6" t="s">
        <v>3141</v>
      </c>
    </row>
    <row r="1871" spans="1:10" x14ac:dyDescent="0.25">
      <c r="A1871" s="6" t="s">
        <v>3368</v>
      </c>
      <c r="B1871" s="6" t="s">
        <v>3369</v>
      </c>
      <c r="C1871" s="6" t="s">
        <v>3370</v>
      </c>
      <c r="D1871" s="6">
        <v>2012</v>
      </c>
      <c r="F1871" s="20" t="s">
        <v>114</v>
      </c>
      <c r="G1871" s="20" t="s">
        <v>114</v>
      </c>
      <c r="I1871" s="6" t="s">
        <v>2733</v>
      </c>
      <c r="J1871" s="6" t="s">
        <v>3371</v>
      </c>
    </row>
    <row r="1872" spans="1:10" x14ac:dyDescent="0.25">
      <c r="A1872" s="6" t="s">
        <v>3416</v>
      </c>
      <c r="B1872" s="6" t="s">
        <v>3417</v>
      </c>
      <c r="C1872" s="6" t="s">
        <v>3418</v>
      </c>
      <c r="D1872" s="6">
        <v>2012</v>
      </c>
      <c r="F1872" s="20" t="s">
        <v>114</v>
      </c>
      <c r="G1872" s="20" t="s">
        <v>114</v>
      </c>
      <c r="H1872" s="6" t="s">
        <v>6312</v>
      </c>
      <c r="I1872" s="6" t="s">
        <v>3419</v>
      </c>
      <c r="J1872" s="6" t="s">
        <v>3141</v>
      </c>
    </row>
    <row r="1873" spans="1:10" hidden="1" x14ac:dyDescent="0.25">
      <c r="A1873" s="8" t="s">
        <v>9</v>
      </c>
      <c r="B1873" s="8" t="s">
        <v>10</v>
      </c>
      <c r="C1873" s="8" t="s">
        <v>11</v>
      </c>
      <c r="D1873" s="8">
        <v>2013</v>
      </c>
      <c r="E1873" s="8" t="s">
        <v>12</v>
      </c>
      <c r="F1873" s="8" t="s">
        <v>13</v>
      </c>
      <c r="G1873" s="8" t="s">
        <v>13</v>
      </c>
      <c r="H1873" s="8"/>
      <c r="I1873" s="8"/>
      <c r="J1873" s="8"/>
    </row>
    <row r="1874" spans="1:10" hidden="1" x14ac:dyDescent="0.25">
      <c r="A1874" s="8" t="s">
        <v>15</v>
      </c>
      <c r="B1874" s="8" t="s">
        <v>16</v>
      </c>
      <c r="C1874" s="8" t="s">
        <v>17</v>
      </c>
      <c r="D1874" s="8">
        <v>2012</v>
      </c>
      <c r="E1874" s="8" t="s">
        <v>12</v>
      </c>
      <c r="F1874" s="8" t="s">
        <v>13</v>
      </c>
      <c r="G1874" s="8" t="s">
        <v>13</v>
      </c>
      <c r="H1874" s="8"/>
      <c r="I1874" s="8"/>
      <c r="J1874" s="8"/>
    </row>
    <row r="1875" spans="1:10" hidden="1" x14ac:dyDescent="0.25">
      <c r="A1875" s="8" t="s">
        <v>18</v>
      </c>
      <c r="B1875" s="8" t="s">
        <v>19</v>
      </c>
      <c r="C1875" s="8" t="s">
        <v>17</v>
      </c>
      <c r="D1875" s="8">
        <v>2013</v>
      </c>
      <c r="E1875" s="8" t="s">
        <v>12</v>
      </c>
      <c r="F1875" s="8" t="s">
        <v>13</v>
      </c>
      <c r="G1875" s="8" t="s">
        <v>13</v>
      </c>
      <c r="H1875" s="8"/>
      <c r="I1875" s="8"/>
      <c r="J1875" s="8"/>
    </row>
    <row r="1876" spans="1:10" hidden="1" x14ac:dyDescent="0.25">
      <c r="A1876" s="8"/>
      <c r="B1876" s="8" t="s">
        <v>20</v>
      </c>
      <c r="C1876" s="8" t="s">
        <v>21</v>
      </c>
      <c r="D1876" s="8">
        <v>2010</v>
      </c>
      <c r="E1876" s="8" t="s">
        <v>12</v>
      </c>
      <c r="F1876" s="8" t="s">
        <v>13</v>
      </c>
      <c r="G1876" s="8" t="s">
        <v>13</v>
      </c>
      <c r="H1876" s="8"/>
      <c r="I1876" s="8"/>
      <c r="J1876" s="8"/>
    </row>
    <row r="1877" spans="1:10" hidden="1" x14ac:dyDescent="0.25">
      <c r="A1877" s="8"/>
      <c r="B1877" s="8" t="s">
        <v>22</v>
      </c>
      <c r="C1877" s="8" t="s">
        <v>23</v>
      </c>
      <c r="D1877" s="8">
        <v>2011</v>
      </c>
      <c r="E1877" s="8" t="s">
        <v>12</v>
      </c>
      <c r="F1877" s="8" t="s">
        <v>13</v>
      </c>
      <c r="G1877" s="8" t="s">
        <v>13</v>
      </c>
      <c r="H1877" s="8"/>
      <c r="I1877" s="8"/>
      <c r="J1877" s="8"/>
    </row>
    <row r="1878" spans="1:10" hidden="1" x14ac:dyDescent="0.25">
      <c r="A1878" s="8"/>
      <c r="B1878" s="8" t="s">
        <v>24</v>
      </c>
      <c r="C1878" s="8" t="s">
        <v>25</v>
      </c>
      <c r="D1878" s="7">
        <v>2013</v>
      </c>
      <c r="E1878" s="8" t="s">
        <v>12</v>
      </c>
      <c r="F1878" s="8" t="s">
        <v>13</v>
      </c>
      <c r="G1878" s="8" t="s">
        <v>13</v>
      </c>
      <c r="H1878" s="8"/>
      <c r="I1878" s="8"/>
      <c r="J1878" s="8"/>
    </row>
    <row r="1879" spans="1:10" hidden="1" x14ac:dyDescent="0.25">
      <c r="A1879" s="8"/>
      <c r="B1879" s="8" t="s">
        <v>26</v>
      </c>
      <c r="C1879" s="8" t="s">
        <v>27</v>
      </c>
      <c r="D1879" s="7">
        <v>2013</v>
      </c>
      <c r="E1879" s="8" t="s">
        <v>12</v>
      </c>
      <c r="F1879" s="8" t="s">
        <v>13</v>
      </c>
      <c r="G1879" s="8" t="s">
        <v>13</v>
      </c>
      <c r="H1879" s="8"/>
      <c r="I1879" s="8"/>
      <c r="J1879" s="8"/>
    </row>
    <row r="1880" spans="1:10" hidden="1" x14ac:dyDescent="0.25">
      <c r="A1880" s="8" t="s">
        <v>28</v>
      </c>
      <c r="B1880" s="8" t="s">
        <v>29</v>
      </c>
      <c r="C1880" s="8" t="s">
        <v>17</v>
      </c>
      <c r="D1880" s="8">
        <v>2015</v>
      </c>
      <c r="E1880" s="8" t="s">
        <v>12</v>
      </c>
      <c r="F1880" s="8" t="s">
        <v>13</v>
      </c>
      <c r="G1880" s="8" t="s">
        <v>13</v>
      </c>
      <c r="H1880" s="8"/>
      <c r="I1880" s="8"/>
      <c r="J1880" s="8"/>
    </row>
    <row r="1881" spans="1:10" hidden="1" x14ac:dyDescent="0.25">
      <c r="A1881" s="8"/>
      <c r="B1881" s="8" t="s">
        <v>30</v>
      </c>
      <c r="C1881" s="8" t="s">
        <v>31</v>
      </c>
      <c r="D1881" s="8">
        <v>2013</v>
      </c>
      <c r="E1881" s="8" t="s">
        <v>12</v>
      </c>
      <c r="F1881" s="8" t="s">
        <v>13</v>
      </c>
      <c r="G1881" s="8" t="s">
        <v>13</v>
      </c>
      <c r="H1881" s="8"/>
      <c r="I1881" s="8"/>
      <c r="J1881" s="8"/>
    </row>
    <row r="1882" spans="1:10" hidden="1" x14ac:dyDescent="0.25">
      <c r="A1882" s="8"/>
      <c r="B1882" s="8" t="s">
        <v>32</v>
      </c>
      <c r="C1882" s="8" t="s">
        <v>33</v>
      </c>
      <c r="D1882" s="8">
        <v>2013</v>
      </c>
      <c r="E1882" s="8" t="s">
        <v>12</v>
      </c>
      <c r="F1882" s="8" t="s">
        <v>13</v>
      </c>
      <c r="G1882" s="8" t="s">
        <v>13</v>
      </c>
      <c r="H1882" s="8"/>
      <c r="I1882" s="8"/>
      <c r="J1882" s="8"/>
    </row>
    <row r="1883" spans="1:10" hidden="1" x14ac:dyDescent="0.25">
      <c r="A1883" s="8"/>
      <c r="B1883" s="8" t="s">
        <v>34</v>
      </c>
      <c r="C1883" s="8" t="s">
        <v>35</v>
      </c>
      <c r="D1883" s="8">
        <v>2011</v>
      </c>
      <c r="E1883" s="8" t="s">
        <v>12</v>
      </c>
      <c r="F1883" s="8" t="s">
        <v>13</v>
      </c>
      <c r="G1883" s="8" t="s">
        <v>13</v>
      </c>
      <c r="H1883" s="8"/>
      <c r="I1883" s="8"/>
      <c r="J1883" s="8"/>
    </row>
    <row r="1884" spans="1:10" hidden="1" x14ac:dyDescent="0.25">
      <c r="A1884" s="8"/>
      <c r="B1884" s="8" t="s">
        <v>36</v>
      </c>
      <c r="C1884" s="8" t="s">
        <v>37</v>
      </c>
      <c r="D1884" s="8">
        <v>2011</v>
      </c>
      <c r="E1884" s="8" t="s">
        <v>12</v>
      </c>
      <c r="F1884" s="8" t="s">
        <v>13</v>
      </c>
      <c r="G1884" s="8" t="s">
        <v>13</v>
      </c>
      <c r="H1884" s="8"/>
      <c r="I1884" s="8"/>
      <c r="J1884" s="8"/>
    </row>
    <row r="1885" spans="1:10" hidden="1" x14ac:dyDescent="0.25">
      <c r="A1885" s="8"/>
      <c r="B1885" s="8" t="s">
        <v>38</v>
      </c>
      <c r="C1885" s="8"/>
      <c r="D1885" s="8">
        <v>2012</v>
      </c>
      <c r="E1885" s="8" t="s">
        <v>12</v>
      </c>
      <c r="F1885" s="8" t="s">
        <v>13</v>
      </c>
      <c r="G1885" s="8" t="s">
        <v>13</v>
      </c>
      <c r="H1885" s="8"/>
      <c r="I1885" s="8"/>
      <c r="J1885" s="8"/>
    </row>
    <row r="1886" spans="1:10" hidden="1" x14ac:dyDescent="0.25">
      <c r="A1886" s="8"/>
      <c r="B1886" s="8" t="s">
        <v>39</v>
      </c>
      <c r="C1886" s="8" t="s">
        <v>40</v>
      </c>
      <c r="D1886" s="8">
        <v>2013</v>
      </c>
      <c r="E1886" s="8" t="s">
        <v>12</v>
      </c>
      <c r="F1886" s="8" t="s">
        <v>13</v>
      </c>
      <c r="G1886" s="8" t="s">
        <v>13</v>
      </c>
      <c r="H1886" s="8"/>
      <c r="I1886" s="8"/>
      <c r="J1886" s="8"/>
    </row>
    <row r="1887" spans="1:10" hidden="1" x14ac:dyDescent="0.25">
      <c r="A1887" s="8"/>
      <c r="B1887" s="8" t="s">
        <v>41</v>
      </c>
      <c r="C1887" s="8" t="s">
        <v>42</v>
      </c>
      <c r="D1887" s="8">
        <v>2013</v>
      </c>
      <c r="E1887" s="8" t="s">
        <v>12</v>
      </c>
      <c r="F1887" s="8" t="s">
        <v>13</v>
      </c>
      <c r="G1887" s="8" t="s">
        <v>13</v>
      </c>
      <c r="H1887" s="8"/>
      <c r="I1887" s="8"/>
      <c r="J1887" s="8"/>
    </row>
    <row r="1888" spans="1:10" hidden="1" x14ac:dyDescent="0.25">
      <c r="A1888" s="8"/>
      <c r="B1888" s="8" t="s">
        <v>43</v>
      </c>
      <c r="C1888" s="8" t="s">
        <v>44</v>
      </c>
      <c r="D1888" s="8">
        <v>2014</v>
      </c>
      <c r="E1888" s="8" t="s">
        <v>12</v>
      </c>
      <c r="F1888" s="8" t="s">
        <v>13</v>
      </c>
      <c r="G1888" s="8" t="s">
        <v>13</v>
      </c>
      <c r="H1888" s="8"/>
      <c r="I1888" s="8"/>
      <c r="J1888" s="8"/>
    </row>
    <row r="1889" spans="1:10" hidden="1" x14ac:dyDescent="0.25">
      <c r="A1889" s="8"/>
      <c r="B1889" s="8" t="s">
        <v>45</v>
      </c>
      <c r="C1889" s="8" t="s">
        <v>37</v>
      </c>
      <c r="D1889" s="8">
        <v>2013</v>
      </c>
      <c r="E1889" s="8" t="s">
        <v>12</v>
      </c>
      <c r="F1889" s="8" t="s">
        <v>13</v>
      </c>
      <c r="G1889" s="8" t="s">
        <v>13</v>
      </c>
      <c r="H1889" s="8"/>
      <c r="I1889" s="8"/>
      <c r="J1889" s="8"/>
    </row>
    <row r="1890" spans="1:10" hidden="1" x14ac:dyDescent="0.25">
      <c r="A1890" s="8"/>
      <c r="B1890" s="8" t="s">
        <v>46</v>
      </c>
      <c r="C1890" s="8" t="s">
        <v>47</v>
      </c>
      <c r="D1890" s="8">
        <v>2012</v>
      </c>
      <c r="E1890" s="8" t="s">
        <v>12</v>
      </c>
      <c r="F1890" s="8" t="s">
        <v>13</v>
      </c>
      <c r="G1890" s="8" t="s">
        <v>13</v>
      </c>
      <c r="H1890" s="8"/>
      <c r="I1890" s="8"/>
      <c r="J1890" s="8"/>
    </row>
    <row r="1891" spans="1:10" hidden="1" x14ac:dyDescent="0.25">
      <c r="A1891" s="6" t="s">
        <v>70</v>
      </c>
      <c r="B1891" s="6" t="s">
        <v>71</v>
      </c>
      <c r="C1891" s="6" t="s">
        <v>72</v>
      </c>
      <c r="E1891" s="6" t="s">
        <v>12</v>
      </c>
      <c r="F1891" s="8" t="s">
        <v>13</v>
      </c>
      <c r="G1891" s="8" t="s">
        <v>13</v>
      </c>
    </row>
    <row r="1892" spans="1:10" hidden="1" x14ac:dyDescent="0.25">
      <c r="A1892" s="6" t="s">
        <v>221</v>
      </c>
      <c r="B1892" s="6" t="s">
        <v>222</v>
      </c>
      <c r="C1892" s="6" t="s">
        <v>223</v>
      </c>
      <c r="D1892" s="6">
        <v>2013</v>
      </c>
      <c r="E1892" s="6" t="s">
        <v>12</v>
      </c>
      <c r="F1892" s="8" t="s">
        <v>13</v>
      </c>
      <c r="G1892" s="8" t="s">
        <v>13</v>
      </c>
    </row>
    <row r="1893" spans="1:10" hidden="1" x14ac:dyDescent="0.25">
      <c r="A1893" s="8"/>
      <c r="B1893" s="8" t="s">
        <v>268</v>
      </c>
      <c r="C1893" s="8" t="s">
        <v>269</v>
      </c>
      <c r="D1893" s="7">
        <v>2012</v>
      </c>
      <c r="E1893" s="8" t="s">
        <v>12</v>
      </c>
      <c r="F1893" s="8" t="s">
        <v>13</v>
      </c>
      <c r="G1893" s="8" t="s">
        <v>13</v>
      </c>
      <c r="H1893" s="8"/>
      <c r="I1893" s="8"/>
      <c r="J1893" s="8"/>
    </row>
    <row r="1894" spans="1:10" hidden="1" x14ac:dyDescent="0.25">
      <c r="A1894" s="8"/>
      <c r="B1894" s="8" t="s">
        <v>270</v>
      </c>
      <c r="C1894" s="8" t="s">
        <v>271</v>
      </c>
      <c r="D1894" s="8" t="s">
        <v>272</v>
      </c>
      <c r="E1894" s="8" t="s">
        <v>12</v>
      </c>
      <c r="F1894" s="8" t="s">
        <v>13</v>
      </c>
      <c r="G1894" s="8" t="s">
        <v>13</v>
      </c>
      <c r="H1894" s="8"/>
      <c r="I1894" s="8"/>
      <c r="J1894" s="8"/>
    </row>
    <row r="1895" spans="1:10" hidden="1" x14ac:dyDescent="0.25">
      <c r="A1895" s="8"/>
      <c r="B1895" s="8" t="s">
        <v>273</v>
      </c>
      <c r="C1895" s="8" t="s">
        <v>274</v>
      </c>
      <c r="D1895" s="8">
        <v>2013</v>
      </c>
      <c r="E1895" s="8" t="s">
        <v>12</v>
      </c>
      <c r="F1895" s="8" t="s">
        <v>13</v>
      </c>
      <c r="G1895" s="8" t="s">
        <v>13</v>
      </c>
      <c r="H1895" s="8"/>
      <c r="I1895" s="8"/>
      <c r="J1895" s="8"/>
    </row>
    <row r="1896" spans="1:10" hidden="1" x14ac:dyDescent="0.25">
      <c r="A1896" s="8"/>
      <c r="B1896" s="8" t="s">
        <v>275</v>
      </c>
      <c r="C1896" s="8" t="s">
        <v>276</v>
      </c>
      <c r="D1896" s="8" t="s">
        <v>277</v>
      </c>
      <c r="E1896" s="8" t="s">
        <v>12</v>
      </c>
      <c r="F1896" s="8" t="s">
        <v>13</v>
      </c>
      <c r="G1896" s="8" t="s">
        <v>13</v>
      </c>
      <c r="H1896" s="8"/>
      <c r="I1896" s="8"/>
      <c r="J1896" s="8"/>
    </row>
    <row r="1897" spans="1:10" hidden="1" x14ac:dyDescent="0.25">
      <c r="A1897" s="8"/>
      <c r="B1897" s="8" t="s">
        <v>278</v>
      </c>
      <c r="C1897" s="8" t="s">
        <v>279</v>
      </c>
      <c r="D1897" s="7">
        <v>2012</v>
      </c>
      <c r="E1897" s="8" t="s">
        <v>12</v>
      </c>
      <c r="F1897" s="8" t="s">
        <v>13</v>
      </c>
      <c r="G1897" s="8" t="s">
        <v>13</v>
      </c>
      <c r="H1897" s="8"/>
      <c r="I1897" s="8"/>
      <c r="J1897" s="8"/>
    </row>
    <row r="1898" spans="1:10" hidden="1" x14ac:dyDescent="0.25">
      <c r="A1898" s="8"/>
      <c r="B1898" s="8" t="s">
        <v>280</v>
      </c>
      <c r="C1898" s="8" t="s">
        <v>281</v>
      </c>
      <c r="D1898" s="8">
        <v>2014</v>
      </c>
      <c r="E1898" s="8" t="s">
        <v>12</v>
      </c>
      <c r="F1898" s="8" t="s">
        <v>13</v>
      </c>
      <c r="G1898" s="8" t="s">
        <v>13</v>
      </c>
      <c r="H1898" s="8"/>
      <c r="I1898" s="8"/>
      <c r="J1898" s="8"/>
    </row>
    <row r="1899" spans="1:10" hidden="1" x14ac:dyDescent="0.25">
      <c r="A1899" s="8"/>
      <c r="B1899" s="8" t="s">
        <v>282</v>
      </c>
      <c r="C1899" s="8" t="s">
        <v>283</v>
      </c>
      <c r="D1899" s="8">
        <v>2013</v>
      </c>
      <c r="E1899" s="8" t="s">
        <v>12</v>
      </c>
      <c r="F1899" s="8" t="s">
        <v>13</v>
      </c>
      <c r="G1899" s="8" t="s">
        <v>13</v>
      </c>
      <c r="H1899" s="8"/>
      <c r="I1899" s="8"/>
      <c r="J1899" s="8"/>
    </row>
    <row r="1900" spans="1:10" hidden="1" x14ac:dyDescent="0.25">
      <c r="A1900" s="8"/>
      <c r="B1900" s="8" t="s">
        <v>284</v>
      </c>
      <c r="C1900" s="8" t="s">
        <v>283</v>
      </c>
      <c r="D1900" s="8">
        <v>2013</v>
      </c>
      <c r="E1900" s="8" t="s">
        <v>12</v>
      </c>
      <c r="F1900" s="8" t="s">
        <v>13</v>
      </c>
      <c r="G1900" s="8" t="s">
        <v>13</v>
      </c>
      <c r="H1900" s="8"/>
      <c r="I1900" s="8"/>
      <c r="J1900" s="8"/>
    </row>
    <row r="1901" spans="1:10" s="30" customFormat="1" hidden="1" x14ac:dyDescent="0.2">
      <c r="A1901" s="8"/>
      <c r="B1901" s="8" t="s">
        <v>285</v>
      </c>
      <c r="C1901" s="8" t="s">
        <v>286</v>
      </c>
      <c r="D1901" s="8">
        <v>2012</v>
      </c>
      <c r="E1901" s="8" t="s">
        <v>12</v>
      </c>
      <c r="F1901" s="8" t="s">
        <v>13</v>
      </c>
      <c r="G1901" s="8" t="s">
        <v>13</v>
      </c>
      <c r="H1901" s="8"/>
      <c r="I1901" s="8"/>
      <c r="J1901" s="8"/>
    </row>
    <row r="1902" spans="1:10" hidden="1" x14ac:dyDescent="0.25">
      <c r="A1902" s="8"/>
      <c r="B1902" s="8" t="s">
        <v>287</v>
      </c>
      <c r="C1902" s="8" t="s">
        <v>288</v>
      </c>
      <c r="D1902" s="8">
        <v>2012</v>
      </c>
      <c r="E1902" s="8" t="s">
        <v>12</v>
      </c>
      <c r="F1902" s="8" t="s">
        <v>13</v>
      </c>
      <c r="G1902" s="8" t="s">
        <v>13</v>
      </c>
      <c r="H1902" s="8"/>
      <c r="I1902" s="8"/>
      <c r="J1902" s="8"/>
    </row>
    <row r="1903" spans="1:10" hidden="1" x14ac:dyDescent="0.25">
      <c r="A1903" s="8"/>
      <c r="B1903" s="8" t="s">
        <v>289</v>
      </c>
      <c r="C1903" s="8" t="s">
        <v>290</v>
      </c>
      <c r="D1903" s="8">
        <v>2014</v>
      </c>
      <c r="E1903" s="8" t="s">
        <v>12</v>
      </c>
      <c r="F1903" s="8" t="s">
        <v>13</v>
      </c>
      <c r="G1903" s="8" t="s">
        <v>13</v>
      </c>
      <c r="H1903" s="8"/>
      <c r="I1903" s="8"/>
      <c r="J1903" s="8"/>
    </row>
    <row r="1904" spans="1:10" hidden="1" x14ac:dyDescent="0.25">
      <c r="A1904" s="8"/>
      <c r="B1904" s="8" t="s">
        <v>291</v>
      </c>
      <c r="C1904" s="8" t="s">
        <v>292</v>
      </c>
      <c r="D1904" s="8">
        <v>2012</v>
      </c>
      <c r="E1904" s="8" t="s">
        <v>12</v>
      </c>
      <c r="F1904" s="8" t="s">
        <v>13</v>
      </c>
      <c r="G1904" s="8" t="s">
        <v>13</v>
      </c>
      <c r="H1904" s="8"/>
      <c r="I1904" s="8"/>
      <c r="J1904" s="8"/>
    </row>
    <row r="1905" spans="1:10" hidden="1" x14ac:dyDescent="0.25">
      <c r="A1905" s="8"/>
      <c r="B1905" s="8" t="s">
        <v>293</v>
      </c>
      <c r="C1905" s="8" t="s">
        <v>294</v>
      </c>
      <c r="D1905" s="8">
        <v>2012</v>
      </c>
      <c r="E1905" s="8" t="s">
        <v>12</v>
      </c>
      <c r="F1905" s="8" t="s">
        <v>13</v>
      </c>
      <c r="G1905" s="8" t="s">
        <v>13</v>
      </c>
      <c r="H1905" s="8"/>
      <c r="I1905" s="8"/>
      <c r="J1905" s="8"/>
    </row>
    <row r="1906" spans="1:10" hidden="1" x14ac:dyDescent="0.25">
      <c r="A1906" s="8"/>
      <c r="B1906" s="8" t="s">
        <v>295</v>
      </c>
      <c r="C1906" s="8" t="s">
        <v>296</v>
      </c>
      <c r="D1906" s="8">
        <v>2015</v>
      </c>
      <c r="E1906" s="8" t="s">
        <v>12</v>
      </c>
      <c r="F1906" s="8" t="s">
        <v>13</v>
      </c>
      <c r="G1906" s="8" t="s">
        <v>13</v>
      </c>
      <c r="H1906" s="8"/>
      <c r="I1906" s="8"/>
      <c r="J1906" s="8"/>
    </row>
    <row r="1907" spans="1:10" hidden="1" x14ac:dyDescent="0.25">
      <c r="A1907" s="8"/>
      <c r="B1907" s="8" t="s">
        <v>297</v>
      </c>
      <c r="C1907" s="8" t="s">
        <v>298</v>
      </c>
      <c r="D1907" s="7">
        <v>2011</v>
      </c>
      <c r="E1907" s="8" t="s">
        <v>12</v>
      </c>
      <c r="F1907" s="8" t="s">
        <v>13</v>
      </c>
      <c r="G1907" s="8" t="s">
        <v>13</v>
      </c>
      <c r="H1907" s="8"/>
      <c r="I1907" s="8"/>
      <c r="J1907" s="8"/>
    </row>
    <row r="1908" spans="1:10" hidden="1" x14ac:dyDescent="0.25">
      <c r="A1908" s="8"/>
      <c r="B1908" s="8" t="s">
        <v>299</v>
      </c>
      <c r="C1908" s="8" t="s">
        <v>300</v>
      </c>
      <c r="D1908" s="7">
        <v>2013</v>
      </c>
      <c r="E1908" s="8" t="s">
        <v>12</v>
      </c>
      <c r="F1908" s="8" t="s">
        <v>13</v>
      </c>
      <c r="G1908" s="8" t="s">
        <v>13</v>
      </c>
      <c r="H1908" s="8"/>
      <c r="I1908" s="8"/>
      <c r="J1908" s="8"/>
    </row>
    <row r="1909" spans="1:10" hidden="1" x14ac:dyDescent="0.25">
      <c r="A1909" s="8"/>
      <c r="B1909" s="8" t="s">
        <v>301</v>
      </c>
      <c r="C1909" s="8" t="s">
        <v>302</v>
      </c>
      <c r="D1909" s="7">
        <v>2012</v>
      </c>
      <c r="E1909" s="8" t="s">
        <v>12</v>
      </c>
      <c r="F1909" s="8" t="s">
        <v>13</v>
      </c>
      <c r="G1909" s="8" t="s">
        <v>13</v>
      </c>
      <c r="H1909" s="8"/>
      <c r="I1909" s="8"/>
      <c r="J1909" s="8"/>
    </row>
    <row r="1910" spans="1:10" hidden="1" x14ac:dyDescent="0.25">
      <c r="A1910" s="8"/>
      <c r="B1910" s="8" t="s">
        <v>303</v>
      </c>
      <c r="C1910" s="8" t="s">
        <v>304</v>
      </c>
      <c r="D1910" s="7">
        <v>2014</v>
      </c>
      <c r="E1910" s="8" t="s">
        <v>12</v>
      </c>
      <c r="F1910" s="8" t="s">
        <v>13</v>
      </c>
      <c r="G1910" s="8" t="s">
        <v>13</v>
      </c>
      <c r="H1910" s="8"/>
      <c r="I1910" s="8"/>
      <c r="J1910" s="8"/>
    </row>
    <row r="1911" spans="1:10" hidden="1" x14ac:dyDescent="0.25">
      <c r="A1911" s="8"/>
      <c r="B1911" s="8" t="s">
        <v>305</v>
      </c>
      <c r="C1911" s="8" t="s">
        <v>306</v>
      </c>
      <c r="D1911" s="8">
        <v>2013</v>
      </c>
      <c r="E1911" s="8" t="s">
        <v>12</v>
      </c>
      <c r="F1911" s="8" t="s">
        <v>13</v>
      </c>
      <c r="G1911" s="8" t="s">
        <v>13</v>
      </c>
      <c r="H1911" s="8"/>
      <c r="I1911" s="8"/>
      <c r="J1911" s="8"/>
    </row>
    <row r="1912" spans="1:10" hidden="1" x14ac:dyDescent="0.25">
      <c r="A1912" s="8"/>
      <c r="B1912" s="8" t="s">
        <v>307</v>
      </c>
      <c r="C1912" s="8" t="s">
        <v>308</v>
      </c>
      <c r="D1912" s="7">
        <v>2015</v>
      </c>
      <c r="E1912" s="8" t="s">
        <v>12</v>
      </c>
      <c r="F1912" s="8" t="s">
        <v>13</v>
      </c>
      <c r="G1912" s="8" t="s">
        <v>13</v>
      </c>
      <c r="H1912" s="8"/>
      <c r="I1912" s="8"/>
      <c r="J1912" s="8"/>
    </row>
    <row r="1913" spans="1:10" hidden="1" x14ac:dyDescent="0.25">
      <c r="A1913" s="8"/>
      <c r="B1913" s="8" t="s">
        <v>309</v>
      </c>
      <c r="C1913" s="8" t="s">
        <v>310</v>
      </c>
      <c r="D1913" s="8">
        <v>2010</v>
      </c>
      <c r="E1913" s="8" t="s">
        <v>12</v>
      </c>
      <c r="F1913" s="8" t="s">
        <v>13</v>
      </c>
      <c r="G1913" s="8" t="s">
        <v>13</v>
      </c>
      <c r="H1913" s="8"/>
      <c r="I1913" s="8"/>
      <c r="J1913" s="8"/>
    </row>
    <row r="1914" spans="1:10" s="8" customFormat="1" hidden="1" x14ac:dyDescent="0.25">
      <c r="B1914" s="8" t="s">
        <v>311</v>
      </c>
      <c r="C1914" s="8" t="s">
        <v>312</v>
      </c>
      <c r="D1914" s="8">
        <v>2014</v>
      </c>
      <c r="E1914" s="8" t="s">
        <v>12</v>
      </c>
      <c r="F1914" s="8" t="s">
        <v>13</v>
      </c>
      <c r="G1914" s="8" t="s">
        <v>13</v>
      </c>
    </row>
    <row r="1915" spans="1:10" s="8" customFormat="1" hidden="1" x14ac:dyDescent="0.25">
      <c r="B1915" s="8" t="s">
        <v>313</v>
      </c>
      <c r="C1915" s="8" t="s">
        <v>314</v>
      </c>
      <c r="D1915" s="8">
        <v>2013</v>
      </c>
      <c r="E1915" s="8" t="s">
        <v>12</v>
      </c>
      <c r="F1915" s="8" t="s">
        <v>13</v>
      </c>
      <c r="G1915" s="8" t="s">
        <v>13</v>
      </c>
    </row>
    <row r="1916" spans="1:10" s="8" customFormat="1" hidden="1" x14ac:dyDescent="0.25">
      <c r="B1916" s="8" t="s">
        <v>315</v>
      </c>
      <c r="C1916" s="8" t="s">
        <v>316</v>
      </c>
      <c r="D1916" s="8">
        <v>2010</v>
      </c>
      <c r="E1916" s="8" t="s">
        <v>12</v>
      </c>
      <c r="F1916" s="8" t="s">
        <v>13</v>
      </c>
      <c r="G1916" s="8" t="s">
        <v>13</v>
      </c>
    </row>
    <row r="1917" spans="1:10" hidden="1" x14ac:dyDescent="0.25">
      <c r="A1917" s="8"/>
      <c r="B1917" s="8" t="s">
        <v>317</v>
      </c>
      <c r="C1917" s="8" t="s">
        <v>318</v>
      </c>
      <c r="D1917" s="8">
        <v>2013</v>
      </c>
      <c r="E1917" s="8" t="s">
        <v>12</v>
      </c>
      <c r="F1917" s="8" t="s">
        <v>13</v>
      </c>
      <c r="G1917" s="8" t="s">
        <v>13</v>
      </c>
      <c r="H1917" s="8"/>
      <c r="I1917" s="8"/>
      <c r="J1917" s="8"/>
    </row>
    <row r="1918" spans="1:10" hidden="1" x14ac:dyDescent="0.25">
      <c r="A1918" s="8"/>
      <c r="B1918" s="8" t="s">
        <v>319</v>
      </c>
      <c r="C1918" s="8" t="s">
        <v>314</v>
      </c>
      <c r="D1918" s="8">
        <v>2013</v>
      </c>
      <c r="E1918" s="8" t="s">
        <v>12</v>
      </c>
      <c r="F1918" s="8" t="s">
        <v>13</v>
      </c>
      <c r="G1918" s="8" t="s">
        <v>13</v>
      </c>
      <c r="H1918" s="8"/>
      <c r="I1918" s="8"/>
      <c r="J1918" s="8"/>
    </row>
    <row r="1919" spans="1:10" hidden="1" x14ac:dyDescent="0.25">
      <c r="A1919" s="8"/>
      <c r="B1919" s="8" t="s">
        <v>320</v>
      </c>
      <c r="C1919" s="8" t="s">
        <v>321</v>
      </c>
      <c r="D1919" s="7">
        <v>2014</v>
      </c>
      <c r="E1919" s="8" t="s">
        <v>12</v>
      </c>
      <c r="F1919" s="8" t="s">
        <v>13</v>
      </c>
      <c r="G1919" s="8" t="s">
        <v>13</v>
      </c>
      <c r="H1919" s="8"/>
      <c r="I1919" s="8"/>
      <c r="J1919" s="8"/>
    </row>
    <row r="1920" spans="1:10" hidden="1" x14ac:dyDescent="0.25">
      <c r="A1920" s="8"/>
      <c r="B1920" s="8" t="s">
        <v>322</v>
      </c>
      <c r="C1920" s="8" t="s">
        <v>323</v>
      </c>
      <c r="D1920" s="7">
        <v>2015</v>
      </c>
      <c r="E1920" s="8" t="s">
        <v>12</v>
      </c>
      <c r="F1920" s="8" t="s">
        <v>13</v>
      </c>
      <c r="G1920" s="8" t="s">
        <v>13</v>
      </c>
      <c r="H1920" s="8"/>
      <c r="I1920" s="8"/>
      <c r="J1920" s="8"/>
    </row>
    <row r="1921" spans="1:10" hidden="1" x14ac:dyDescent="0.25">
      <c r="A1921" s="8"/>
      <c r="B1921" s="8" t="s">
        <v>348</v>
      </c>
      <c r="C1921" s="8" t="s">
        <v>349</v>
      </c>
      <c r="D1921" s="8">
        <v>2014</v>
      </c>
      <c r="E1921" s="8" t="s">
        <v>12</v>
      </c>
      <c r="F1921" s="8" t="s">
        <v>13</v>
      </c>
      <c r="G1921" s="8" t="s">
        <v>13</v>
      </c>
      <c r="H1921" s="8"/>
      <c r="I1921" s="8"/>
      <c r="J1921" s="8"/>
    </row>
    <row r="1922" spans="1:10" hidden="1" x14ac:dyDescent="0.25">
      <c r="A1922" s="8"/>
      <c r="B1922" s="8" t="s">
        <v>367</v>
      </c>
      <c r="C1922" s="8" t="s">
        <v>35</v>
      </c>
      <c r="D1922" s="8">
        <v>2012</v>
      </c>
      <c r="E1922" s="8" t="s">
        <v>12</v>
      </c>
      <c r="F1922" s="8" t="s">
        <v>13</v>
      </c>
      <c r="G1922" s="8" t="s">
        <v>13</v>
      </c>
      <c r="H1922" s="8"/>
      <c r="I1922" s="8"/>
      <c r="J1922" s="8"/>
    </row>
    <row r="1923" spans="1:10" hidden="1" x14ac:dyDescent="0.25">
      <c r="A1923" s="8"/>
      <c r="B1923" s="8" t="s">
        <v>372</v>
      </c>
      <c r="C1923" s="8" t="s">
        <v>44</v>
      </c>
      <c r="D1923" s="8">
        <v>2014</v>
      </c>
      <c r="E1923" s="8" t="s">
        <v>12</v>
      </c>
      <c r="F1923" s="8" t="s">
        <v>13</v>
      </c>
      <c r="G1923" s="8" t="s">
        <v>13</v>
      </c>
      <c r="H1923" s="8"/>
      <c r="I1923" s="8"/>
      <c r="J1923" s="8"/>
    </row>
    <row r="1924" spans="1:10" hidden="1" x14ac:dyDescent="0.25">
      <c r="A1924" s="8"/>
      <c r="B1924" s="8" t="s">
        <v>418</v>
      </c>
      <c r="C1924" s="8" t="s">
        <v>419</v>
      </c>
      <c r="D1924" s="7">
        <v>2011</v>
      </c>
      <c r="E1924" s="8" t="s">
        <v>12</v>
      </c>
      <c r="F1924" s="8" t="s">
        <v>13</v>
      </c>
      <c r="G1924" s="8" t="s">
        <v>13</v>
      </c>
      <c r="H1924" s="8"/>
      <c r="I1924" s="8"/>
      <c r="J1924" s="8"/>
    </row>
    <row r="1925" spans="1:10" hidden="1" x14ac:dyDescent="0.25">
      <c r="A1925" s="8"/>
      <c r="B1925" s="8" t="s">
        <v>420</v>
      </c>
      <c r="C1925" s="8" t="s">
        <v>421</v>
      </c>
      <c r="D1925" s="7">
        <v>2013</v>
      </c>
      <c r="E1925" s="8" t="s">
        <v>12</v>
      </c>
      <c r="F1925" s="8" t="s">
        <v>13</v>
      </c>
      <c r="G1925" s="8" t="s">
        <v>13</v>
      </c>
      <c r="H1925" s="8"/>
      <c r="I1925" s="8"/>
      <c r="J1925" s="8"/>
    </row>
    <row r="1926" spans="1:10" hidden="1" x14ac:dyDescent="0.25">
      <c r="A1926" s="8"/>
      <c r="B1926" s="8" t="s">
        <v>422</v>
      </c>
      <c r="C1926" s="8" t="s">
        <v>423</v>
      </c>
      <c r="D1926" s="7">
        <v>2014</v>
      </c>
      <c r="E1926" s="8" t="s">
        <v>12</v>
      </c>
      <c r="F1926" s="8" t="s">
        <v>13</v>
      </c>
      <c r="G1926" s="8" t="s">
        <v>13</v>
      </c>
      <c r="H1926" s="8"/>
      <c r="I1926" s="8"/>
      <c r="J1926" s="8"/>
    </row>
    <row r="1927" spans="1:10" hidden="1" x14ac:dyDescent="0.25">
      <c r="A1927" s="6" t="s">
        <v>471</v>
      </c>
      <c r="B1927" s="6" t="s">
        <v>472</v>
      </c>
      <c r="C1927" s="6" t="s">
        <v>223</v>
      </c>
      <c r="D1927" s="6">
        <v>2013</v>
      </c>
      <c r="E1927" s="6" t="s">
        <v>12</v>
      </c>
      <c r="F1927" s="8" t="s">
        <v>13</v>
      </c>
      <c r="G1927" s="8" t="s">
        <v>13</v>
      </c>
    </row>
    <row r="1928" spans="1:10" hidden="1" x14ac:dyDescent="0.25">
      <c r="A1928" s="6" t="s">
        <v>497</v>
      </c>
      <c r="B1928" s="6" t="s">
        <v>498</v>
      </c>
      <c r="C1928" s="6" t="s">
        <v>499</v>
      </c>
      <c r="D1928" s="25">
        <v>2014</v>
      </c>
      <c r="E1928" s="6" t="s">
        <v>12</v>
      </c>
      <c r="F1928" s="8" t="s">
        <v>13</v>
      </c>
      <c r="G1928" s="8" t="s">
        <v>13</v>
      </c>
    </row>
    <row r="1929" spans="1:10" hidden="1" x14ac:dyDescent="0.25">
      <c r="A1929" s="8"/>
      <c r="B1929" s="8" t="s">
        <v>500</v>
      </c>
      <c r="C1929" s="8" t="s">
        <v>501</v>
      </c>
      <c r="D1929" s="8">
        <v>2011</v>
      </c>
      <c r="E1929" s="8" t="s">
        <v>12</v>
      </c>
      <c r="F1929" s="8" t="s">
        <v>13</v>
      </c>
      <c r="G1929" s="8" t="s">
        <v>13</v>
      </c>
      <c r="H1929" s="8"/>
      <c r="I1929" s="8"/>
      <c r="J1929" s="8"/>
    </row>
    <row r="1930" spans="1:10" hidden="1" x14ac:dyDescent="0.2">
      <c r="A1930" s="30" t="s">
        <v>505</v>
      </c>
      <c r="B1930" s="30" t="s">
        <v>506</v>
      </c>
      <c r="C1930" s="30" t="s">
        <v>507</v>
      </c>
      <c r="D1930" s="30">
        <v>2014</v>
      </c>
      <c r="E1930" s="30" t="s">
        <v>12</v>
      </c>
      <c r="F1930" s="8" t="s">
        <v>13</v>
      </c>
      <c r="G1930" s="8" t="s">
        <v>13</v>
      </c>
      <c r="H1930" s="30"/>
      <c r="I1930" s="30"/>
      <c r="J1930" s="30"/>
    </row>
    <row r="1931" spans="1:10" hidden="1" x14ac:dyDescent="0.2">
      <c r="A1931" s="30" t="s">
        <v>508</v>
      </c>
      <c r="B1931" s="30" t="s">
        <v>509</v>
      </c>
      <c r="C1931" s="30" t="s">
        <v>507</v>
      </c>
      <c r="D1931" s="30">
        <v>2014</v>
      </c>
      <c r="E1931" s="30" t="s">
        <v>12</v>
      </c>
      <c r="F1931" s="8" t="s">
        <v>13</v>
      </c>
      <c r="G1931" s="8" t="s">
        <v>13</v>
      </c>
      <c r="H1931" s="30"/>
      <c r="I1931" s="30"/>
      <c r="J1931" s="30"/>
    </row>
    <row r="1932" spans="1:10" hidden="1" x14ac:dyDescent="0.25">
      <c r="A1932" s="6" t="s">
        <v>513</v>
      </c>
      <c r="B1932" s="6" t="s">
        <v>514</v>
      </c>
      <c r="C1932" s="6" t="s">
        <v>515</v>
      </c>
      <c r="D1932" s="6">
        <v>2013</v>
      </c>
      <c r="E1932" s="6" t="s">
        <v>12</v>
      </c>
      <c r="F1932" s="8" t="s">
        <v>13</v>
      </c>
      <c r="G1932" s="8" t="s">
        <v>13</v>
      </c>
    </row>
    <row r="1933" spans="1:10" hidden="1" x14ac:dyDescent="0.25">
      <c r="A1933" s="8"/>
      <c r="B1933" s="8" t="s">
        <v>582</v>
      </c>
      <c r="C1933" s="8"/>
      <c r="D1933" s="8" t="str">
        <f>IF(ISERR(FIND(" ",C1933)),"",RIGHT(C1933,LEN(C1933)-FIND("*",SUBSTITUTE(C1933," ","*",LEN(C1933)-LEN(SUBSTITUTE(C1933," ",""))))))</f>
        <v/>
      </c>
      <c r="E1933" s="8" t="s">
        <v>12</v>
      </c>
      <c r="F1933" s="8" t="s">
        <v>13</v>
      </c>
      <c r="G1933" s="8" t="s">
        <v>13</v>
      </c>
      <c r="H1933" s="8"/>
      <c r="I1933" s="8"/>
      <c r="J1933" s="8"/>
    </row>
    <row r="1934" spans="1:10" hidden="1" x14ac:dyDescent="0.25">
      <c r="A1934" s="6" t="s">
        <v>589</v>
      </c>
      <c r="B1934" s="6" t="s">
        <v>590</v>
      </c>
      <c r="C1934" s="6" t="s">
        <v>591</v>
      </c>
      <c r="D1934" s="6">
        <v>2014</v>
      </c>
      <c r="E1934" s="6" t="s">
        <v>12</v>
      </c>
      <c r="F1934" s="8" t="s">
        <v>13</v>
      </c>
      <c r="G1934" s="8" t="s">
        <v>13</v>
      </c>
    </row>
    <row r="1935" spans="1:10" hidden="1" x14ac:dyDescent="0.25">
      <c r="A1935" s="8"/>
      <c r="B1935" s="8" t="s">
        <v>599</v>
      </c>
      <c r="C1935" s="8" t="s">
        <v>501</v>
      </c>
      <c r="D1935" s="8">
        <v>2010</v>
      </c>
      <c r="E1935" s="8" t="s">
        <v>12</v>
      </c>
      <c r="F1935" s="8" t="s">
        <v>13</v>
      </c>
      <c r="G1935" s="8" t="s">
        <v>13</v>
      </c>
      <c r="H1935" s="8"/>
      <c r="I1935" s="8"/>
      <c r="J1935" s="8"/>
    </row>
    <row r="1936" spans="1:10" s="30" customFormat="1" hidden="1" x14ac:dyDescent="0.2">
      <c r="A1936" s="8"/>
      <c r="B1936" s="8" t="s">
        <v>626</v>
      </c>
      <c r="C1936" s="8" t="s">
        <v>310</v>
      </c>
      <c r="D1936" s="8">
        <v>2010</v>
      </c>
      <c r="E1936" s="8" t="s">
        <v>12</v>
      </c>
      <c r="F1936" s="8" t="s">
        <v>13</v>
      </c>
      <c r="G1936" s="8" t="s">
        <v>13</v>
      </c>
      <c r="H1936" s="8"/>
      <c r="I1936" s="8"/>
      <c r="J1936" s="8"/>
    </row>
    <row r="1937" spans="1:10" hidden="1" x14ac:dyDescent="0.25">
      <c r="A1937" s="8"/>
      <c r="B1937" s="8" t="s">
        <v>627</v>
      </c>
      <c r="C1937" s="8" t="s">
        <v>223</v>
      </c>
      <c r="D1937" s="8">
        <v>2012</v>
      </c>
      <c r="E1937" s="8" t="s">
        <v>12</v>
      </c>
      <c r="F1937" s="8" t="s">
        <v>13</v>
      </c>
      <c r="G1937" s="8" t="s">
        <v>13</v>
      </c>
      <c r="H1937" s="8"/>
      <c r="I1937" s="8"/>
      <c r="J1937" s="8"/>
    </row>
    <row r="1938" spans="1:10" hidden="1" x14ac:dyDescent="0.25">
      <c r="A1938" s="8"/>
      <c r="B1938" s="8" t="s">
        <v>666</v>
      </c>
      <c r="C1938" s="8" t="s">
        <v>294</v>
      </c>
      <c r="D1938" s="8">
        <v>2012</v>
      </c>
      <c r="E1938" s="8" t="s">
        <v>12</v>
      </c>
      <c r="F1938" s="8" t="s">
        <v>13</v>
      </c>
      <c r="G1938" s="8" t="s">
        <v>13</v>
      </c>
      <c r="H1938" s="8"/>
      <c r="I1938" s="8"/>
      <c r="J1938" s="8"/>
    </row>
    <row r="1939" spans="1:10" hidden="1" x14ac:dyDescent="0.25">
      <c r="A1939" s="8"/>
      <c r="B1939" s="8" t="s">
        <v>667</v>
      </c>
      <c r="C1939" s="8" t="s">
        <v>294</v>
      </c>
      <c r="D1939" s="8">
        <v>2013</v>
      </c>
      <c r="E1939" s="8" t="s">
        <v>12</v>
      </c>
      <c r="F1939" s="8" t="s">
        <v>13</v>
      </c>
      <c r="G1939" s="8" t="s">
        <v>13</v>
      </c>
      <c r="H1939" s="8"/>
      <c r="I1939" s="8"/>
      <c r="J1939" s="8"/>
    </row>
    <row r="1940" spans="1:10" hidden="1" x14ac:dyDescent="0.25">
      <c r="A1940" s="8"/>
      <c r="B1940" s="8" t="s">
        <v>670</v>
      </c>
      <c r="C1940" s="8" t="s">
        <v>671</v>
      </c>
      <c r="D1940" s="8" t="s">
        <v>272</v>
      </c>
      <c r="E1940" s="8" t="s">
        <v>12</v>
      </c>
      <c r="F1940" s="8" t="s">
        <v>13</v>
      </c>
      <c r="G1940" s="8" t="s">
        <v>13</v>
      </c>
      <c r="H1940" s="8"/>
      <c r="I1940" s="8"/>
      <c r="J1940" s="8"/>
    </row>
    <row r="1941" spans="1:10" hidden="1" x14ac:dyDescent="0.25">
      <c r="A1941" s="8"/>
      <c r="B1941" s="8" t="s">
        <v>672</v>
      </c>
      <c r="C1941" s="8" t="s">
        <v>671</v>
      </c>
      <c r="D1941" s="8">
        <v>2012</v>
      </c>
      <c r="E1941" s="8" t="s">
        <v>12</v>
      </c>
      <c r="F1941" s="8" t="s">
        <v>13</v>
      </c>
      <c r="G1941" s="8" t="s">
        <v>13</v>
      </c>
      <c r="H1941" s="8"/>
      <c r="I1941" s="8"/>
      <c r="J1941" s="8"/>
    </row>
    <row r="1942" spans="1:10" hidden="1" x14ac:dyDescent="0.25">
      <c r="A1942" s="8"/>
      <c r="B1942" s="8" t="s">
        <v>680</v>
      </c>
      <c r="C1942" s="8" t="s">
        <v>681</v>
      </c>
      <c r="D1942" s="8">
        <v>2012</v>
      </c>
      <c r="E1942" s="8" t="s">
        <v>12</v>
      </c>
      <c r="F1942" s="8" t="s">
        <v>13</v>
      </c>
      <c r="G1942" s="8" t="s">
        <v>13</v>
      </c>
      <c r="H1942" s="8"/>
      <c r="I1942" s="8"/>
      <c r="J1942" s="8"/>
    </row>
    <row r="1943" spans="1:10" hidden="1" x14ac:dyDescent="0.25">
      <c r="A1943" s="8"/>
      <c r="B1943" s="8" t="s">
        <v>685</v>
      </c>
      <c r="C1943" s="8" t="s">
        <v>686</v>
      </c>
      <c r="D1943" s="8">
        <v>2014</v>
      </c>
      <c r="E1943" s="8" t="s">
        <v>12</v>
      </c>
      <c r="F1943" s="8" t="s">
        <v>13</v>
      </c>
      <c r="G1943" s="8" t="s">
        <v>13</v>
      </c>
      <c r="H1943" s="8"/>
      <c r="I1943" s="8"/>
      <c r="J1943" s="8"/>
    </row>
    <row r="1944" spans="1:10" hidden="1" x14ac:dyDescent="0.25">
      <c r="A1944" s="8"/>
      <c r="B1944" s="8" t="s">
        <v>687</v>
      </c>
      <c r="C1944" s="8" t="s">
        <v>688</v>
      </c>
      <c r="D1944" s="7">
        <v>2014</v>
      </c>
      <c r="E1944" s="8" t="s">
        <v>12</v>
      </c>
      <c r="F1944" s="8" t="s">
        <v>13</v>
      </c>
      <c r="G1944" s="8" t="s">
        <v>13</v>
      </c>
      <c r="H1944" s="8"/>
      <c r="I1944" s="8"/>
      <c r="J1944" s="8"/>
    </row>
    <row r="1945" spans="1:10" hidden="1" x14ac:dyDescent="0.25">
      <c r="A1945" s="8"/>
      <c r="B1945" s="8" t="s">
        <v>745</v>
      </c>
      <c r="C1945" s="8" t="s">
        <v>746</v>
      </c>
      <c r="D1945" s="8">
        <v>2014</v>
      </c>
      <c r="E1945" s="8" t="s">
        <v>12</v>
      </c>
      <c r="F1945" s="8" t="s">
        <v>13</v>
      </c>
      <c r="G1945" s="8" t="s">
        <v>13</v>
      </c>
      <c r="H1945" s="8"/>
      <c r="I1945" s="8"/>
      <c r="J1945" s="8"/>
    </row>
    <row r="1946" spans="1:10" hidden="1" x14ac:dyDescent="0.25">
      <c r="A1946" s="6" t="s">
        <v>798</v>
      </c>
      <c r="B1946" s="6" t="s">
        <v>799</v>
      </c>
      <c r="E1946" s="6" t="s">
        <v>12</v>
      </c>
      <c r="F1946" s="8" t="s">
        <v>13</v>
      </c>
      <c r="G1946" s="8" t="s">
        <v>13</v>
      </c>
    </row>
    <row r="1947" spans="1:10" hidden="1" x14ac:dyDescent="0.25">
      <c r="A1947" s="8"/>
      <c r="B1947" s="8" t="s">
        <v>803</v>
      </c>
      <c r="C1947" s="8" t="s">
        <v>37</v>
      </c>
      <c r="D1947" s="8">
        <v>2013</v>
      </c>
      <c r="E1947" s="8" t="s">
        <v>12</v>
      </c>
      <c r="F1947" s="8" t="s">
        <v>13</v>
      </c>
      <c r="G1947" s="8" t="s">
        <v>13</v>
      </c>
      <c r="H1947" s="8"/>
      <c r="I1947" s="8"/>
      <c r="J1947" s="8"/>
    </row>
    <row r="1948" spans="1:10" hidden="1" x14ac:dyDescent="0.25">
      <c r="A1948" s="8"/>
      <c r="B1948" s="8" t="s">
        <v>837</v>
      </c>
      <c r="C1948" s="8" t="s">
        <v>838</v>
      </c>
      <c r="D1948" s="7">
        <v>2015</v>
      </c>
      <c r="E1948" s="8" t="s">
        <v>12</v>
      </c>
      <c r="F1948" s="8" t="s">
        <v>13</v>
      </c>
      <c r="G1948" s="8" t="s">
        <v>13</v>
      </c>
      <c r="H1948" s="8"/>
      <c r="I1948" s="8"/>
      <c r="J1948" s="8"/>
    </row>
    <row r="1949" spans="1:10" s="30" customFormat="1" hidden="1" x14ac:dyDescent="0.2">
      <c r="A1949" s="6" t="s">
        <v>839</v>
      </c>
      <c r="B1949" s="6" t="s">
        <v>840</v>
      </c>
      <c r="C1949" s="6" t="s">
        <v>396</v>
      </c>
      <c r="D1949" s="6">
        <v>2014</v>
      </c>
      <c r="E1949" s="6" t="s">
        <v>12</v>
      </c>
      <c r="F1949" s="8" t="s">
        <v>13</v>
      </c>
      <c r="G1949" s="8" t="s">
        <v>13</v>
      </c>
      <c r="H1949" s="6"/>
      <c r="I1949" s="6"/>
      <c r="J1949" s="6"/>
    </row>
    <row r="1950" spans="1:10" hidden="1" x14ac:dyDescent="0.25">
      <c r="A1950" s="6" t="s">
        <v>900</v>
      </c>
      <c r="B1950" s="6" t="s">
        <v>901</v>
      </c>
      <c r="C1950" s="6" t="s">
        <v>902</v>
      </c>
      <c r="D1950" s="6">
        <v>2012</v>
      </c>
      <c r="E1950" s="6" t="s">
        <v>12</v>
      </c>
      <c r="F1950" s="8" t="s">
        <v>13</v>
      </c>
      <c r="G1950" s="8" t="s">
        <v>13</v>
      </c>
    </row>
    <row r="1951" spans="1:10" s="30" customFormat="1" hidden="1" x14ac:dyDescent="0.2">
      <c r="A1951" s="8" t="s">
        <v>907</v>
      </c>
      <c r="B1951" s="8" t="s">
        <v>908</v>
      </c>
      <c r="C1951" s="8" t="s">
        <v>909</v>
      </c>
      <c r="D1951" s="7">
        <v>2012</v>
      </c>
      <c r="E1951" s="8" t="s">
        <v>12</v>
      </c>
      <c r="F1951" s="8" t="s">
        <v>13</v>
      </c>
      <c r="G1951" s="8" t="s">
        <v>13</v>
      </c>
      <c r="H1951" s="8"/>
      <c r="I1951" s="8"/>
      <c r="J1951" s="8"/>
    </row>
    <row r="1952" spans="1:10" hidden="1" x14ac:dyDescent="0.25">
      <c r="A1952" s="8" t="s">
        <v>910</v>
      </c>
      <c r="B1952" s="8" t="s">
        <v>911</v>
      </c>
      <c r="C1952" s="8" t="s">
        <v>912</v>
      </c>
      <c r="D1952" s="7">
        <v>2013</v>
      </c>
      <c r="E1952" s="8" t="s">
        <v>12</v>
      </c>
      <c r="F1952" s="8" t="s">
        <v>13</v>
      </c>
      <c r="G1952" s="8" t="s">
        <v>13</v>
      </c>
      <c r="H1952" s="8"/>
      <c r="I1952" s="8"/>
      <c r="J1952" s="8"/>
    </row>
    <row r="1953" spans="1:10" hidden="1" x14ac:dyDescent="0.25">
      <c r="A1953" s="8" t="s">
        <v>910</v>
      </c>
      <c r="B1953" s="8" t="s">
        <v>913</v>
      </c>
      <c r="C1953" s="8" t="s">
        <v>914</v>
      </c>
      <c r="D1953" s="7">
        <v>2013</v>
      </c>
      <c r="E1953" s="8" t="s">
        <v>12</v>
      </c>
      <c r="F1953" s="8" t="s">
        <v>13</v>
      </c>
      <c r="G1953" s="8" t="s">
        <v>13</v>
      </c>
      <c r="H1953" s="8"/>
      <c r="I1953" s="8"/>
      <c r="J1953" s="8"/>
    </row>
    <row r="1954" spans="1:10" hidden="1" x14ac:dyDescent="0.25">
      <c r="A1954" s="8" t="s">
        <v>919</v>
      </c>
      <c r="B1954" s="8" t="s">
        <v>920</v>
      </c>
      <c r="C1954" s="8" t="s">
        <v>921</v>
      </c>
      <c r="D1954" s="7">
        <v>2010</v>
      </c>
      <c r="E1954" s="8" t="s">
        <v>12</v>
      </c>
      <c r="F1954" s="8" t="s">
        <v>13</v>
      </c>
      <c r="G1954" s="8" t="s">
        <v>13</v>
      </c>
      <c r="H1954" s="8"/>
      <c r="I1954" s="8"/>
      <c r="J1954" s="8"/>
    </row>
    <row r="1955" spans="1:10" hidden="1" x14ac:dyDescent="0.25">
      <c r="A1955" s="6" t="s">
        <v>986</v>
      </c>
      <c r="B1955" s="6" t="s">
        <v>987</v>
      </c>
      <c r="C1955" s="6" t="s">
        <v>988</v>
      </c>
      <c r="D1955" s="6">
        <v>2012</v>
      </c>
      <c r="E1955" s="6" t="s">
        <v>12</v>
      </c>
      <c r="F1955" s="8" t="s">
        <v>13</v>
      </c>
      <c r="G1955" s="8" t="s">
        <v>13</v>
      </c>
    </row>
    <row r="1956" spans="1:10" hidden="1" x14ac:dyDescent="0.25">
      <c r="A1956" s="8"/>
      <c r="B1956" s="8" t="s">
        <v>1022</v>
      </c>
      <c r="C1956" s="8" t="s">
        <v>1023</v>
      </c>
      <c r="D1956" s="8">
        <v>2012</v>
      </c>
      <c r="E1956" s="8" t="s">
        <v>12</v>
      </c>
      <c r="F1956" s="8" t="s">
        <v>13</v>
      </c>
      <c r="G1956" s="8" t="s">
        <v>13</v>
      </c>
      <c r="H1956" s="8"/>
      <c r="I1956" s="8"/>
      <c r="J1956" s="8"/>
    </row>
    <row r="1957" spans="1:10" hidden="1" x14ac:dyDescent="0.25">
      <c r="A1957" s="8"/>
      <c r="B1957" s="8" t="s">
        <v>1061</v>
      </c>
      <c r="C1957" s="8" t="s">
        <v>1062</v>
      </c>
      <c r="D1957" s="7">
        <v>2011</v>
      </c>
      <c r="E1957" s="8" t="s">
        <v>12</v>
      </c>
      <c r="F1957" s="8" t="s">
        <v>13</v>
      </c>
      <c r="G1957" s="8" t="s">
        <v>13</v>
      </c>
      <c r="H1957" s="8"/>
      <c r="I1957" s="8"/>
      <c r="J1957" s="8"/>
    </row>
    <row r="1958" spans="1:10" hidden="1" x14ac:dyDescent="0.25">
      <c r="A1958" s="8"/>
      <c r="B1958" s="8" t="s">
        <v>1114</v>
      </c>
      <c r="C1958" s="8" t="s">
        <v>1115</v>
      </c>
      <c r="D1958" s="8">
        <v>2013</v>
      </c>
      <c r="E1958" s="8" t="s">
        <v>12</v>
      </c>
      <c r="F1958" s="8" t="s">
        <v>13</v>
      </c>
      <c r="G1958" s="8" t="s">
        <v>13</v>
      </c>
      <c r="H1958" s="8"/>
      <c r="I1958" s="8"/>
      <c r="J1958" s="8"/>
    </row>
    <row r="1959" spans="1:10" s="30" customFormat="1" hidden="1" x14ac:dyDescent="0.2">
      <c r="A1959" s="8"/>
      <c r="B1959" s="8" t="s">
        <v>1134</v>
      </c>
      <c r="C1959" s="8"/>
      <c r="D1959" s="8">
        <v>2012</v>
      </c>
      <c r="E1959" s="8" t="s">
        <v>12</v>
      </c>
      <c r="F1959" s="8" t="s">
        <v>13</v>
      </c>
      <c r="G1959" s="8" t="s">
        <v>13</v>
      </c>
      <c r="H1959" s="8"/>
      <c r="I1959" s="8"/>
      <c r="J1959" s="8"/>
    </row>
    <row r="1960" spans="1:10" hidden="1" x14ac:dyDescent="0.25">
      <c r="A1960" s="8"/>
      <c r="B1960" s="8" t="s">
        <v>1138</v>
      </c>
      <c r="C1960" s="8" t="s">
        <v>1139</v>
      </c>
      <c r="D1960" s="8">
        <v>2014</v>
      </c>
      <c r="E1960" s="8" t="s">
        <v>12</v>
      </c>
      <c r="F1960" s="8" t="s">
        <v>13</v>
      </c>
      <c r="G1960" s="8" t="s">
        <v>13</v>
      </c>
      <c r="H1960" s="8"/>
      <c r="I1960" s="8"/>
      <c r="J1960" s="8"/>
    </row>
    <row r="1961" spans="1:10" hidden="1" x14ac:dyDescent="0.25">
      <c r="A1961" s="8"/>
      <c r="B1961" s="8" t="s">
        <v>1148</v>
      </c>
      <c r="C1961" s="8" t="s">
        <v>44</v>
      </c>
      <c r="D1961" s="8">
        <v>2014</v>
      </c>
      <c r="E1961" s="8" t="s">
        <v>12</v>
      </c>
      <c r="F1961" s="8" t="s">
        <v>13</v>
      </c>
      <c r="G1961" s="8" t="s">
        <v>13</v>
      </c>
      <c r="H1961" s="8"/>
      <c r="I1961" s="8"/>
      <c r="J1961" s="8"/>
    </row>
    <row r="1962" spans="1:10" hidden="1" x14ac:dyDescent="0.25">
      <c r="A1962" s="8"/>
      <c r="B1962" s="8" t="s">
        <v>1157</v>
      </c>
      <c r="C1962" s="8" t="s">
        <v>1158</v>
      </c>
      <c r="D1962" s="8" t="s">
        <v>1159</v>
      </c>
      <c r="E1962" s="8" t="s">
        <v>12</v>
      </c>
      <c r="F1962" s="8" t="s">
        <v>13</v>
      </c>
      <c r="G1962" s="8" t="s">
        <v>13</v>
      </c>
      <c r="H1962" s="8"/>
      <c r="I1962" s="8"/>
      <c r="J1962" s="8"/>
    </row>
    <row r="1963" spans="1:10" hidden="1" x14ac:dyDescent="0.25">
      <c r="A1963" s="8"/>
      <c r="B1963" s="8" t="s">
        <v>1201</v>
      </c>
      <c r="C1963" s="8" t="s">
        <v>1202</v>
      </c>
      <c r="D1963" s="8">
        <v>2012</v>
      </c>
      <c r="E1963" s="8" t="s">
        <v>12</v>
      </c>
      <c r="F1963" s="8" t="s">
        <v>13</v>
      </c>
      <c r="G1963" s="8" t="s">
        <v>13</v>
      </c>
      <c r="H1963" s="8"/>
      <c r="I1963" s="8"/>
      <c r="J1963" s="8"/>
    </row>
    <row r="1964" spans="1:10" s="30" customFormat="1" hidden="1" x14ac:dyDescent="0.2">
      <c r="A1964" s="8"/>
      <c r="B1964" s="8" t="s">
        <v>1226</v>
      </c>
      <c r="C1964" s="8"/>
      <c r="D1964" s="8"/>
      <c r="E1964" s="8" t="s">
        <v>12</v>
      </c>
      <c r="F1964" s="8" t="s">
        <v>13</v>
      </c>
      <c r="G1964" s="8" t="s">
        <v>13</v>
      </c>
      <c r="H1964" s="8"/>
      <c r="I1964" s="8"/>
      <c r="J1964" s="8"/>
    </row>
    <row r="1965" spans="1:10" hidden="1" x14ac:dyDescent="0.25">
      <c r="A1965" s="6" t="s">
        <v>1227</v>
      </c>
      <c r="B1965" s="6" t="s">
        <v>1228</v>
      </c>
      <c r="C1965" s="6" t="s">
        <v>724</v>
      </c>
      <c r="D1965" s="6">
        <v>2014</v>
      </c>
      <c r="E1965" s="6" t="s">
        <v>12</v>
      </c>
      <c r="F1965" s="8" t="s">
        <v>13</v>
      </c>
      <c r="G1965" s="8" t="s">
        <v>13</v>
      </c>
    </row>
    <row r="1966" spans="1:10" hidden="1" x14ac:dyDescent="0.25">
      <c r="A1966" s="8"/>
      <c r="B1966" s="8" t="s">
        <v>1231</v>
      </c>
      <c r="C1966" s="8" t="s">
        <v>37</v>
      </c>
      <c r="D1966" s="8">
        <v>2013</v>
      </c>
      <c r="E1966" s="8" t="s">
        <v>12</v>
      </c>
      <c r="F1966" s="8" t="s">
        <v>13</v>
      </c>
      <c r="G1966" s="8" t="s">
        <v>13</v>
      </c>
      <c r="H1966" s="8"/>
      <c r="I1966" s="8"/>
      <c r="J1966" s="8"/>
    </row>
    <row r="1967" spans="1:10" hidden="1" x14ac:dyDescent="0.25">
      <c r="A1967" s="6" t="s">
        <v>1237</v>
      </c>
      <c r="B1967" s="6" t="s">
        <v>1238</v>
      </c>
      <c r="C1967" s="6" t="s">
        <v>917</v>
      </c>
      <c r="D1967" s="6">
        <v>2012</v>
      </c>
      <c r="E1967" s="6" t="s">
        <v>12</v>
      </c>
      <c r="F1967" s="8" t="s">
        <v>13</v>
      </c>
      <c r="G1967" s="8" t="s">
        <v>13</v>
      </c>
    </row>
    <row r="1968" spans="1:10" hidden="1" x14ac:dyDescent="0.25">
      <c r="A1968" s="8" t="s">
        <v>1346</v>
      </c>
      <c r="B1968" s="8" t="s">
        <v>1347</v>
      </c>
      <c r="C1968" s="8" t="s">
        <v>1348</v>
      </c>
      <c r="D1968" s="7">
        <v>2014</v>
      </c>
      <c r="E1968" s="8" t="s">
        <v>12</v>
      </c>
      <c r="F1968" s="8" t="s">
        <v>13</v>
      </c>
      <c r="G1968" s="8" t="s">
        <v>13</v>
      </c>
      <c r="H1968" s="8"/>
      <c r="I1968" s="8"/>
      <c r="J1968" s="8"/>
    </row>
    <row r="1969" spans="1:10" hidden="1" x14ac:dyDescent="0.25">
      <c r="A1969" s="8" t="s">
        <v>1349</v>
      </c>
      <c r="B1969" s="8" t="s">
        <v>1350</v>
      </c>
      <c r="C1969" s="8" t="s">
        <v>1351</v>
      </c>
      <c r="D1969" s="7">
        <v>2013</v>
      </c>
      <c r="E1969" s="8" t="s">
        <v>12</v>
      </c>
      <c r="F1969" s="8" t="s">
        <v>13</v>
      </c>
      <c r="G1969" s="8" t="s">
        <v>13</v>
      </c>
      <c r="H1969" s="8"/>
      <c r="I1969" s="8"/>
      <c r="J1969" s="8"/>
    </row>
    <row r="1970" spans="1:10" hidden="1" x14ac:dyDescent="0.25">
      <c r="A1970" s="8" t="s">
        <v>1352</v>
      </c>
      <c r="B1970" s="8" t="s">
        <v>1353</v>
      </c>
      <c r="C1970" s="8" t="s">
        <v>1354</v>
      </c>
      <c r="D1970" s="8" t="s">
        <v>1355</v>
      </c>
      <c r="E1970" s="8" t="s">
        <v>12</v>
      </c>
      <c r="F1970" s="8" t="s">
        <v>13</v>
      </c>
      <c r="G1970" s="8" t="s">
        <v>13</v>
      </c>
      <c r="H1970" s="8"/>
      <c r="I1970" s="8"/>
      <c r="J1970" s="8"/>
    </row>
    <row r="1971" spans="1:10" hidden="1" x14ac:dyDescent="0.25">
      <c r="A1971" s="6" t="s">
        <v>1359</v>
      </c>
      <c r="B1971" s="6" t="s">
        <v>1360</v>
      </c>
      <c r="C1971" s="6" t="s">
        <v>1361</v>
      </c>
      <c r="D1971" s="6">
        <v>2012</v>
      </c>
      <c r="E1971" s="6" t="s">
        <v>12</v>
      </c>
      <c r="F1971" s="8" t="s">
        <v>13</v>
      </c>
      <c r="G1971" s="8" t="s">
        <v>13</v>
      </c>
    </row>
    <row r="1972" spans="1:10" hidden="1" x14ac:dyDescent="0.25">
      <c r="A1972" s="8"/>
      <c r="B1972" s="8" t="s">
        <v>1442</v>
      </c>
      <c r="C1972" s="8"/>
      <c r="D1972" s="8"/>
      <c r="E1972" s="8" t="s">
        <v>12</v>
      </c>
      <c r="F1972" s="8" t="s">
        <v>13</v>
      </c>
      <c r="G1972" s="8" t="s">
        <v>13</v>
      </c>
      <c r="H1972" s="8"/>
      <c r="I1972" s="8"/>
      <c r="J1972" s="8"/>
    </row>
    <row r="1973" spans="1:10" hidden="1" x14ac:dyDescent="0.25">
      <c r="A1973" s="6" t="s">
        <v>1489</v>
      </c>
      <c r="B1973" s="6" t="s">
        <v>1490</v>
      </c>
      <c r="C1973" s="6" t="s">
        <v>902</v>
      </c>
      <c r="D1973" s="6">
        <v>2012</v>
      </c>
      <c r="E1973" s="6" t="s">
        <v>12</v>
      </c>
      <c r="F1973" s="8" t="s">
        <v>13</v>
      </c>
      <c r="G1973" s="8" t="s">
        <v>13</v>
      </c>
    </row>
    <row r="1974" spans="1:10" hidden="1" x14ac:dyDescent="0.25">
      <c r="A1974" s="6" t="s">
        <v>1504</v>
      </c>
      <c r="B1974" s="6" t="s">
        <v>1505</v>
      </c>
      <c r="C1974" s="6" t="s">
        <v>382</v>
      </c>
      <c r="D1974" s="6">
        <v>2014</v>
      </c>
      <c r="E1974" s="6" t="s">
        <v>12</v>
      </c>
      <c r="F1974" s="8" t="s">
        <v>13</v>
      </c>
      <c r="G1974" s="8" t="s">
        <v>13</v>
      </c>
    </row>
    <row r="1975" spans="1:10" hidden="1" x14ac:dyDescent="0.25">
      <c r="A1975" s="8"/>
      <c r="B1975" s="8" t="s">
        <v>1506</v>
      </c>
      <c r="C1975" s="8"/>
      <c r="D1975" s="8"/>
      <c r="E1975" s="8" t="s">
        <v>12</v>
      </c>
      <c r="F1975" s="8" t="s">
        <v>13</v>
      </c>
      <c r="G1975" s="8" t="s">
        <v>13</v>
      </c>
      <c r="H1975" s="8"/>
      <c r="I1975" s="8"/>
      <c r="J1975" s="8"/>
    </row>
    <row r="1976" spans="1:10" hidden="1" x14ac:dyDescent="0.25">
      <c r="A1976" s="8"/>
      <c r="B1976" s="8" t="s">
        <v>1507</v>
      </c>
      <c r="C1976" s="8" t="s">
        <v>188</v>
      </c>
      <c r="D1976" s="8">
        <v>2014</v>
      </c>
      <c r="E1976" s="8" t="s">
        <v>12</v>
      </c>
      <c r="F1976" s="8" t="s">
        <v>13</v>
      </c>
      <c r="G1976" s="8" t="s">
        <v>13</v>
      </c>
      <c r="H1976" s="8"/>
      <c r="I1976" s="8"/>
      <c r="J1976" s="8"/>
    </row>
    <row r="1977" spans="1:10" hidden="1" x14ac:dyDescent="0.25">
      <c r="A1977" s="8"/>
      <c r="B1977" s="8" t="s">
        <v>1517</v>
      </c>
      <c r="C1977" s="8" t="s">
        <v>1518</v>
      </c>
      <c r="D1977" s="8">
        <v>2011</v>
      </c>
      <c r="E1977" s="8" t="s">
        <v>12</v>
      </c>
      <c r="F1977" s="8" t="s">
        <v>13</v>
      </c>
      <c r="G1977" s="8" t="s">
        <v>13</v>
      </c>
      <c r="H1977" s="8"/>
      <c r="I1977" s="8"/>
      <c r="J1977" s="8"/>
    </row>
    <row r="1978" spans="1:10" hidden="1" x14ac:dyDescent="0.25">
      <c r="A1978" s="8"/>
      <c r="B1978" s="8" t="s">
        <v>1573</v>
      </c>
      <c r="C1978" s="8" t="s">
        <v>671</v>
      </c>
      <c r="D1978" s="8">
        <v>2012</v>
      </c>
      <c r="E1978" s="8" t="s">
        <v>12</v>
      </c>
      <c r="F1978" s="8" t="s">
        <v>13</v>
      </c>
      <c r="G1978" s="8" t="s">
        <v>13</v>
      </c>
      <c r="H1978" s="8"/>
      <c r="I1978" s="8"/>
      <c r="J1978" s="8"/>
    </row>
    <row r="1979" spans="1:10" hidden="1" x14ac:dyDescent="0.25">
      <c r="A1979" s="8"/>
      <c r="B1979" s="8" t="s">
        <v>1574</v>
      </c>
      <c r="C1979" s="8" t="s">
        <v>671</v>
      </c>
      <c r="D1979" s="8">
        <v>2012</v>
      </c>
      <c r="E1979" s="8" t="s">
        <v>12</v>
      </c>
      <c r="F1979" s="8" t="s">
        <v>13</v>
      </c>
      <c r="G1979" s="8" t="s">
        <v>13</v>
      </c>
      <c r="H1979" s="8"/>
      <c r="I1979" s="8"/>
      <c r="J1979" s="8"/>
    </row>
    <row r="1980" spans="1:10" hidden="1" x14ac:dyDescent="0.25">
      <c r="A1980" s="6" t="s">
        <v>1581</v>
      </c>
      <c r="B1980" s="6" t="s">
        <v>1582</v>
      </c>
      <c r="C1980" s="6" t="s">
        <v>1583</v>
      </c>
      <c r="D1980" s="6">
        <v>2014</v>
      </c>
      <c r="E1980" s="6" t="s">
        <v>12</v>
      </c>
      <c r="F1980" s="8" t="s">
        <v>13</v>
      </c>
      <c r="G1980" s="8" t="s">
        <v>13</v>
      </c>
    </row>
    <row r="1981" spans="1:10" hidden="1" x14ac:dyDescent="0.25">
      <c r="A1981" s="8"/>
      <c r="B1981" s="8" t="s">
        <v>1836</v>
      </c>
      <c r="C1981" s="8" t="s">
        <v>260</v>
      </c>
      <c r="D1981" s="8">
        <v>2014</v>
      </c>
      <c r="E1981" s="8" t="s">
        <v>12</v>
      </c>
      <c r="F1981" s="8" t="s">
        <v>13</v>
      </c>
      <c r="G1981" s="8" t="s">
        <v>13</v>
      </c>
      <c r="H1981" s="8"/>
      <c r="I1981" s="8"/>
      <c r="J1981" s="8"/>
    </row>
    <row r="1982" spans="1:10" hidden="1" x14ac:dyDescent="0.25">
      <c r="A1982" s="8"/>
      <c r="B1982" s="8" t="s">
        <v>1881</v>
      </c>
      <c r="C1982" s="8" t="s">
        <v>1882</v>
      </c>
      <c r="D1982" s="8">
        <v>2011</v>
      </c>
      <c r="E1982" s="8" t="s">
        <v>12</v>
      </c>
      <c r="F1982" s="8" t="s">
        <v>13</v>
      </c>
      <c r="G1982" s="8" t="s">
        <v>13</v>
      </c>
      <c r="H1982" s="8"/>
      <c r="I1982" s="8"/>
      <c r="J1982" s="8"/>
    </row>
    <row r="1983" spans="1:10" hidden="1" x14ac:dyDescent="0.25">
      <c r="A1983" s="8"/>
      <c r="B1983" s="8" t="s">
        <v>1897</v>
      </c>
      <c r="C1983" s="8" t="s">
        <v>486</v>
      </c>
      <c r="D1983" s="8">
        <v>2014</v>
      </c>
      <c r="E1983" s="8" t="s">
        <v>12</v>
      </c>
      <c r="F1983" s="8" t="s">
        <v>13</v>
      </c>
      <c r="G1983" s="8" t="s">
        <v>13</v>
      </c>
      <c r="H1983" s="8"/>
      <c r="I1983" s="8"/>
      <c r="J1983" s="8"/>
    </row>
    <row r="1984" spans="1:10" hidden="1" x14ac:dyDescent="0.25">
      <c r="A1984" s="6" t="s">
        <v>2105</v>
      </c>
      <c r="B1984" s="6" t="s">
        <v>2106</v>
      </c>
      <c r="C1984" s="6" t="s">
        <v>675</v>
      </c>
      <c r="D1984" s="6">
        <v>2013</v>
      </c>
      <c r="E1984" s="6" t="s">
        <v>12</v>
      </c>
      <c r="F1984" s="8" t="s">
        <v>13</v>
      </c>
      <c r="G1984" s="8" t="s">
        <v>13</v>
      </c>
    </row>
    <row r="1985" spans="1:10" hidden="1" x14ac:dyDescent="0.25">
      <c r="A1985" s="6" t="s">
        <v>2152</v>
      </c>
      <c r="B1985" s="6" t="s">
        <v>2153</v>
      </c>
      <c r="C1985" s="6" t="s">
        <v>281</v>
      </c>
      <c r="D1985" s="6">
        <v>2014</v>
      </c>
      <c r="E1985" s="6" t="s">
        <v>12</v>
      </c>
      <c r="F1985" s="8" t="s">
        <v>13</v>
      </c>
      <c r="G1985" s="8" t="s">
        <v>13</v>
      </c>
    </row>
    <row r="1986" spans="1:10" hidden="1" x14ac:dyDescent="0.25">
      <c r="A1986" s="8"/>
      <c r="B1986" s="8" t="s">
        <v>2154</v>
      </c>
      <c r="C1986" s="8" t="s">
        <v>2155</v>
      </c>
      <c r="D1986" s="7">
        <v>2012</v>
      </c>
      <c r="E1986" s="8" t="s">
        <v>12</v>
      </c>
      <c r="F1986" s="8" t="s">
        <v>13</v>
      </c>
      <c r="G1986" s="8" t="s">
        <v>13</v>
      </c>
      <c r="H1986" s="8"/>
      <c r="I1986" s="8"/>
      <c r="J1986" s="8"/>
    </row>
    <row r="1987" spans="1:10" hidden="1" x14ac:dyDescent="0.25">
      <c r="A1987" s="8"/>
      <c r="B1987" s="8" t="s">
        <v>2156</v>
      </c>
      <c r="C1987" s="8" t="s">
        <v>349</v>
      </c>
      <c r="D1987" s="8">
        <v>2013</v>
      </c>
      <c r="E1987" s="8" t="s">
        <v>12</v>
      </c>
      <c r="F1987" s="8" t="s">
        <v>13</v>
      </c>
      <c r="G1987" s="8" t="s">
        <v>13</v>
      </c>
      <c r="H1987" s="8"/>
      <c r="I1987" s="8"/>
      <c r="J1987" s="8"/>
    </row>
    <row r="1988" spans="1:10" hidden="1" x14ac:dyDescent="0.25">
      <c r="A1988" s="8"/>
      <c r="B1988" s="8" t="s">
        <v>2394</v>
      </c>
      <c r="C1988" s="8" t="s">
        <v>2395</v>
      </c>
      <c r="D1988" s="7">
        <v>2012</v>
      </c>
      <c r="E1988" s="8" t="s">
        <v>12</v>
      </c>
      <c r="F1988" s="8" t="s">
        <v>13</v>
      </c>
      <c r="G1988" s="8" t="s">
        <v>13</v>
      </c>
      <c r="H1988" s="8"/>
      <c r="I1988" s="8"/>
      <c r="J1988" s="8"/>
    </row>
    <row r="1989" spans="1:10" hidden="1" x14ac:dyDescent="0.25">
      <c r="A1989" s="6" t="s">
        <v>2396</v>
      </c>
      <c r="B1989" s="6" t="s">
        <v>2397</v>
      </c>
      <c r="C1989" s="6" t="s">
        <v>2398</v>
      </c>
      <c r="D1989" s="25">
        <v>2012</v>
      </c>
      <c r="E1989" s="6" t="s">
        <v>12</v>
      </c>
      <c r="F1989" s="8" t="s">
        <v>13</v>
      </c>
      <c r="G1989" s="8" t="s">
        <v>13</v>
      </c>
    </row>
    <row r="1990" spans="1:10" hidden="1" x14ac:dyDescent="0.25">
      <c r="A1990" s="8"/>
      <c r="B1990" s="8" t="s">
        <v>2404</v>
      </c>
      <c r="C1990" s="8" t="s">
        <v>2155</v>
      </c>
      <c r="D1990" s="7">
        <v>2012</v>
      </c>
      <c r="E1990" s="8" t="s">
        <v>12</v>
      </c>
      <c r="F1990" s="8" t="s">
        <v>13</v>
      </c>
      <c r="G1990" s="8" t="s">
        <v>13</v>
      </c>
      <c r="H1990" s="8"/>
      <c r="I1990" s="8"/>
      <c r="J1990" s="8"/>
    </row>
    <row r="1991" spans="1:10" hidden="1" x14ac:dyDescent="0.25">
      <c r="A1991" s="8"/>
      <c r="B1991" s="8" t="s">
        <v>2412</v>
      </c>
      <c r="C1991" s="8"/>
      <c r="D1991" s="8"/>
      <c r="E1991" s="8" t="s">
        <v>12</v>
      </c>
      <c r="F1991" s="8" t="s">
        <v>13</v>
      </c>
      <c r="G1991" s="8" t="s">
        <v>13</v>
      </c>
      <c r="H1991" s="8"/>
      <c r="I1991" s="8"/>
      <c r="J1991" s="8"/>
    </row>
    <row r="1992" spans="1:10" hidden="1" x14ac:dyDescent="0.25">
      <c r="A1992" s="8"/>
      <c r="B1992" s="8" t="s">
        <v>2417</v>
      </c>
      <c r="C1992" s="8"/>
      <c r="D1992" s="8"/>
      <c r="E1992" s="8" t="s">
        <v>12</v>
      </c>
      <c r="F1992" s="8" t="s">
        <v>13</v>
      </c>
      <c r="G1992" s="8" t="s">
        <v>13</v>
      </c>
      <c r="H1992" s="8"/>
      <c r="I1992" s="8"/>
      <c r="J1992" s="8"/>
    </row>
    <row r="1993" spans="1:10" hidden="1" x14ac:dyDescent="0.25">
      <c r="A1993" s="8"/>
      <c r="B1993" s="8" t="s">
        <v>2418</v>
      </c>
      <c r="C1993" s="8" t="s">
        <v>671</v>
      </c>
      <c r="D1993" s="8">
        <v>2012</v>
      </c>
      <c r="E1993" s="8" t="s">
        <v>12</v>
      </c>
      <c r="F1993" s="8" t="s">
        <v>13</v>
      </c>
      <c r="G1993" s="8" t="s">
        <v>13</v>
      </c>
      <c r="H1993" s="8"/>
      <c r="I1993" s="8"/>
      <c r="J1993" s="8"/>
    </row>
    <row r="1994" spans="1:10" hidden="1" x14ac:dyDescent="0.25">
      <c r="A1994" s="8"/>
      <c r="B1994" s="8" t="s">
        <v>2570</v>
      </c>
      <c r="C1994" s="8" t="s">
        <v>671</v>
      </c>
      <c r="D1994" s="8">
        <v>2012</v>
      </c>
      <c r="E1994" s="8" t="s">
        <v>12</v>
      </c>
      <c r="F1994" s="8" t="s">
        <v>13</v>
      </c>
      <c r="G1994" s="8" t="s">
        <v>13</v>
      </c>
      <c r="H1994" s="8"/>
      <c r="I1994" s="8"/>
      <c r="J1994" s="8"/>
    </row>
    <row r="1995" spans="1:10" hidden="1" x14ac:dyDescent="0.25">
      <c r="A1995" s="6" t="s">
        <v>2610</v>
      </c>
      <c r="B1995" s="6" t="s">
        <v>2611</v>
      </c>
      <c r="C1995" s="6" t="s">
        <v>2612</v>
      </c>
      <c r="D1995" s="25">
        <v>2012</v>
      </c>
      <c r="E1995" s="6" t="s">
        <v>12</v>
      </c>
      <c r="F1995" s="8" t="s">
        <v>13</v>
      </c>
      <c r="G1995" s="8" t="s">
        <v>13</v>
      </c>
    </row>
    <row r="1996" spans="1:10" s="30" customFormat="1" hidden="1" x14ac:dyDescent="0.2">
      <c r="A1996" s="8"/>
      <c r="B1996" s="8" t="s">
        <v>316</v>
      </c>
      <c r="C1996" s="8" t="s">
        <v>349</v>
      </c>
      <c r="D1996" s="8">
        <v>2013</v>
      </c>
      <c r="E1996" s="8" t="s">
        <v>12</v>
      </c>
      <c r="F1996" s="8" t="s">
        <v>13</v>
      </c>
      <c r="G1996" s="8" t="s">
        <v>13</v>
      </c>
      <c r="H1996" s="8"/>
      <c r="I1996" s="8"/>
      <c r="J1996" s="8"/>
    </row>
    <row r="1997" spans="1:10" hidden="1" x14ac:dyDescent="0.25">
      <c r="A1997" s="8"/>
      <c r="B1997" s="8" t="s">
        <v>6307</v>
      </c>
      <c r="C1997" s="8" t="s">
        <v>2685</v>
      </c>
      <c r="D1997" s="7" t="s">
        <v>2686</v>
      </c>
      <c r="E1997" s="8" t="s">
        <v>12</v>
      </c>
      <c r="F1997" s="8" t="s">
        <v>13</v>
      </c>
      <c r="G1997" s="8" t="s">
        <v>13</v>
      </c>
      <c r="H1997" s="8"/>
      <c r="I1997" s="8"/>
      <c r="J1997" s="8"/>
    </row>
    <row r="1998" spans="1:10" hidden="1" x14ac:dyDescent="0.25">
      <c r="A1998" s="8"/>
      <c r="B1998" s="8" t="s">
        <v>2773</v>
      </c>
      <c r="C1998" s="8" t="s">
        <v>175</v>
      </c>
      <c r="D1998" s="8">
        <v>2014</v>
      </c>
      <c r="E1998" s="8" t="s">
        <v>12</v>
      </c>
      <c r="F1998" s="8" t="s">
        <v>13</v>
      </c>
      <c r="G1998" s="8" t="s">
        <v>13</v>
      </c>
      <c r="H1998" s="8"/>
      <c r="I1998" s="8"/>
      <c r="J1998" s="8"/>
    </row>
    <row r="1999" spans="1:10" hidden="1" x14ac:dyDescent="0.25">
      <c r="A1999" s="8"/>
      <c r="B1999" s="8" t="s">
        <v>2823</v>
      </c>
      <c r="C1999" s="8" t="s">
        <v>2824</v>
      </c>
      <c r="D1999" s="8">
        <v>2014</v>
      </c>
      <c r="E1999" s="8" t="s">
        <v>12</v>
      </c>
      <c r="F1999" s="8" t="s">
        <v>13</v>
      </c>
      <c r="G1999" s="8" t="s">
        <v>13</v>
      </c>
      <c r="H1999" s="8"/>
      <c r="I1999" s="8"/>
      <c r="J1999" s="8"/>
    </row>
    <row r="2000" spans="1:10" hidden="1" x14ac:dyDescent="0.25">
      <c r="A2000" s="8"/>
      <c r="B2000" s="8" t="s">
        <v>2833</v>
      </c>
      <c r="C2000" s="8" t="s">
        <v>2834</v>
      </c>
      <c r="D2000" s="8">
        <v>2015</v>
      </c>
      <c r="E2000" s="8" t="s">
        <v>12</v>
      </c>
      <c r="F2000" s="8" t="s">
        <v>13</v>
      </c>
      <c r="G2000" s="8" t="s">
        <v>13</v>
      </c>
      <c r="H2000" s="8"/>
      <c r="I2000" s="8"/>
      <c r="J2000" s="8"/>
    </row>
    <row r="2001" spans="1:10" hidden="1" x14ac:dyDescent="0.25">
      <c r="A2001" s="8"/>
      <c r="B2001" s="8" t="s">
        <v>2860</v>
      </c>
      <c r="C2001" s="8" t="s">
        <v>316</v>
      </c>
      <c r="D2001" s="8">
        <v>2010</v>
      </c>
      <c r="E2001" s="8" t="s">
        <v>12</v>
      </c>
      <c r="F2001" s="8" t="s">
        <v>13</v>
      </c>
      <c r="G2001" s="8" t="s">
        <v>13</v>
      </c>
      <c r="H2001" s="8"/>
      <c r="I2001" s="8"/>
      <c r="J2001" s="8"/>
    </row>
    <row r="2002" spans="1:10" hidden="1" x14ac:dyDescent="0.25">
      <c r="A2002" s="8"/>
      <c r="B2002" s="8" t="s">
        <v>2870</v>
      </c>
      <c r="C2002" s="8" t="s">
        <v>294</v>
      </c>
      <c r="D2002" s="8">
        <v>2012</v>
      </c>
      <c r="E2002" s="8" t="s">
        <v>12</v>
      </c>
      <c r="F2002" s="8" t="s">
        <v>13</v>
      </c>
      <c r="G2002" s="8" t="s">
        <v>13</v>
      </c>
      <c r="H2002" s="8"/>
      <c r="I2002" s="8"/>
      <c r="J2002" s="8"/>
    </row>
    <row r="2003" spans="1:10" hidden="1" x14ac:dyDescent="0.25">
      <c r="A2003" s="8"/>
      <c r="B2003" s="8" t="s">
        <v>2871</v>
      </c>
      <c r="C2003" s="8" t="s">
        <v>2872</v>
      </c>
      <c r="D2003" s="8">
        <v>2012</v>
      </c>
      <c r="E2003" s="8" t="s">
        <v>12</v>
      </c>
      <c r="F2003" s="8" t="s">
        <v>13</v>
      </c>
      <c r="G2003" s="8" t="s">
        <v>13</v>
      </c>
      <c r="H2003" s="8"/>
      <c r="I2003" s="8"/>
      <c r="J2003" s="8"/>
    </row>
    <row r="2004" spans="1:10" hidden="1" x14ac:dyDescent="0.25">
      <c r="A2004" s="8"/>
      <c r="B2004" s="8" t="s">
        <v>2886</v>
      </c>
      <c r="C2004" s="8" t="s">
        <v>2887</v>
      </c>
      <c r="D2004" s="8">
        <v>2013</v>
      </c>
      <c r="E2004" s="8" t="s">
        <v>12</v>
      </c>
      <c r="F2004" s="8" t="s">
        <v>13</v>
      </c>
      <c r="G2004" s="8" t="s">
        <v>13</v>
      </c>
      <c r="H2004" s="8"/>
      <c r="I2004" s="8"/>
      <c r="J2004" s="8"/>
    </row>
    <row r="2005" spans="1:10" hidden="1" x14ac:dyDescent="0.25">
      <c r="A2005" s="8"/>
      <c r="B2005" s="8" t="s">
        <v>2895</v>
      </c>
      <c r="C2005" s="8" t="s">
        <v>671</v>
      </c>
      <c r="D2005" s="8">
        <v>2013</v>
      </c>
      <c r="E2005" s="8" t="s">
        <v>12</v>
      </c>
      <c r="F2005" s="8" t="s">
        <v>13</v>
      </c>
      <c r="G2005" s="8" t="s">
        <v>13</v>
      </c>
      <c r="H2005" s="8"/>
      <c r="I2005" s="8"/>
      <c r="J2005" s="8"/>
    </row>
    <row r="2006" spans="1:10" hidden="1" x14ac:dyDescent="0.25">
      <c r="A2006" s="8"/>
      <c r="B2006" s="8" t="s">
        <v>2909</v>
      </c>
      <c r="C2006" s="8"/>
      <c r="D2006" s="8"/>
      <c r="E2006" s="8" t="s">
        <v>12</v>
      </c>
      <c r="F2006" s="8" t="s">
        <v>13</v>
      </c>
      <c r="G2006" s="8" t="s">
        <v>13</v>
      </c>
      <c r="H2006" s="8"/>
      <c r="I2006" s="8"/>
      <c r="J2006" s="8"/>
    </row>
    <row r="2007" spans="1:10" hidden="1" x14ac:dyDescent="0.25">
      <c r="A2007" s="8"/>
      <c r="B2007" s="8" t="s">
        <v>2910</v>
      </c>
      <c r="C2007" s="8" t="s">
        <v>2904</v>
      </c>
      <c r="D2007" s="8">
        <v>2012</v>
      </c>
      <c r="E2007" s="8" t="s">
        <v>12</v>
      </c>
      <c r="F2007" s="8" t="s">
        <v>13</v>
      </c>
      <c r="G2007" s="8" t="s">
        <v>13</v>
      </c>
      <c r="H2007" s="8"/>
      <c r="I2007" s="8"/>
      <c r="J2007" s="8"/>
    </row>
    <row r="2008" spans="1:10" hidden="1" x14ac:dyDescent="0.25">
      <c r="A2008" s="8"/>
      <c r="B2008" s="8" t="s">
        <v>2951</v>
      </c>
      <c r="C2008" s="8"/>
      <c r="D2008" s="8"/>
      <c r="E2008" s="8" t="s">
        <v>12</v>
      </c>
      <c r="F2008" s="8" t="s">
        <v>13</v>
      </c>
      <c r="G2008" s="8" t="s">
        <v>13</v>
      </c>
      <c r="H2008" s="8"/>
      <c r="I2008" s="8"/>
      <c r="J2008" s="8"/>
    </row>
    <row r="2009" spans="1:10" hidden="1" x14ac:dyDescent="0.25">
      <c r="A2009" s="8"/>
      <c r="B2009" s="8" t="s">
        <v>2963</v>
      </c>
      <c r="C2009" s="8" t="s">
        <v>263</v>
      </c>
      <c r="D2009" s="8">
        <v>2012</v>
      </c>
      <c r="E2009" s="8" t="s">
        <v>12</v>
      </c>
      <c r="F2009" s="8" t="s">
        <v>13</v>
      </c>
      <c r="G2009" s="8" t="s">
        <v>13</v>
      </c>
      <c r="H2009" s="8"/>
      <c r="I2009" s="8"/>
      <c r="J2009" s="8"/>
    </row>
    <row r="2010" spans="1:10" hidden="1" x14ac:dyDescent="0.25">
      <c r="A2010" s="8"/>
      <c r="B2010" s="8" t="s">
        <v>2969</v>
      </c>
      <c r="C2010" s="8" t="s">
        <v>131</v>
      </c>
      <c r="D2010" s="8">
        <v>2014</v>
      </c>
      <c r="E2010" s="8" t="s">
        <v>12</v>
      </c>
      <c r="F2010" s="8" t="s">
        <v>13</v>
      </c>
      <c r="G2010" s="8" t="s">
        <v>13</v>
      </c>
      <c r="H2010" s="8"/>
      <c r="I2010" s="8"/>
      <c r="J2010" s="8"/>
    </row>
    <row r="2011" spans="1:10" hidden="1" x14ac:dyDescent="0.25">
      <c r="A2011" s="8"/>
      <c r="B2011" s="8" t="s">
        <v>2972</v>
      </c>
      <c r="C2011" s="8" t="s">
        <v>671</v>
      </c>
      <c r="D2011" s="8">
        <v>2012</v>
      </c>
      <c r="E2011" s="8" t="s">
        <v>12</v>
      </c>
      <c r="F2011" s="8" t="s">
        <v>13</v>
      </c>
      <c r="G2011" s="8" t="s">
        <v>13</v>
      </c>
      <c r="H2011" s="8"/>
      <c r="I2011" s="8"/>
      <c r="J2011" s="8"/>
    </row>
    <row r="2012" spans="1:10" hidden="1" x14ac:dyDescent="0.25">
      <c r="A2012" s="8"/>
      <c r="B2012" s="8" t="s">
        <v>3009</v>
      </c>
      <c r="C2012" s="8" t="s">
        <v>44</v>
      </c>
      <c r="D2012" s="8">
        <v>2012</v>
      </c>
      <c r="E2012" s="8" t="s">
        <v>12</v>
      </c>
      <c r="F2012" s="8" t="s">
        <v>13</v>
      </c>
      <c r="G2012" s="8" t="s">
        <v>13</v>
      </c>
      <c r="H2012" s="8"/>
      <c r="I2012" s="8"/>
      <c r="J2012" s="8"/>
    </row>
    <row r="2013" spans="1:10" hidden="1" x14ac:dyDescent="0.25">
      <c r="A2013" s="8"/>
      <c r="B2013" s="8" t="s">
        <v>3051</v>
      </c>
      <c r="C2013" s="8" t="s">
        <v>156</v>
      </c>
      <c r="D2013" s="8">
        <v>2011</v>
      </c>
      <c r="E2013" s="8" t="s">
        <v>12</v>
      </c>
      <c r="F2013" s="8" t="s">
        <v>13</v>
      </c>
      <c r="G2013" s="8" t="s">
        <v>13</v>
      </c>
      <c r="H2013" s="8"/>
      <c r="I2013" s="8"/>
      <c r="J2013" s="8"/>
    </row>
    <row r="2014" spans="1:10" hidden="1" x14ac:dyDescent="0.25">
      <c r="A2014" s="8"/>
      <c r="B2014" s="8" t="s">
        <v>3059</v>
      </c>
      <c r="C2014" s="8" t="s">
        <v>3060</v>
      </c>
      <c r="D2014" s="7">
        <v>2013</v>
      </c>
      <c r="E2014" s="8" t="s">
        <v>12</v>
      </c>
      <c r="F2014" s="8" t="s">
        <v>13</v>
      </c>
      <c r="G2014" s="8" t="s">
        <v>13</v>
      </c>
      <c r="H2014" s="8"/>
      <c r="I2014" s="8"/>
      <c r="J2014" s="8"/>
    </row>
    <row r="2015" spans="1:10" hidden="1" x14ac:dyDescent="0.25">
      <c r="A2015" s="8"/>
      <c r="B2015" s="8" t="s">
        <v>3061</v>
      </c>
      <c r="C2015" s="8" t="s">
        <v>3062</v>
      </c>
      <c r="D2015" s="7">
        <v>2012</v>
      </c>
      <c r="E2015" s="8" t="s">
        <v>12</v>
      </c>
      <c r="F2015" s="8" t="s">
        <v>13</v>
      </c>
      <c r="G2015" s="8" t="s">
        <v>13</v>
      </c>
      <c r="H2015" s="8"/>
      <c r="I2015" s="8"/>
      <c r="J2015" s="8"/>
    </row>
    <row r="2016" spans="1:10" hidden="1" x14ac:dyDescent="0.25">
      <c r="A2016" s="8"/>
      <c r="B2016" s="8" t="s">
        <v>3069</v>
      </c>
      <c r="C2016" s="8" t="s">
        <v>1023</v>
      </c>
      <c r="D2016" s="8">
        <v>2014</v>
      </c>
      <c r="E2016" s="8" t="s">
        <v>12</v>
      </c>
      <c r="F2016" s="8" t="s">
        <v>13</v>
      </c>
      <c r="G2016" s="8" t="s">
        <v>13</v>
      </c>
      <c r="H2016" s="8"/>
      <c r="I2016" s="8"/>
      <c r="J2016" s="8"/>
    </row>
    <row r="2017" spans="1:10" hidden="1" x14ac:dyDescent="0.25">
      <c r="A2017" s="8"/>
      <c r="B2017" s="8" t="s">
        <v>3115</v>
      </c>
      <c r="C2017" s="8" t="s">
        <v>3116</v>
      </c>
      <c r="D2017" s="8">
        <v>2014</v>
      </c>
      <c r="E2017" s="8" t="s">
        <v>12</v>
      </c>
      <c r="F2017" s="8" t="s">
        <v>13</v>
      </c>
      <c r="G2017" s="8" t="s">
        <v>13</v>
      </c>
      <c r="H2017" s="8"/>
      <c r="I2017" s="8"/>
      <c r="J2017" s="8"/>
    </row>
    <row r="2018" spans="1:10" hidden="1" x14ac:dyDescent="0.25">
      <c r="A2018" s="8"/>
      <c r="B2018" s="8" t="s">
        <v>3181</v>
      </c>
      <c r="C2018" s="8" t="s">
        <v>1628</v>
      </c>
      <c r="D2018" s="8">
        <v>2012</v>
      </c>
      <c r="E2018" s="8" t="s">
        <v>12</v>
      </c>
      <c r="F2018" s="8" t="s">
        <v>13</v>
      </c>
      <c r="G2018" s="8" t="s">
        <v>13</v>
      </c>
      <c r="H2018" s="8"/>
      <c r="I2018" s="8"/>
      <c r="J2018" s="8"/>
    </row>
    <row r="2019" spans="1:10" hidden="1" x14ac:dyDescent="0.25">
      <c r="A2019" s="8"/>
      <c r="B2019" s="8" t="s">
        <v>3182</v>
      </c>
      <c r="C2019" s="8" t="s">
        <v>1628</v>
      </c>
      <c r="D2019" s="8">
        <v>2013</v>
      </c>
      <c r="E2019" s="8" t="s">
        <v>12</v>
      </c>
      <c r="F2019" s="8" t="s">
        <v>13</v>
      </c>
      <c r="G2019" s="8" t="s">
        <v>13</v>
      </c>
      <c r="H2019" s="8"/>
      <c r="I2019" s="8"/>
      <c r="J2019" s="8"/>
    </row>
    <row r="2020" spans="1:10" s="30" customFormat="1" hidden="1" x14ac:dyDescent="0.2">
      <c r="A2020" s="8"/>
      <c r="B2020" s="8" t="s">
        <v>3183</v>
      </c>
      <c r="C2020" s="8" t="s">
        <v>314</v>
      </c>
      <c r="D2020" s="8">
        <v>2011</v>
      </c>
      <c r="E2020" s="8" t="s">
        <v>12</v>
      </c>
      <c r="F2020" s="8" t="s">
        <v>13</v>
      </c>
      <c r="G2020" s="8" t="s">
        <v>13</v>
      </c>
      <c r="H2020" s="8"/>
      <c r="I2020" s="8"/>
      <c r="J2020" s="8"/>
    </row>
    <row r="2021" spans="1:10" hidden="1" x14ac:dyDescent="0.25">
      <c r="A2021" s="8"/>
      <c r="B2021" s="8" t="s">
        <v>3188</v>
      </c>
      <c r="C2021" s="8" t="s">
        <v>3116</v>
      </c>
      <c r="D2021" s="8">
        <v>2014</v>
      </c>
      <c r="E2021" s="8" t="s">
        <v>12</v>
      </c>
      <c r="F2021" s="8" t="s">
        <v>13</v>
      </c>
      <c r="G2021" s="8" t="s">
        <v>13</v>
      </c>
      <c r="H2021" s="8"/>
      <c r="I2021" s="8"/>
      <c r="J2021" s="8"/>
    </row>
    <row r="2022" spans="1:10" hidden="1" x14ac:dyDescent="0.25">
      <c r="A2022" s="8"/>
      <c r="B2022" s="8" t="s">
        <v>3192</v>
      </c>
      <c r="C2022" s="8"/>
      <c r="D2022" s="8"/>
      <c r="E2022" s="8" t="s">
        <v>12</v>
      </c>
      <c r="F2022" s="8" t="s">
        <v>13</v>
      </c>
      <c r="G2022" s="8" t="s">
        <v>13</v>
      </c>
      <c r="H2022" s="8"/>
      <c r="I2022" s="8"/>
      <c r="J2022" s="8"/>
    </row>
    <row r="2023" spans="1:10" hidden="1" x14ac:dyDescent="0.25">
      <c r="A2023" s="8"/>
      <c r="B2023" s="8" t="s">
        <v>3193</v>
      </c>
      <c r="C2023" s="8" t="s">
        <v>671</v>
      </c>
      <c r="D2023" s="8">
        <v>2012</v>
      </c>
      <c r="E2023" s="8" t="s">
        <v>12</v>
      </c>
      <c r="F2023" s="8" t="s">
        <v>13</v>
      </c>
      <c r="G2023" s="8" t="s">
        <v>13</v>
      </c>
      <c r="H2023" s="8"/>
      <c r="I2023" s="8"/>
      <c r="J2023" s="8"/>
    </row>
    <row r="2024" spans="1:10" hidden="1" x14ac:dyDescent="0.25">
      <c r="A2024" s="8"/>
      <c r="B2024" s="8" t="s">
        <v>3244</v>
      </c>
      <c r="C2024" s="8" t="s">
        <v>3245</v>
      </c>
      <c r="D2024" s="8">
        <v>2012</v>
      </c>
      <c r="E2024" s="8" t="s">
        <v>12</v>
      </c>
      <c r="F2024" s="8" t="s">
        <v>13</v>
      </c>
      <c r="G2024" s="8" t="s">
        <v>13</v>
      </c>
      <c r="H2024" s="8"/>
      <c r="I2024" s="8"/>
      <c r="J2024" s="8"/>
    </row>
    <row r="2025" spans="1:10" hidden="1" x14ac:dyDescent="0.25">
      <c r="A2025" s="8"/>
      <c r="B2025" s="8" t="s">
        <v>3385</v>
      </c>
      <c r="C2025" s="8" t="s">
        <v>412</v>
      </c>
      <c r="D2025" s="8">
        <v>2013</v>
      </c>
      <c r="E2025" s="8" t="s">
        <v>12</v>
      </c>
      <c r="F2025" s="8" t="s">
        <v>13</v>
      </c>
      <c r="G2025" s="8" t="s">
        <v>13</v>
      </c>
      <c r="H2025" s="8"/>
      <c r="I2025" s="8"/>
      <c r="J2025" s="8"/>
    </row>
    <row r="2026" spans="1:10" s="30" customFormat="1" hidden="1" x14ac:dyDescent="0.2">
      <c r="A2026" s="8"/>
      <c r="B2026" s="8" t="s">
        <v>3386</v>
      </c>
      <c r="C2026" s="8" t="s">
        <v>3387</v>
      </c>
      <c r="D2026" s="7">
        <v>2014</v>
      </c>
      <c r="E2026" s="8" t="s">
        <v>12</v>
      </c>
      <c r="F2026" s="8" t="s">
        <v>13</v>
      </c>
      <c r="G2026" s="8" t="s">
        <v>13</v>
      </c>
      <c r="H2026" s="8"/>
      <c r="I2026" s="8"/>
      <c r="J2026" s="8"/>
    </row>
    <row r="2027" spans="1:10" s="30" customFormat="1" hidden="1" x14ac:dyDescent="0.2">
      <c r="A2027" s="8"/>
      <c r="B2027" s="8" t="s">
        <v>3511</v>
      </c>
      <c r="C2027" s="8" t="s">
        <v>1023</v>
      </c>
      <c r="D2027" s="8">
        <v>2013</v>
      </c>
      <c r="E2027" s="8" t="s">
        <v>12</v>
      </c>
      <c r="F2027" s="8" t="s">
        <v>13</v>
      </c>
      <c r="G2027" s="8" t="s">
        <v>13</v>
      </c>
      <c r="H2027" s="8"/>
      <c r="I2027" s="8"/>
      <c r="J2027" s="8"/>
    </row>
    <row r="2028" spans="1:10" hidden="1" x14ac:dyDescent="0.25">
      <c r="A2028" s="8"/>
      <c r="B2028" s="8" t="s">
        <v>3566</v>
      </c>
      <c r="C2028" s="8" t="s">
        <v>671</v>
      </c>
      <c r="D2028" s="8">
        <v>2012</v>
      </c>
      <c r="E2028" s="8" t="s">
        <v>12</v>
      </c>
      <c r="F2028" s="8" t="s">
        <v>13</v>
      </c>
      <c r="G2028" s="8" t="s">
        <v>13</v>
      </c>
      <c r="H2028" s="8"/>
      <c r="I2028" s="8"/>
      <c r="J2028" s="8"/>
    </row>
    <row r="2029" spans="1:10" hidden="1" x14ac:dyDescent="0.25">
      <c r="A2029" s="8"/>
      <c r="B2029" s="8" t="s">
        <v>3567</v>
      </c>
      <c r="C2029" s="8" t="s">
        <v>671</v>
      </c>
      <c r="D2029" s="8">
        <v>2012</v>
      </c>
      <c r="E2029" s="8" t="s">
        <v>12</v>
      </c>
      <c r="F2029" s="8" t="s">
        <v>13</v>
      </c>
      <c r="G2029" s="8" t="s">
        <v>13</v>
      </c>
      <c r="H2029" s="8"/>
      <c r="I2029" s="8"/>
      <c r="J2029" s="8"/>
    </row>
    <row r="2030" spans="1:10" hidden="1" x14ac:dyDescent="0.25">
      <c r="A2030" s="8"/>
      <c r="B2030" s="8" t="s">
        <v>3588</v>
      </c>
      <c r="C2030" s="8"/>
      <c r="D2030" s="8"/>
      <c r="E2030" s="8" t="s">
        <v>12</v>
      </c>
      <c r="F2030" s="8" t="s">
        <v>13</v>
      </c>
      <c r="G2030" s="8" t="s">
        <v>13</v>
      </c>
      <c r="H2030" s="8"/>
      <c r="I2030" s="8"/>
      <c r="J2030" s="8"/>
    </row>
    <row r="2031" spans="1:10" hidden="1" x14ac:dyDescent="0.25">
      <c r="A2031" s="8"/>
      <c r="B2031" s="8" t="s">
        <v>3605</v>
      </c>
      <c r="C2031" s="8" t="s">
        <v>3606</v>
      </c>
      <c r="D2031" s="8">
        <v>2012</v>
      </c>
      <c r="E2031" s="8" t="s">
        <v>12</v>
      </c>
      <c r="F2031" s="8" t="s">
        <v>13</v>
      </c>
      <c r="G2031" s="8" t="s">
        <v>13</v>
      </c>
      <c r="H2031" s="8"/>
      <c r="I2031" s="8"/>
      <c r="J2031" s="8"/>
    </row>
    <row r="2032" spans="1:10" hidden="1" x14ac:dyDescent="0.25">
      <c r="A2032" s="8"/>
      <c r="B2032" s="8" t="s">
        <v>3607</v>
      </c>
      <c r="C2032" s="8" t="s">
        <v>3608</v>
      </c>
      <c r="D2032" s="8">
        <v>2013</v>
      </c>
      <c r="E2032" s="8" t="s">
        <v>12</v>
      </c>
      <c r="F2032" s="8" t="s">
        <v>13</v>
      </c>
      <c r="G2032" s="8" t="s">
        <v>13</v>
      </c>
      <c r="H2032" s="8"/>
      <c r="I2032" s="8"/>
      <c r="J2032" s="8"/>
    </row>
    <row r="2033" spans="1:10" hidden="1" x14ac:dyDescent="0.25">
      <c r="A2033" s="8"/>
      <c r="B2033" s="8" t="s">
        <v>3611</v>
      </c>
      <c r="C2033" s="8" t="s">
        <v>671</v>
      </c>
      <c r="D2033" s="8">
        <v>2013</v>
      </c>
      <c r="E2033" s="8" t="s">
        <v>12</v>
      </c>
      <c r="F2033" s="8" t="s">
        <v>13</v>
      </c>
      <c r="G2033" s="8" t="s">
        <v>13</v>
      </c>
      <c r="H2033" s="8"/>
      <c r="I2033" s="8"/>
      <c r="J2033" s="8"/>
    </row>
    <row r="2034" spans="1:10" hidden="1" x14ac:dyDescent="0.25">
      <c r="A2034" s="8"/>
      <c r="B2034" s="8" t="s">
        <v>3612</v>
      </c>
      <c r="C2034" s="8" t="s">
        <v>3613</v>
      </c>
      <c r="D2034" s="8" t="s">
        <v>3614</v>
      </c>
      <c r="E2034" s="8" t="s">
        <v>12</v>
      </c>
      <c r="F2034" s="8" t="s">
        <v>13</v>
      </c>
      <c r="G2034" s="8" t="s">
        <v>13</v>
      </c>
      <c r="H2034" s="8"/>
      <c r="I2034" s="8"/>
      <c r="J2034" s="8"/>
    </row>
    <row r="2035" spans="1:10" hidden="1" x14ac:dyDescent="0.25">
      <c r="A2035" s="8"/>
      <c r="B2035" s="8" t="s">
        <v>3668</v>
      </c>
      <c r="C2035" s="8" t="s">
        <v>671</v>
      </c>
      <c r="D2035" s="8">
        <v>2012</v>
      </c>
      <c r="E2035" s="8" t="s">
        <v>12</v>
      </c>
      <c r="F2035" s="8" t="s">
        <v>13</v>
      </c>
      <c r="G2035" s="8" t="s">
        <v>13</v>
      </c>
      <c r="H2035" s="8"/>
      <c r="I2035" s="8"/>
      <c r="J2035" s="8"/>
    </row>
    <row r="2036" spans="1:10" hidden="1" x14ac:dyDescent="0.25">
      <c r="A2036" s="8"/>
      <c r="B2036" s="8" t="s">
        <v>3739</v>
      </c>
      <c r="C2036" s="8"/>
      <c r="D2036" s="8"/>
      <c r="E2036" s="8" t="s">
        <v>12</v>
      </c>
      <c r="F2036" s="8" t="s">
        <v>13</v>
      </c>
      <c r="G2036" s="8" t="s">
        <v>13</v>
      </c>
      <c r="H2036" s="8"/>
      <c r="I2036" s="8"/>
      <c r="J2036" s="8"/>
    </row>
    <row r="2037" spans="1:10" hidden="1" x14ac:dyDescent="0.25">
      <c r="A2037" s="8"/>
      <c r="B2037" s="8" t="s">
        <v>3831</v>
      </c>
      <c r="C2037" s="8" t="s">
        <v>3832</v>
      </c>
      <c r="D2037" s="8">
        <v>2013</v>
      </c>
      <c r="E2037" s="8" t="s">
        <v>12</v>
      </c>
      <c r="F2037" s="8" t="s">
        <v>13</v>
      </c>
      <c r="G2037" s="8" t="s">
        <v>13</v>
      </c>
      <c r="H2037" s="8"/>
      <c r="I2037" s="8"/>
      <c r="J2037" s="8"/>
    </row>
    <row r="2038" spans="1:10" hidden="1" x14ac:dyDescent="0.25">
      <c r="A2038" s="8"/>
      <c r="B2038" s="8" t="s">
        <v>3840</v>
      </c>
      <c r="C2038" s="8" t="s">
        <v>3841</v>
      </c>
      <c r="D2038" s="8">
        <v>2013</v>
      </c>
      <c r="E2038" s="8" t="s">
        <v>12</v>
      </c>
      <c r="F2038" s="8" t="s">
        <v>13</v>
      </c>
      <c r="G2038" s="8" t="s">
        <v>13</v>
      </c>
      <c r="H2038" s="8"/>
      <c r="I2038" s="8"/>
      <c r="J2038" s="8"/>
    </row>
    <row r="2039" spans="1:10" hidden="1" x14ac:dyDescent="0.25">
      <c r="A2039" s="8"/>
      <c r="B2039" s="8" t="s">
        <v>3861</v>
      </c>
      <c r="C2039" s="8" t="s">
        <v>3862</v>
      </c>
      <c r="D2039" s="8">
        <v>2013</v>
      </c>
      <c r="E2039" s="8" t="s">
        <v>12</v>
      </c>
      <c r="F2039" s="8" t="s">
        <v>13</v>
      </c>
      <c r="G2039" s="8" t="s">
        <v>13</v>
      </c>
      <c r="H2039" s="8"/>
      <c r="I2039" s="8"/>
      <c r="J2039" s="8"/>
    </row>
    <row r="2040" spans="1:10" hidden="1" x14ac:dyDescent="0.25">
      <c r="A2040" s="8"/>
      <c r="B2040" s="8" t="s">
        <v>3863</v>
      </c>
      <c r="C2040" s="8" t="s">
        <v>274</v>
      </c>
      <c r="D2040" s="8">
        <v>2013</v>
      </c>
      <c r="E2040" s="8" t="s">
        <v>12</v>
      </c>
      <c r="F2040" s="8" t="s">
        <v>13</v>
      </c>
      <c r="G2040" s="8" t="s">
        <v>13</v>
      </c>
      <c r="H2040" s="8"/>
      <c r="I2040" s="8"/>
      <c r="J2040" s="8"/>
    </row>
    <row r="2041" spans="1:10" hidden="1" x14ac:dyDescent="0.25">
      <c r="A2041" s="8"/>
      <c r="B2041" s="8" t="s">
        <v>3864</v>
      </c>
      <c r="C2041" s="8" t="s">
        <v>3865</v>
      </c>
      <c r="D2041" s="8" t="s">
        <v>277</v>
      </c>
      <c r="E2041" s="8" t="s">
        <v>12</v>
      </c>
      <c r="F2041" s="8" t="s">
        <v>13</v>
      </c>
      <c r="G2041" s="8" t="s">
        <v>13</v>
      </c>
      <c r="H2041" s="8"/>
      <c r="I2041" s="8"/>
      <c r="J2041" s="8"/>
    </row>
    <row r="2042" spans="1:10" hidden="1" x14ac:dyDescent="0.25">
      <c r="A2042" s="8"/>
      <c r="B2042" s="8" t="s">
        <v>3866</v>
      </c>
      <c r="C2042" s="8" t="s">
        <v>3867</v>
      </c>
      <c r="D2042" s="8">
        <v>2011</v>
      </c>
      <c r="E2042" s="8" t="s">
        <v>12</v>
      </c>
      <c r="F2042" s="8" t="s">
        <v>13</v>
      </c>
      <c r="G2042" s="8" t="s">
        <v>13</v>
      </c>
      <c r="H2042" s="8"/>
      <c r="I2042" s="8"/>
      <c r="J2042" s="8"/>
    </row>
    <row r="2043" spans="1:10" hidden="1" x14ac:dyDescent="0.25">
      <c r="A2043" s="8"/>
      <c r="B2043" s="8" t="s">
        <v>3868</v>
      </c>
      <c r="C2043" s="8" t="s">
        <v>1139</v>
      </c>
      <c r="D2043" s="8">
        <v>2013</v>
      </c>
      <c r="E2043" s="8" t="s">
        <v>12</v>
      </c>
      <c r="F2043" s="8" t="s">
        <v>13</v>
      </c>
      <c r="G2043" s="8" t="s">
        <v>13</v>
      </c>
      <c r="H2043" s="8"/>
      <c r="I2043" s="8"/>
      <c r="J2043" s="8"/>
    </row>
    <row r="2044" spans="1:10" hidden="1" x14ac:dyDescent="0.25">
      <c r="A2044" s="8"/>
      <c r="B2044" s="8" t="s">
        <v>3869</v>
      </c>
      <c r="C2044" s="8" t="s">
        <v>3870</v>
      </c>
      <c r="D2044" s="8" t="s">
        <v>272</v>
      </c>
      <c r="E2044" s="8" t="s">
        <v>12</v>
      </c>
      <c r="F2044" s="8" t="s">
        <v>13</v>
      </c>
      <c r="G2044" s="8" t="s">
        <v>13</v>
      </c>
      <c r="H2044" s="8"/>
      <c r="I2044" s="8"/>
      <c r="J2044" s="8"/>
    </row>
    <row r="2045" spans="1:10" hidden="1" x14ac:dyDescent="0.25">
      <c r="A2045" s="8"/>
      <c r="B2045" s="8" t="s">
        <v>3871</v>
      </c>
      <c r="C2045" s="8" t="s">
        <v>3606</v>
      </c>
      <c r="D2045" s="8">
        <v>2012</v>
      </c>
      <c r="E2045" s="8" t="s">
        <v>12</v>
      </c>
      <c r="F2045" s="8" t="s">
        <v>13</v>
      </c>
      <c r="G2045" s="8" t="s">
        <v>13</v>
      </c>
      <c r="H2045" s="8"/>
      <c r="I2045" s="8"/>
      <c r="J2045" s="8"/>
    </row>
    <row r="2046" spans="1:10" hidden="1" x14ac:dyDescent="0.25">
      <c r="A2046" s="8"/>
      <c r="B2046" s="8" t="s">
        <v>3978</v>
      </c>
      <c r="C2046" s="8" t="s">
        <v>179</v>
      </c>
      <c r="D2046" s="8" t="s">
        <v>1916</v>
      </c>
      <c r="E2046" s="8" t="s">
        <v>12</v>
      </c>
      <c r="F2046" s="8" t="s">
        <v>13</v>
      </c>
      <c r="G2046" s="8" t="s">
        <v>13</v>
      </c>
      <c r="H2046" s="8"/>
      <c r="I2046" s="8"/>
      <c r="J2046" s="8"/>
    </row>
    <row r="2047" spans="1:10" hidden="1" x14ac:dyDescent="0.25">
      <c r="A2047" s="8"/>
      <c r="B2047" s="8" t="s">
        <v>3979</v>
      </c>
      <c r="C2047" s="8" t="s">
        <v>179</v>
      </c>
      <c r="D2047" s="8">
        <v>2011</v>
      </c>
      <c r="E2047" s="8" t="s">
        <v>12</v>
      </c>
      <c r="F2047" s="8" t="s">
        <v>13</v>
      </c>
      <c r="G2047" s="8" t="s">
        <v>13</v>
      </c>
      <c r="H2047" s="8"/>
      <c r="I2047" s="8"/>
      <c r="J2047" s="8"/>
    </row>
    <row r="2048" spans="1:10" hidden="1" x14ac:dyDescent="0.25">
      <c r="A2048" s="8"/>
      <c r="B2048" s="8" t="s">
        <v>3980</v>
      </c>
      <c r="C2048" s="8" t="s">
        <v>179</v>
      </c>
      <c r="D2048" s="8">
        <v>2012</v>
      </c>
      <c r="E2048" s="8" t="s">
        <v>12</v>
      </c>
      <c r="F2048" s="8" t="s">
        <v>13</v>
      </c>
      <c r="G2048" s="8" t="s">
        <v>13</v>
      </c>
      <c r="H2048" s="8"/>
      <c r="I2048" s="8"/>
      <c r="J2048" s="8"/>
    </row>
    <row r="2049" spans="1:10" hidden="1" x14ac:dyDescent="0.25">
      <c r="A2049" s="8"/>
      <c r="B2049" s="8" t="s">
        <v>3981</v>
      </c>
      <c r="C2049" s="8" t="s">
        <v>3982</v>
      </c>
      <c r="D2049" s="8">
        <v>2015</v>
      </c>
      <c r="E2049" s="8" t="s">
        <v>12</v>
      </c>
      <c r="F2049" s="8" t="s">
        <v>13</v>
      </c>
      <c r="G2049" s="8" t="s">
        <v>13</v>
      </c>
      <c r="H2049" s="8"/>
      <c r="I2049" s="8"/>
      <c r="J2049" s="8"/>
    </row>
    <row r="2050" spans="1:10" hidden="1" x14ac:dyDescent="0.25">
      <c r="A2050" s="8"/>
      <c r="B2050" s="8" t="s">
        <v>3983</v>
      </c>
      <c r="C2050" s="8" t="s">
        <v>2492</v>
      </c>
      <c r="D2050" s="8">
        <v>2013</v>
      </c>
      <c r="E2050" s="8" t="s">
        <v>12</v>
      </c>
      <c r="F2050" s="8" t="s">
        <v>13</v>
      </c>
      <c r="G2050" s="8" t="s">
        <v>13</v>
      </c>
      <c r="H2050" s="8"/>
      <c r="I2050" s="8"/>
      <c r="J2050" s="8"/>
    </row>
    <row r="2051" spans="1:10" hidden="1" x14ac:dyDescent="0.25">
      <c r="A2051" s="8"/>
      <c r="B2051" s="8" t="s">
        <v>3984</v>
      </c>
      <c r="C2051" s="8" t="s">
        <v>17</v>
      </c>
      <c r="D2051" s="8">
        <v>2011</v>
      </c>
      <c r="E2051" s="8" t="s">
        <v>12</v>
      </c>
      <c r="F2051" s="8" t="s">
        <v>13</v>
      </c>
      <c r="G2051" s="8" t="s">
        <v>13</v>
      </c>
      <c r="H2051" s="8"/>
      <c r="I2051" s="8"/>
      <c r="J2051" s="8"/>
    </row>
    <row r="2052" spans="1:10" hidden="1" x14ac:dyDescent="0.25">
      <c r="A2052" s="8"/>
      <c r="B2052" s="8" t="s">
        <v>3985</v>
      </c>
      <c r="C2052" s="8" t="s">
        <v>17</v>
      </c>
      <c r="D2052" s="8">
        <v>2012</v>
      </c>
      <c r="E2052" s="8" t="s">
        <v>12</v>
      </c>
      <c r="F2052" s="8" t="s">
        <v>13</v>
      </c>
      <c r="G2052" s="8" t="s">
        <v>13</v>
      </c>
      <c r="H2052" s="8"/>
      <c r="I2052" s="8"/>
      <c r="J2052" s="8"/>
    </row>
    <row r="2053" spans="1:10" hidden="1" x14ac:dyDescent="0.25">
      <c r="A2053" s="8"/>
      <c r="B2053" s="8" t="s">
        <v>4196</v>
      </c>
      <c r="C2053" s="8" t="s">
        <v>1735</v>
      </c>
      <c r="D2053" s="8">
        <v>2011</v>
      </c>
      <c r="E2053" s="8" t="s">
        <v>12</v>
      </c>
      <c r="F2053" s="8" t="s">
        <v>13</v>
      </c>
      <c r="G2053" s="8" t="s">
        <v>13</v>
      </c>
      <c r="H2053" s="8"/>
      <c r="I2053" s="8"/>
      <c r="J2053" s="8"/>
    </row>
    <row r="2054" spans="1:10" hidden="1" x14ac:dyDescent="0.25">
      <c r="A2054" s="8"/>
      <c r="B2054" s="8" t="s">
        <v>4229</v>
      </c>
      <c r="C2054" s="8" t="s">
        <v>4230</v>
      </c>
      <c r="D2054" s="8">
        <v>2013</v>
      </c>
      <c r="E2054" s="8" t="s">
        <v>12</v>
      </c>
      <c r="F2054" s="8" t="s">
        <v>13</v>
      </c>
      <c r="G2054" s="8" t="s">
        <v>13</v>
      </c>
      <c r="H2054" s="8"/>
      <c r="I2054" s="8"/>
      <c r="J2054" s="8"/>
    </row>
    <row r="2055" spans="1:10" hidden="1" x14ac:dyDescent="0.25">
      <c r="A2055" s="8"/>
      <c r="B2055" s="8" t="s">
        <v>4231</v>
      </c>
      <c r="C2055" s="8" t="s">
        <v>795</v>
      </c>
      <c r="D2055" s="8">
        <v>2013</v>
      </c>
      <c r="E2055" s="8" t="s">
        <v>12</v>
      </c>
      <c r="F2055" s="8" t="s">
        <v>13</v>
      </c>
      <c r="G2055" s="8" t="s">
        <v>13</v>
      </c>
      <c r="H2055" s="8"/>
      <c r="I2055" s="8"/>
      <c r="J2055" s="8"/>
    </row>
    <row r="2056" spans="1:10" hidden="1" x14ac:dyDescent="0.25">
      <c r="A2056" s="8"/>
      <c r="B2056" s="8" t="s">
        <v>4232</v>
      </c>
      <c r="C2056" s="8"/>
      <c r="D2056" s="8"/>
      <c r="E2056" s="8" t="s">
        <v>12</v>
      </c>
      <c r="F2056" s="8" t="s">
        <v>13</v>
      </c>
      <c r="G2056" s="8" t="s">
        <v>13</v>
      </c>
      <c r="H2056" s="8"/>
      <c r="I2056" s="8"/>
      <c r="J2056" s="8"/>
    </row>
    <row r="2057" spans="1:10" hidden="1" x14ac:dyDescent="0.25">
      <c r="A2057" s="8"/>
      <c r="B2057" s="8" t="s">
        <v>4233</v>
      </c>
      <c r="C2057" s="8" t="s">
        <v>412</v>
      </c>
      <c r="D2057" s="8" t="s">
        <v>4234</v>
      </c>
      <c r="E2057" s="8" t="s">
        <v>12</v>
      </c>
      <c r="F2057" s="8" t="s">
        <v>13</v>
      </c>
      <c r="G2057" s="8" t="s">
        <v>13</v>
      </c>
      <c r="H2057" s="8"/>
      <c r="I2057" s="8"/>
      <c r="J2057" s="8"/>
    </row>
    <row r="2058" spans="1:10" hidden="1" x14ac:dyDescent="0.25">
      <c r="A2058" s="8"/>
      <c r="B2058" s="8" t="s">
        <v>4235</v>
      </c>
      <c r="C2058" s="8" t="s">
        <v>538</v>
      </c>
      <c r="D2058" s="8">
        <v>2014</v>
      </c>
      <c r="E2058" s="8" t="s">
        <v>12</v>
      </c>
      <c r="F2058" s="8" t="s">
        <v>13</v>
      </c>
      <c r="G2058" s="8" t="s">
        <v>13</v>
      </c>
      <c r="H2058" s="8"/>
      <c r="I2058" s="8"/>
      <c r="J2058" s="8"/>
    </row>
    <row r="2059" spans="1:10" hidden="1" x14ac:dyDescent="0.25">
      <c r="A2059" s="8"/>
      <c r="B2059" s="8" t="s">
        <v>4236</v>
      </c>
      <c r="C2059" s="8" t="s">
        <v>538</v>
      </c>
      <c r="D2059" s="8">
        <v>2013</v>
      </c>
      <c r="E2059" s="8" t="s">
        <v>12</v>
      </c>
      <c r="F2059" s="8" t="s">
        <v>13</v>
      </c>
      <c r="G2059" s="8" t="s">
        <v>13</v>
      </c>
      <c r="H2059" s="8"/>
      <c r="I2059" s="8"/>
      <c r="J2059" s="8"/>
    </row>
    <row r="2060" spans="1:10" hidden="1" x14ac:dyDescent="0.25">
      <c r="A2060" s="8"/>
      <c r="B2060" s="8" t="s">
        <v>4237</v>
      </c>
      <c r="C2060" s="8" t="s">
        <v>538</v>
      </c>
      <c r="D2060" s="8">
        <v>2013</v>
      </c>
      <c r="E2060" s="8" t="s">
        <v>12</v>
      </c>
      <c r="F2060" s="8" t="s">
        <v>13</v>
      </c>
      <c r="G2060" s="8" t="s">
        <v>13</v>
      </c>
      <c r="H2060" s="8"/>
      <c r="I2060" s="8"/>
      <c r="J2060" s="8"/>
    </row>
    <row r="2061" spans="1:10" hidden="1" x14ac:dyDescent="0.25">
      <c r="A2061" s="8"/>
      <c r="B2061" s="8" t="s">
        <v>4285</v>
      </c>
      <c r="C2061" s="8" t="s">
        <v>310</v>
      </c>
      <c r="D2061" s="8">
        <v>2012</v>
      </c>
      <c r="E2061" s="8" t="s">
        <v>12</v>
      </c>
      <c r="F2061" s="8" t="s">
        <v>13</v>
      </c>
      <c r="G2061" s="8" t="s">
        <v>13</v>
      </c>
      <c r="H2061" s="8"/>
      <c r="I2061" s="8"/>
      <c r="J2061" s="8"/>
    </row>
    <row r="2062" spans="1:10" hidden="1" x14ac:dyDescent="0.25">
      <c r="A2062" s="8"/>
      <c r="B2062" s="8" t="s">
        <v>4286</v>
      </c>
      <c r="C2062" s="8" t="s">
        <v>310</v>
      </c>
      <c r="D2062" s="8">
        <v>2011</v>
      </c>
      <c r="E2062" s="8" t="s">
        <v>12</v>
      </c>
      <c r="F2062" s="8" t="s">
        <v>13</v>
      </c>
      <c r="G2062" s="8" t="s">
        <v>13</v>
      </c>
      <c r="H2062" s="8"/>
      <c r="I2062" s="8"/>
      <c r="J2062" s="8"/>
    </row>
    <row r="2063" spans="1:10" hidden="1" x14ac:dyDescent="0.25">
      <c r="A2063" s="8"/>
      <c r="B2063" s="8" t="s">
        <v>4292</v>
      </c>
      <c r="C2063" s="8" t="s">
        <v>3324</v>
      </c>
      <c r="D2063" s="8">
        <v>2013</v>
      </c>
      <c r="E2063" s="8" t="s">
        <v>12</v>
      </c>
      <c r="F2063" s="8" t="s">
        <v>13</v>
      </c>
      <c r="G2063" s="8" t="s">
        <v>13</v>
      </c>
      <c r="H2063" s="8"/>
      <c r="I2063" s="8"/>
      <c r="J2063" s="8"/>
    </row>
    <row r="2064" spans="1:10" hidden="1" x14ac:dyDescent="0.25">
      <c r="A2064" s="8"/>
      <c r="B2064" s="8" t="s">
        <v>4330</v>
      </c>
      <c r="C2064" s="8" t="s">
        <v>23</v>
      </c>
      <c r="D2064" s="8">
        <v>2012</v>
      </c>
      <c r="E2064" s="8" t="s">
        <v>12</v>
      </c>
      <c r="F2064" s="8" t="s">
        <v>13</v>
      </c>
      <c r="G2064" s="8" t="s">
        <v>13</v>
      </c>
      <c r="H2064" s="8"/>
      <c r="I2064" s="8"/>
      <c r="J2064" s="8"/>
    </row>
    <row r="2065" spans="1:10" hidden="1" x14ac:dyDescent="0.25">
      <c r="A2065" s="8"/>
      <c r="B2065" s="8" t="s">
        <v>4331</v>
      </c>
      <c r="C2065" s="8" t="s">
        <v>23</v>
      </c>
      <c r="D2065" s="8">
        <v>2013</v>
      </c>
      <c r="E2065" s="8" t="s">
        <v>12</v>
      </c>
      <c r="F2065" s="8" t="s">
        <v>13</v>
      </c>
      <c r="G2065" s="8" t="s">
        <v>13</v>
      </c>
      <c r="H2065" s="8"/>
      <c r="I2065" s="8"/>
      <c r="J2065" s="8"/>
    </row>
    <row r="2066" spans="1:10" hidden="1" x14ac:dyDescent="0.25">
      <c r="A2066" s="8"/>
      <c r="B2066" s="8" t="s">
        <v>4353</v>
      </c>
      <c r="C2066" s="8" t="s">
        <v>4354</v>
      </c>
      <c r="D2066" s="7">
        <v>2015</v>
      </c>
      <c r="E2066" s="8" t="s">
        <v>12</v>
      </c>
      <c r="F2066" s="8" t="s">
        <v>13</v>
      </c>
      <c r="G2066" s="8" t="s">
        <v>13</v>
      </c>
      <c r="H2066" s="8"/>
      <c r="I2066" s="8"/>
      <c r="J2066" s="8"/>
    </row>
    <row r="2067" spans="1:10" hidden="1" x14ac:dyDescent="0.25">
      <c r="A2067" s="8"/>
      <c r="B2067" s="8" t="s">
        <v>4355</v>
      </c>
      <c r="C2067" s="8" t="s">
        <v>4356</v>
      </c>
      <c r="D2067" s="7">
        <v>2013</v>
      </c>
      <c r="E2067" s="8" t="s">
        <v>12</v>
      </c>
      <c r="F2067" s="8" t="s">
        <v>13</v>
      </c>
      <c r="G2067" s="8" t="s">
        <v>13</v>
      </c>
      <c r="H2067" s="8"/>
      <c r="I2067" s="8"/>
      <c r="J2067" s="8"/>
    </row>
    <row r="2068" spans="1:10" hidden="1" x14ac:dyDescent="0.25">
      <c r="A2068" s="8"/>
      <c r="B2068" s="8" t="s">
        <v>4367</v>
      </c>
      <c r="C2068" s="8" t="s">
        <v>4368</v>
      </c>
      <c r="D2068" s="8" t="s">
        <v>277</v>
      </c>
      <c r="E2068" s="8" t="s">
        <v>12</v>
      </c>
      <c r="F2068" s="8" t="s">
        <v>13</v>
      </c>
      <c r="G2068" s="8" t="s">
        <v>13</v>
      </c>
      <c r="H2068" s="8"/>
      <c r="I2068" s="8"/>
      <c r="J2068" s="8"/>
    </row>
    <row r="2069" spans="1:10" hidden="1" x14ac:dyDescent="0.25">
      <c r="A2069" s="8"/>
      <c r="B2069" s="8" t="s">
        <v>4439</v>
      </c>
      <c r="C2069" s="8" t="s">
        <v>4440</v>
      </c>
      <c r="D2069" s="8">
        <v>2013</v>
      </c>
      <c r="E2069" s="8" t="s">
        <v>12</v>
      </c>
      <c r="F2069" s="8" t="s">
        <v>13</v>
      </c>
      <c r="G2069" s="8" t="s">
        <v>13</v>
      </c>
      <c r="H2069" s="8"/>
      <c r="I2069" s="8"/>
      <c r="J2069" s="8"/>
    </row>
    <row r="2070" spans="1:10" hidden="1" x14ac:dyDescent="0.25">
      <c r="A2070" s="8"/>
      <c r="B2070" s="8" t="s">
        <v>4441</v>
      </c>
      <c r="C2070" s="8" t="s">
        <v>223</v>
      </c>
      <c r="D2070" s="8">
        <v>2012</v>
      </c>
      <c r="E2070" s="8" t="s">
        <v>12</v>
      </c>
      <c r="F2070" s="8" t="s">
        <v>13</v>
      </c>
      <c r="G2070" s="8" t="s">
        <v>13</v>
      </c>
      <c r="H2070" s="8"/>
      <c r="I2070" s="8"/>
      <c r="J2070" s="8"/>
    </row>
    <row r="2071" spans="1:10" hidden="1" x14ac:dyDescent="0.25">
      <c r="A2071" s="8"/>
      <c r="B2071" s="8" t="s">
        <v>4459</v>
      </c>
      <c r="C2071" s="8" t="s">
        <v>4460</v>
      </c>
      <c r="D2071" s="8" t="s">
        <v>4234</v>
      </c>
      <c r="E2071" s="8" t="s">
        <v>12</v>
      </c>
      <c r="F2071" s="8" t="s">
        <v>13</v>
      </c>
      <c r="G2071" s="8" t="s">
        <v>13</v>
      </c>
      <c r="H2071" s="8"/>
      <c r="I2071" s="8"/>
      <c r="J2071" s="8"/>
    </row>
    <row r="2072" spans="1:10" hidden="1" x14ac:dyDescent="0.25">
      <c r="A2072" s="8"/>
      <c r="B2072" s="8" t="s">
        <v>4461</v>
      </c>
      <c r="C2072" s="8" t="s">
        <v>4462</v>
      </c>
      <c r="D2072" s="8">
        <v>2012</v>
      </c>
      <c r="E2072" s="8" t="s">
        <v>12</v>
      </c>
      <c r="F2072" s="8" t="s">
        <v>13</v>
      </c>
      <c r="G2072" s="8" t="s">
        <v>13</v>
      </c>
      <c r="H2072" s="8"/>
      <c r="I2072" s="8"/>
      <c r="J2072" s="8"/>
    </row>
    <row r="2073" spans="1:10" hidden="1" x14ac:dyDescent="0.25">
      <c r="A2073" s="8"/>
      <c r="B2073" s="8" t="s">
        <v>4477</v>
      </c>
      <c r="C2073" s="8" t="s">
        <v>4478</v>
      </c>
      <c r="D2073" s="8" t="s">
        <v>2686</v>
      </c>
      <c r="E2073" s="8" t="s">
        <v>12</v>
      </c>
      <c r="F2073" s="8" t="s">
        <v>13</v>
      </c>
      <c r="G2073" s="8" t="s">
        <v>13</v>
      </c>
      <c r="H2073" s="8"/>
      <c r="I2073" s="8"/>
      <c r="J2073" s="8"/>
    </row>
    <row r="2074" spans="1:10" hidden="1" x14ac:dyDescent="0.25">
      <c r="A2074" s="8"/>
      <c r="B2074" s="8" t="s">
        <v>4535</v>
      </c>
      <c r="C2074" s="8" t="s">
        <v>4536</v>
      </c>
      <c r="D2074" s="8">
        <v>2011</v>
      </c>
      <c r="E2074" s="8" t="s">
        <v>12</v>
      </c>
      <c r="F2074" s="8" t="s">
        <v>13</v>
      </c>
      <c r="G2074" s="8" t="s">
        <v>13</v>
      </c>
      <c r="H2074" s="8"/>
      <c r="I2074" s="8"/>
      <c r="J2074" s="8"/>
    </row>
    <row r="2075" spans="1:10" hidden="1" x14ac:dyDescent="0.25">
      <c r="A2075" s="8"/>
      <c r="B2075" s="8" t="s">
        <v>4561</v>
      </c>
      <c r="C2075" s="8" t="s">
        <v>4562</v>
      </c>
      <c r="D2075" s="8">
        <v>2013</v>
      </c>
      <c r="E2075" s="8" t="s">
        <v>12</v>
      </c>
      <c r="F2075" s="8" t="s">
        <v>13</v>
      </c>
      <c r="G2075" s="8" t="s">
        <v>13</v>
      </c>
      <c r="H2075" s="8"/>
      <c r="I2075" s="8"/>
      <c r="J2075" s="8"/>
    </row>
    <row r="2076" spans="1:10" hidden="1" x14ac:dyDescent="0.25">
      <c r="A2076" s="8" t="s">
        <v>4563</v>
      </c>
      <c r="B2076" s="8" t="s">
        <v>4564</v>
      </c>
      <c r="C2076" s="8" t="s">
        <v>4565</v>
      </c>
      <c r="D2076" s="8">
        <v>2010</v>
      </c>
      <c r="E2076" s="8" t="s">
        <v>12</v>
      </c>
      <c r="F2076" s="8" t="s">
        <v>13</v>
      </c>
      <c r="G2076" s="8" t="s">
        <v>13</v>
      </c>
      <c r="H2076" s="8"/>
      <c r="I2076" s="8"/>
      <c r="J2076" s="8"/>
    </row>
    <row r="2077" spans="1:10" hidden="1" x14ac:dyDescent="0.25">
      <c r="A2077" s="8" t="s">
        <v>4566</v>
      </c>
      <c r="B2077" s="8" t="s">
        <v>4567</v>
      </c>
      <c r="C2077" s="8" t="s">
        <v>4565</v>
      </c>
      <c r="D2077" s="8">
        <v>2012</v>
      </c>
      <c r="E2077" s="8" t="s">
        <v>12</v>
      </c>
      <c r="F2077" s="8" t="s">
        <v>13</v>
      </c>
      <c r="G2077" s="8" t="s">
        <v>13</v>
      </c>
      <c r="H2077" s="8"/>
      <c r="I2077" s="8"/>
      <c r="J2077" s="8"/>
    </row>
    <row r="2078" spans="1:10" hidden="1" x14ac:dyDescent="0.25">
      <c r="A2078" s="8"/>
      <c r="B2078" s="8" t="s">
        <v>4568</v>
      </c>
      <c r="C2078" s="8" t="s">
        <v>283</v>
      </c>
      <c r="D2078" s="8">
        <v>2012</v>
      </c>
      <c r="E2078" s="8" t="s">
        <v>12</v>
      </c>
      <c r="F2078" s="8" t="s">
        <v>13</v>
      </c>
      <c r="G2078" s="8" t="s">
        <v>13</v>
      </c>
      <c r="H2078" s="8"/>
      <c r="I2078" s="8"/>
      <c r="J2078" s="8"/>
    </row>
    <row r="2079" spans="1:10" hidden="1" x14ac:dyDescent="0.25">
      <c r="A2079" s="8" t="s">
        <v>4569</v>
      </c>
      <c r="B2079" s="8" t="s">
        <v>4570</v>
      </c>
      <c r="C2079" s="8" t="s">
        <v>4565</v>
      </c>
      <c r="D2079" s="8">
        <v>2014</v>
      </c>
      <c r="E2079" s="8" t="s">
        <v>12</v>
      </c>
      <c r="F2079" s="8" t="s">
        <v>13</v>
      </c>
      <c r="G2079" s="8" t="s">
        <v>13</v>
      </c>
      <c r="H2079" s="8"/>
      <c r="I2079" s="8"/>
      <c r="J2079" s="8"/>
    </row>
    <row r="2080" spans="1:10" hidden="1" x14ac:dyDescent="0.25">
      <c r="A2080" s="8"/>
      <c r="B2080" s="8" t="s">
        <v>4571</v>
      </c>
      <c r="C2080" s="8" t="s">
        <v>4572</v>
      </c>
      <c r="D2080" s="8">
        <v>2013</v>
      </c>
      <c r="E2080" s="8" t="s">
        <v>12</v>
      </c>
      <c r="F2080" s="8" t="s">
        <v>13</v>
      </c>
      <c r="G2080" s="8" t="s">
        <v>13</v>
      </c>
      <c r="H2080" s="8"/>
      <c r="I2080" s="8"/>
      <c r="J2080" s="8"/>
    </row>
    <row r="2081" spans="1:10" hidden="1" x14ac:dyDescent="0.25">
      <c r="A2081" s="8"/>
      <c r="B2081" s="8" t="s">
        <v>4573</v>
      </c>
      <c r="C2081" s="8" t="s">
        <v>4572</v>
      </c>
      <c r="D2081" s="8">
        <v>2014</v>
      </c>
      <c r="E2081" s="8" t="s">
        <v>12</v>
      </c>
      <c r="F2081" s="8" t="s">
        <v>13</v>
      </c>
      <c r="G2081" s="8" t="s">
        <v>13</v>
      </c>
      <c r="H2081" s="8"/>
      <c r="I2081" s="8"/>
      <c r="J2081" s="8"/>
    </row>
    <row r="2082" spans="1:10" hidden="1" x14ac:dyDescent="0.25">
      <c r="A2082" s="8"/>
      <c r="B2082" s="8" t="s">
        <v>4576</v>
      </c>
      <c r="C2082" s="8" t="s">
        <v>501</v>
      </c>
      <c r="D2082" s="8">
        <v>2011</v>
      </c>
      <c r="E2082" s="8" t="s">
        <v>12</v>
      </c>
      <c r="F2082" s="8" t="s">
        <v>13</v>
      </c>
      <c r="G2082" s="8" t="s">
        <v>13</v>
      </c>
      <c r="H2082" s="8"/>
      <c r="I2082" s="8"/>
      <c r="J2082" s="8"/>
    </row>
    <row r="2083" spans="1:10" hidden="1" x14ac:dyDescent="0.25">
      <c r="A2083" s="8"/>
      <c r="B2083" s="8" t="s">
        <v>4807</v>
      </c>
      <c r="C2083" s="8" t="s">
        <v>1383</v>
      </c>
      <c r="D2083" s="8">
        <v>2013</v>
      </c>
      <c r="E2083" s="8" t="s">
        <v>12</v>
      </c>
      <c r="F2083" s="8" t="s">
        <v>13</v>
      </c>
      <c r="G2083" s="8" t="s">
        <v>13</v>
      </c>
      <c r="H2083" s="8"/>
      <c r="I2083" s="8"/>
      <c r="J2083" s="8"/>
    </row>
    <row r="2084" spans="1:10" hidden="1" x14ac:dyDescent="0.25">
      <c r="A2084" s="8"/>
      <c r="B2084" s="8" t="s">
        <v>4895</v>
      </c>
      <c r="C2084" s="8" t="s">
        <v>310</v>
      </c>
      <c r="D2084" s="8">
        <v>2010</v>
      </c>
      <c r="E2084" s="8" t="s">
        <v>12</v>
      </c>
      <c r="F2084" s="8" t="s">
        <v>13</v>
      </c>
      <c r="G2084" s="8" t="s">
        <v>13</v>
      </c>
      <c r="H2084" s="8"/>
      <c r="I2084" s="8"/>
      <c r="J2084" s="8"/>
    </row>
    <row r="2085" spans="1:10" hidden="1" x14ac:dyDescent="0.25">
      <c r="A2085" s="8"/>
      <c r="B2085" s="8" t="s">
        <v>4922</v>
      </c>
      <c r="C2085" s="8" t="s">
        <v>4923</v>
      </c>
      <c r="D2085" s="8">
        <v>2014</v>
      </c>
      <c r="E2085" s="8" t="s">
        <v>12</v>
      </c>
      <c r="F2085" s="8" t="s">
        <v>13</v>
      </c>
      <c r="G2085" s="8" t="s">
        <v>13</v>
      </c>
      <c r="H2085" s="8"/>
      <c r="I2085" s="8"/>
      <c r="J2085" s="8"/>
    </row>
    <row r="2086" spans="1:10" s="30" customFormat="1" hidden="1" x14ac:dyDescent="0.2">
      <c r="A2086" s="8"/>
      <c r="B2086" s="8" t="s">
        <v>4927</v>
      </c>
      <c r="C2086" s="8" t="s">
        <v>4276</v>
      </c>
      <c r="D2086" s="8">
        <v>2013</v>
      </c>
      <c r="E2086" s="8" t="s">
        <v>12</v>
      </c>
      <c r="F2086" s="8" t="s">
        <v>13</v>
      </c>
      <c r="G2086" s="8" t="s">
        <v>13</v>
      </c>
      <c r="H2086" s="8"/>
      <c r="I2086" s="8"/>
      <c r="J2086" s="8"/>
    </row>
    <row r="2087" spans="1:10" s="30" customFormat="1" hidden="1" x14ac:dyDescent="0.2">
      <c r="A2087" s="8"/>
      <c r="B2087" s="8" t="s">
        <v>4943</v>
      </c>
      <c r="C2087" s="8" t="s">
        <v>175</v>
      </c>
      <c r="D2087" s="8">
        <v>2012</v>
      </c>
      <c r="E2087" s="8" t="s">
        <v>12</v>
      </c>
      <c r="F2087" s="8" t="s">
        <v>13</v>
      </c>
      <c r="G2087" s="8" t="s">
        <v>13</v>
      </c>
      <c r="H2087" s="8"/>
      <c r="I2087" s="8"/>
      <c r="J2087" s="8"/>
    </row>
    <row r="2088" spans="1:10" s="30" customFormat="1" hidden="1" x14ac:dyDescent="0.2">
      <c r="A2088" s="8"/>
      <c r="B2088" s="8" t="s">
        <v>4956</v>
      </c>
      <c r="C2088" s="8" t="s">
        <v>4957</v>
      </c>
      <c r="D2088" s="8">
        <v>2013</v>
      </c>
      <c r="E2088" s="8" t="s">
        <v>12</v>
      </c>
      <c r="F2088" s="8" t="s">
        <v>13</v>
      </c>
      <c r="G2088" s="8" t="s">
        <v>13</v>
      </c>
      <c r="H2088" s="8"/>
      <c r="I2088" s="8"/>
      <c r="J2088" s="8"/>
    </row>
    <row r="2089" spans="1:10" hidden="1" x14ac:dyDescent="0.25">
      <c r="A2089" s="8" t="s">
        <v>5031</v>
      </c>
      <c r="B2089" s="8" t="s">
        <v>5032</v>
      </c>
      <c r="C2089" s="8" t="s">
        <v>2255</v>
      </c>
      <c r="D2089" s="8">
        <v>2012</v>
      </c>
      <c r="E2089" s="8" t="s">
        <v>12</v>
      </c>
      <c r="F2089" s="8" t="s">
        <v>13</v>
      </c>
      <c r="G2089" s="8" t="s">
        <v>13</v>
      </c>
      <c r="H2089" s="8"/>
      <c r="I2089" s="8"/>
      <c r="J2089" s="8"/>
    </row>
    <row r="2090" spans="1:10" hidden="1" x14ac:dyDescent="0.25">
      <c r="A2090" s="8"/>
      <c r="B2090" s="8" t="s">
        <v>5092</v>
      </c>
      <c r="C2090" s="8" t="s">
        <v>671</v>
      </c>
      <c r="D2090" s="8">
        <v>2012</v>
      </c>
      <c r="E2090" s="8" t="s">
        <v>12</v>
      </c>
      <c r="F2090" s="8" t="s">
        <v>13</v>
      </c>
      <c r="G2090" s="8" t="s">
        <v>13</v>
      </c>
      <c r="H2090" s="8"/>
      <c r="I2090" s="8"/>
      <c r="J2090" s="8"/>
    </row>
    <row r="2091" spans="1:10" hidden="1" x14ac:dyDescent="0.25">
      <c r="A2091" s="8"/>
      <c r="B2091" s="8" t="s">
        <v>5104</v>
      </c>
      <c r="C2091" s="8"/>
      <c r="D2091" s="8"/>
      <c r="E2091" s="8" t="s">
        <v>12</v>
      </c>
      <c r="F2091" s="8" t="s">
        <v>13</v>
      </c>
      <c r="G2091" s="8" t="s">
        <v>13</v>
      </c>
      <c r="H2091" s="8"/>
      <c r="I2091" s="8"/>
      <c r="J2091" s="8"/>
    </row>
    <row r="2092" spans="1:10" hidden="1" x14ac:dyDescent="0.25">
      <c r="A2092" s="8"/>
      <c r="B2092" s="8" t="s">
        <v>5105</v>
      </c>
      <c r="C2092" s="8" t="s">
        <v>5106</v>
      </c>
      <c r="D2092" s="7" t="s">
        <v>5107</v>
      </c>
      <c r="E2092" s="8" t="s">
        <v>12</v>
      </c>
      <c r="F2092" s="8" t="s">
        <v>13</v>
      </c>
      <c r="G2092" s="8" t="s">
        <v>13</v>
      </c>
      <c r="H2092" s="8"/>
      <c r="I2092" s="8"/>
      <c r="J2092" s="8"/>
    </row>
    <row r="2093" spans="1:10" hidden="1" x14ac:dyDescent="0.25">
      <c r="A2093" s="8"/>
      <c r="B2093" s="8" t="s">
        <v>5257</v>
      </c>
      <c r="C2093" s="8"/>
      <c r="D2093" s="8"/>
      <c r="E2093" s="8" t="s">
        <v>12</v>
      </c>
      <c r="F2093" s="8" t="s">
        <v>13</v>
      </c>
      <c r="G2093" s="8" t="s">
        <v>13</v>
      </c>
      <c r="H2093" s="8"/>
      <c r="I2093" s="8"/>
      <c r="J2093" s="8"/>
    </row>
    <row r="2094" spans="1:10" hidden="1" x14ac:dyDescent="0.25">
      <c r="A2094" s="8"/>
      <c r="B2094" s="8" t="s">
        <v>5258</v>
      </c>
      <c r="C2094" s="8" t="s">
        <v>316</v>
      </c>
      <c r="D2094" s="8">
        <v>2012</v>
      </c>
      <c r="E2094" s="8" t="s">
        <v>12</v>
      </c>
      <c r="F2094" s="8" t="s">
        <v>13</v>
      </c>
      <c r="G2094" s="8" t="s">
        <v>13</v>
      </c>
      <c r="H2094" s="8"/>
      <c r="I2094" s="8"/>
      <c r="J2094" s="8"/>
    </row>
    <row r="2095" spans="1:10" hidden="1" x14ac:dyDescent="0.25">
      <c r="A2095" s="8"/>
      <c r="B2095" s="8" t="s">
        <v>5259</v>
      </c>
      <c r="C2095" s="8" t="s">
        <v>795</v>
      </c>
      <c r="D2095" s="8">
        <v>2013</v>
      </c>
      <c r="E2095" s="8" t="s">
        <v>12</v>
      </c>
      <c r="F2095" s="8" t="s">
        <v>13</v>
      </c>
      <c r="G2095" s="8" t="s">
        <v>13</v>
      </c>
      <c r="H2095" s="8"/>
      <c r="I2095" s="8"/>
      <c r="J2095" s="8"/>
    </row>
    <row r="2096" spans="1:10" x14ac:dyDescent="0.25">
      <c r="A2096" s="8"/>
      <c r="B2096" s="8"/>
      <c r="C2096" s="8"/>
      <c r="D2096" s="8"/>
      <c r="E2096" s="8"/>
      <c r="F2096" s="21"/>
      <c r="G2096" s="21"/>
      <c r="H2096" s="8"/>
      <c r="I2096" s="8"/>
      <c r="J2096" s="8"/>
    </row>
    <row r="2097" spans="1:10" x14ac:dyDescent="0.25">
      <c r="A2097" s="9" t="s">
        <v>6313</v>
      </c>
      <c r="B2097" s="8"/>
      <c r="C2097" s="8"/>
      <c r="D2097" s="8"/>
      <c r="E2097" s="8"/>
      <c r="F2097" s="26"/>
      <c r="G2097" s="26"/>
      <c r="H2097" s="26"/>
      <c r="I2097" s="8"/>
    </row>
    <row r="2098" spans="1:10" x14ac:dyDescent="0.25">
      <c r="A2098" s="8" t="s">
        <v>6312</v>
      </c>
      <c r="B2098" s="8" t="s">
        <v>6314</v>
      </c>
      <c r="C2098" s="8"/>
      <c r="D2098" s="8"/>
      <c r="E2098" s="8"/>
      <c r="F2098" s="26"/>
      <c r="G2098" s="26"/>
      <c r="H2098" s="26"/>
      <c r="I2098" s="8"/>
      <c r="J2098" s="8"/>
    </row>
    <row r="2099" spans="1:10" x14ac:dyDescent="0.25">
      <c r="A2099" s="8" t="s">
        <v>6309</v>
      </c>
      <c r="B2099" s="8" t="s">
        <v>6316</v>
      </c>
      <c r="C2099" s="8"/>
      <c r="D2099" s="8"/>
      <c r="E2099" s="8"/>
      <c r="F2099" s="26"/>
      <c r="G2099" s="24"/>
      <c r="H2099" s="9"/>
      <c r="I2099" s="9"/>
      <c r="J2099" s="8"/>
    </row>
    <row r="2100" spans="1:10" x14ac:dyDescent="0.25">
      <c r="A2100" s="8" t="s">
        <v>6311</v>
      </c>
      <c r="B2100" s="8" t="s">
        <v>6317</v>
      </c>
      <c r="C2100" s="8"/>
      <c r="D2100" s="8"/>
      <c r="E2100" s="8"/>
      <c r="F2100" s="26"/>
      <c r="G2100" s="26"/>
      <c r="H2100" s="8"/>
      <c r="I2100" s="8"/>
      <c r="J2100" s="8"/>
    </row>
    <row r="2101" spans="1:10" x14ac:dyDescent="0.25">
      <c r="A2101" s="8" t="s">
        <v>6310</v>
      </c>
      <c r="B2101" s="8" t="s">
        <v>6315</v>
      </c>
      <c r="C2101" s="8"/>
      <c r="D2101" s="8"/>
      <c r="E2101" s="8"/>
      <c r="F2101" s="26"/>
      <c r="G2101" s="26"/>
      <c r="H2101" s="8"/>
      <c r="I2101" s="8"/>
      <c r="J2101" s="8"/>
    </row>
    <row r="2102" spans="1:10" x14ac:dyDescent="0.25">
      <c r="A2102" s="8"/>
      <c r="B2102" s="8"/>
      <c r="C2102" s="8"/>
      <c r="D2102" s="8"/>
      <c r="E2102" s="8"/>
      <c r="F2102" s="21"/>
      <c r="G2102" s="21"/>
      <c r="H2102" s="8"/>
      <c r="I2102" s="8"/>
      <c r="J2102" s="8"/>
    </row>
    <row r="2103" spans="1:10" x14ac:dyDescent="0.25">
      <c r="A2103" s="8"/>
      <c r="B2103" s="8"/>
      <c r="C2103" s="8"/>
      <c r="D2103" s="8"/>
      <c r="E2103" s="8"/>
      <c r="F2103" s="21"/>
      <c r="G2103" s="21"/>
      <c r="H2103" s="8"/>
      <c r="I2103" s="8"/>
      <c r="J2103" s="8"/>
    </row>
    <row r="2104" spans="1:10" x14ac:dyDescent="0.25">
      <c r="A2104" s="8"/>
      <c r="B2104" s="8"/>
      <c r="C2104" s="8"/>
      <c r="D2104" s="8"/>
      <c r="E2104" s="8"/>
      <c r="F2104" s="21"/>
      <c r="G2104" s="21"/>
      <c r="H2104" s="8"/>
      <c r="I2104" s="8"/>
      <c r="J2104" s="8"/>
    </row>
    <row r="2105" spans="1:10" x14ac:dyDescent="0.25">
      <c r="A2105" s="8"/>
      <c r="B2105" s="8"/>
      <c r="C2105" s="8"/>
      <c r="D2105" s="8"/>
      <c r="E2105" s="8"/>
      <c r="F2105" s="21"/>
      <c r="G2105" s="21"/>
      <c r="H2105" s="8"/>
      <c r="I2105" s="8"/>
      <c r="J2105" s="8"/>
    </row>
    <row r="2106" spans="1:10" x14ac:dyDescent="0.25">
      <c r="A2106" s="8"/>
      <c r="B2106" s="8"/>
      <c r="C2106" s="8"/>
      <c r="D2106" s="8"/>
      <c r="E2106" s="8"/>
      <c r="F2106" s="21"/>
      <c r="G2106" s="21"/>
      <c r="H2106" s="8"/>
      <c r="I2106" s="8"/>
      <c r="J2106" s="8"/>
    </row>
    <row r="2107" spans="1:10" x14ac:dyDescent="0.25">
      <c r="A2107" s="8"/>
      <c r="B2107" s="8"/>
      <c r="C2107" s="8"/>
      <c r="D2107" s="8"/>
      <c r="E2107" s="8"/>
      <c r="F2107" s="21"/>
      <c r="G2107" s="21"/>
      <c r="H2107" s="8"/>
      <c r="I2107" s="8"/>
      <c r="J2107" s="8"/>
    </row>
    <row r="2108" spans="1:10" x14ac:dyDescent="0.25">
      <c r="A2108" s="8"/>
      <c r="B2108" s="8"/>
      <c r="C2108" s="8"/>
      <c r="D2108" s="8"/>
      <c r="E2108" s="8"/>
      <c r="F2108" s="21"/>
      <c r="G2108" s="21"/>
      <c r="H2108" s="8"/>
      <c r="I2108" s="8"/>
      <c r="J2108" s="8"/>
    </row>
    <row r="2109" spans="1:10" x14ac:dyDescent="0.25">
      <c r="A2109" s="8"/>
      <c r="B2109" s="8"/>
      <c r="C2109" s="8"/>
      <c r="D2109" s="8"/>
      <c r="E2109" s="8"/>
      <c r="F2109" s="21"/>
      <c r="G2109" s="21"/>
      <c r="H2109" s="8"/>
      <c r="I2109" s="8"/>
      <c r="J2109" s="8"/>
    </row>
    <row r="2110" spans="1:10" x14ac:dyDescent="0.25">
      <c r="A2110" s="8"/>
      <c r="B2110" s="8"/>
      <c r="C2110" s="8"/>
      <c r="D2110" s="8"/>
      <c r="E2110" s="8"/>
      <c r="F2110" s="21"/>
      <c r="G2110" s="21"/>
      <c r="H2110" s="8"/>
      <c r="I2110" s="8"/>
      <c r="J2110" s="8"/>
    </row>
    <row r="2111" spans="1:10" x14ac:dyDescent="0.25">
      <c r="A2111" s="8"/>
      <c r="B2111" s="8"/>
      <c r="C2111" s="8"/>
      <c r="D2111" s="8"/>
      <c r="E2111" s="8"/>
      <c r="F2111" s="21"/>
      <c r="G2111" s="21"/>
      <c r="H2111" s="8"/>
      <c r="I2111" s="8"/>
      <c r="J2111" s="8"/>
    </row>
    <row r="2112" spans="1:10" x14ac:dyDescent="0.25">
      <c r="A2112" s="8"/>
      <c r="B2112" s="8"/>
      <c r="C2112" s="8"/>
      <c r="D2112" s="8"/>
      <c r="E2112" s="8"/>
      <c r="F2112" s="21"/>
      <c r="G2112" s="21"/>
      <c r="H2112" s="8"/>
      <c r="I2112" s="8"/>
      <c r="J2112" s="8"/>
    </row>
    <row r="2113" spans="1:10" x14ac:dyDescent="0.25">
      <c r="A2113" s="8"/>
      <c r="B2113" s="8"/>
      <c r="C2113" s="8"/>
      <c r="D2113" s="8"/>
      <c r="E2113" s="8"/>
      <c r="F2113" s="21"/>
      <c r="G2113" s="21"/>
      <c r="H2113" s="8"/>
      <c r="I2113" s="8"/>
      <c r="J2113" s="8"/>
    </row>
    <row r="2114" spans="1:10" x14ac:dyDescent="0.25">
      <c r="A2114" s="8"/>
      <c r="B2114" s="8"/>
      <c r="C2114" s="8"/>
      <c r="D2114" s="8"/>
      <c r="E2114" s="8"/>
      <c r="F2114" s="21"/>
      <c r="G2114" s="21"/>
      <c r="H2114" s="8"/>
      <c r="I2114" s="8"/>
      <c r="J2114" s="8"/>
    </row>
    <row r="2115" spans="1:10" x14ac:dyDescent="0.25">
      <c r="A2115" s="8"/>
      <c r="B2115" s="8"/>
      <c r="C2115" s="8"/>
      <c r="D2115" s="8"/>
      <c r="E2115" s="8"/>
      <c r="F2115" s="21"/>
      <c r="G2115" s="21"/>
      <c r="H2115" s="8"/>
      <c r="I2115" s="8"/>
      <c r="J2115" s="8"/>
    </row>
    <row r="2116" spans="1:10" x14ac:dyDescent="0.25">
      <c r="A2116" s="8"/>
      <c r="B2116" s="8"/>
      <c r="C2116" s="8"/>
      <c r="D2116" s="8"/>
      <c r="E2116" s="8"/>
      <c r="F2116" s="21"/>
      <c r="G2116" s="21"/>
      <c r="H2116" s="8"/>
      <c r="I2116" s="8"/>
      <c r="J2116" s="8"/>
    </row>
    <row r="2117" spans="1:10" x14ac:dyDescent="0.25">
      <c r="A2117" s="8"/>
      <c r="B2117" s="8"/>
      <c r="C2117" s="8"/>
      <c r="D2117" s="8"/>
      <c r="E2117" s="8"/>
      <c r="F2117" s="21"/>
      <c r="G2117" s="21"/>
      <c r="H2117" s="8"/>
      <c r="I2117" s="8"/>
      <c r="J2117" s="8"/>
    </row>
    <row r="2118" spans="1:10" x14ac:dyDescent="0.25">
      <c r="A2118" s="8"/>
      <c r="B2118" s="8"/>
      <c r="C2118" s="8"/>
      <c r="D2118" s="8"/>
      <c r="E2118" s="8"/>
      <c r="F2118" s="21"/>
      <c r="G2118" s="21"/>
      <c r="H2118" s="8"/>
      <c r="I2118" s="8"/>
      <c r="J2118" s="8"/>
    </row>
    <row r="2119" spans="1:10" x14ac:dyDescent="0.25">
      <c r="A2119" s="8"/>
      <c r="B2119" s="8"/>
      <c r="C2119" s="8"/>
      <c r="D2119" s="8"/>
      <c r="E2119" s="8"/>
      <c r="F2119" s="21"/>
      <c r="G2119" s="21"/>
      <c r="H2119" s="8"/>
      <c r="I2119" s="8"/>
      <c r="J2119" s="8"/>
    </row>
    <row r="2120" spans="1:10" x14ac:dyDescent="0.25">
      <c r="A2120" s="8"/>
      <c r="B2120" s="8"/>
      <c r="C2120" s="8"/>
      <c r="D2120" s="8"/>
      <c r="E2120" s="8"/>
      <c r="F2120" s="21"/>
      <c r="G2120" s="21"/>
      <c r="H2120" s="8"/>
      <c r="I2120" s="8"/>
      <c r="J2120" s="8"/>
    </row>
    <row r="2121" spans="1:10" x14ac:dyDescent="0.25">
      <c r="A2121" s="8"/>
      <c r="B2121" s="8"/>
      <c r="C2121" s="8"/>
      <c r="D2121" s="8"/>
      <c r="E2121" s="8"/>
      <c r="F2121" s="21"/>
      <c r="G2121" s="21"/>
      <c r="H2121" s="8"/>
      <c r="I2121" s="8"/>
      <c r="J2121" s="8"/>
    </row>
    <row r="2122" spans="1:10" x14ac:dyDescent="0.25">
      <c r="A2122" s="8"/>
      <c r="B2122" s="8" t="s">
        <v>5326</v>
      </c>
      <c r="C2122" s="8"/>
      <c r="D2122" s="8"/>
      <c r="E2122" s="8"/>
      <c r="F2122" s="21"/>
      <c r="G2122" s="21"/>
      <c r="H2122" s="8"/>
      <c r="I2122" s="8"/>
      <c r="J2122" s="8"/>
    </row>
    <row r="2123" spans="1:10" x14ac:dyDescent="0.25">
      <c r="A2123" s="8"/>
      <c r="B2123" s="8"/>
      <c r="C2123" s="8"/>
      <c r="D2123" s="8"/>
      <c r="E2123" s="8"/>
      <c r="F2123" s="21"/>
      <c r="G2123" s="21"/>
      <c r="H2123" s="8"/>
      <c r="I2123" s="8"/>
      <c r="J2123" s="8"/>
    </row>
    <row r="2124" spans="1:10" x14ac:dyDescent="0.25">
      <c r="A2124" s="8"/>
      <c r="B2124" s="8"/>
      <c r="C2124" s="8"/>
      <c r="D2124" s="8"/>
      <c r="E2124" s="8"/>
      <c r="F2124" s="21"/>
      <c r="G2124" s="21"/>
      <c r="H2124" s="8"/>
      <c r="I2124" s="8"/>
      <c r="J2124" s="8"/>
    </row>
    <row r="2125" spans="1:10" x14ac:dyDescent="0.25">
      <c r="A2125" s="8"/>
      <c r="B2125" s="8"/>
      <c r="C2125" s="8"/>
      <c r="D2125" s="8"/>
      <c r="E2125" s="8"/>
      <c r="F2125" s="21"/>
      <c r="G2125" s="21"/>
      <c r="H2125" s="8"/>
      <c r="I2125" s="8"/>
      <c r="J2125" s="8"/>
    </row>
    <row r="2126" spans="1:10" x14ac:dyDescent="0.25">
      <c r="A2126" s="8"/>
      <c r="B2126" s="8"/>
      <c r="C2126" s="8"/>
      <c r="D2126" s="8"/>
      <c r="E2126" s="8"/>
      <c r="F2126" s="21"/>
      <c r="G2126" s="21"/>
      <c r="H2126" s="8"/>
      <c r="I2126" s="8"/>
      <c r="J2126" s="8"/>
    </row>
    <row r="2127" spans="1:10" x14ac:dyDescent="0.25">
      <c r="A2127" s="8"/>
      <c r="B2127" s="8"/>
      <c r="C2127" s="8"/>
      <c r="D2127" s="8"/>
      <c r="E2127" s="8"/>
      <c r="F2127" s="21"/>
      <c r="G2127" s="21"/>
      <c r="H2127" s="8"/>
      <c r="I2127" s="8"/>
      <c r="J2127" s="8"/>
    </row>
    <row r="2128" spans="1:10" x14ac:dyDescent="0.25">
      <c r="A2128" s="8"/>
      <c r="B2128" s="8"/>
      <c r="C2128" s="8"/>
      <c r="D2128" s="8"/>
      <c r="E2128" s="8"/>
      <c r="F2128" s="21"/>
      <c r="G2128" s="21"/>
      <c r="H2128" s="8"/>
      <c r="I2128" s="8"/>
      <c r="J2128" s="8"/>
    </row>
    <row r="2129" spans="1:10" x14ac:dyDescent="0.25">
      <c r="A2129" s="8"/>
      <c r="B2129" s="8"/>
      <c r="C2129" s="8"/>
      <c r="D2129" s="8"/>
      <c r="E2129" s="8"/>
      <c r="F2129" s="21"/>
      <c r="G2129" s="21"/>
      <c r="H2129" s="8"/>
      <c r="I2129" s="8"/>
      <c r="J2129" s="8"/>
    </row>
    <row r="2130" spans="1:10" x14ac:dyDescent="0.25">
      <c r="A2130" s="8"/>
      <c r="B2130" s="8"/>
      <c r="C2130" s="8"/>
      <c r="D2130" s="8"/>
      <c r="E2130" s="8"/>
      <c r="F2130" s="21"/>
      <c r="G2130" s="21"/>
      <c r="H2130" s="8"/>
      <c r="I2130" s="8"/>
      <c r="J2130" s="8"/>
    </row>
    <row r="2131" spans="1:10" x14ac:dyDescent="0.25">
      <c r="A2131" s="8"/>
      <c r="B2131" s="8"/>
      <c r="C2131" s="8"/>
      <c r="D2131" s="8"/>
      <c r="E2131" s="8"/>
      <c r="F2131" s="21"/>
      <c r="G2131" s="21"/>
      <c r="H2131" s="8"/>
      <c r="I2131" s="8"/>
      <c r="J2131" s="8"/>
    </row>
    <row r="2132" spans="1:10" x14ac:dyDescent="0.25">
      <c r="A2132" s="8"/>
      <c r="B2132" s="8"/>
      <c r="C2132" s="8"/>
      <c r="D2132" s="8"/>
      <c r="E2132" s="8"/>
      <c r="F2132" s="21"/>
      <c r="G2132" s="21"/>
      <c r="H2132" s="8"/>
      <c r="I2132" s="8"/>
      <c r="J2132" s="8"/>
    </row>
    <row r="2133" spans="1:10" x14ac:dyDescent="0.25">
      <c r="A2133" s="8"/>
      <c r="B2133" s="8"/>
      <c r="C2133" s="8"/>
      <c r="D2133" s="8"/>
      <c r="E2133" s="8"/>
      <c r="F2133" s="21"/>
      <c r="G2133" s="21"/>
      <c r="H2133" s="8"/>
      <c r="I2133" s="8"/>
      <c r="J2133" s="8"/>
    </row>
    <row r="2134" spans="1:10" x14ac:dyDescent="0.25">
      <c r="A2134" s="8"/>
      <c r="B2134" s="8"/>
      <c r="C2134" s="8"/>
      <c r="D2134" s="8"/>
      <c r="E2134" s="8"/>
      <c r="F2134" s="21"/>
      <c r="G2134" s="21"/>
      <c r="H2134" s="8"/>
      <c r="I2134" s="8"/>
      <c r="J2134" s="8"/>
    </row>
    <row r="2135" spans="1:10" x14ac:dyDescent="0.25">
      <c r="A2135" s="8"/>
      <c r="B2135" s="8"/>
      <c r="C2135" s="8"/>
      <c r="D2135" s="8"/>
      <c r="E2135" s="8"/>
      <c r="F2135" s="21"/>
      <c r="G2135" s="21"/>
      <c r="H2135" s="8"/>
      <c r="I2135" s="8"/>
      <c r="J2135" s="8"/>
    </row>
    <row r="2136" spans="1:10" x14ac:dyDescent="0.25">
      <c r="A2136" s="8"/>
      <c r="B2136" s="8"/>
      <c r="C2136" s="8"/>
      <c r="D2136" s="8"/>
      <c r="E2136" s="8"/>
      <c r="F2136" s="21"/>
      <c r="G2136" s="21"/>
      <c r="H2136" s="8"/>
      <c r="I2136" s="8"/>
      <c r="J2136" s="8"/>
    </row>
    <row r="2137" spans="1:10" x14ac:dyDescent="0.25">
      <c r="A2137" s="8"/>
      <c r="B2137" s="8"/>
      <c r="C2137" s="8"/>
      <c r="D2137" s="8"/>
      <c r="E2137" s="8"/>
      <c r="F2137" s="21"/>
      <c r="G2137" s="21"/>
      <c r="H2137" s="8"/>
      <c r="I2137" s="8"/>
      <c r="J2137" s="8"/>
    </row>
    <row r="2138" spans="1:10" x14ac:dyDescent="0.25">
      <c r="A2138" s="8"/>
      <c r="B2138" s="8"/>
      <c r="C2138" s="8"/>
      <c r="D2138" s="8"/>
      <c r="E2138" s="8"/>
      <c r="F2138" s="21"/>
      <c r="G2138" s="21"/>
      <c r="H2138" s="8"/>
      <c r="I2138" s="8"/>
      <c r="J2138" s="8"/>
    </row>
    <row r="2139" spans="1:10" x14ac:dyDescent="0.25">
      <c r="A2139" s="8"/>
      <c r="B2139" s="8"/>
      <c r="C2139" s="8"/>
      <c r="D2139" s="8"/>
      <c r="E2139" s="8"/>
      <c r="F2139" s="21"/>
      <c r="G2139" s="21"/>
      <c r="H2139" s="8"/>
      <c r="I2139" s="8"/>
      <c r="J2139" s="8"/>
    </row>
    <row r="2140" spans="1:10" x14ac:dyDescent="0.25">
      <c r="A2140" s="8"/>
      <c r="B2140" s="8"/>
      <c r="C2140" s="8"/>
      <c r="D2140" s="8"/>
      <c r="E2140" s="8"/>
      <c r="F2140" s="21"/>
      <c r="G2140" s="21"/>
      <c r="H2140" s="8"/>
      <c r="I2140" s="8"/>
      <c r="J2140" s="8"/>
    </row>
    <row r="2141" spans="1:10" x14ac:dyDescent="0.25">
      <c r="A2141" s="8"/>
      <c r="B2141" s="8"/>
      <c r="C2141" s="8"/>
      <c r="D2141" s="8"/>
      <c r="E2141" s="8"/>
      <c r="F2141" s="21"/>
      <c r="G2141" s="21"/>
      <c r="H2141" s="8"/>
      <c r="I2141" s="8"/>
      <c r="J2141" s="8"/>
    </row>
    <row r="2142" spans="1:10" x14ac:dyDescent="0.25">
      <c r="A2142" s="8"/>
      <c r="B2142" s="8"/>
      <c r="C2142" s="8"/>
      <c r="D2142" s="8"/>
      <c r="E2142" s="8"/>
      <c r="F2142" s="21"/>
      <c r="G2142" s="21"/>
      <c r="H2142" s="8"/>
      <c r="I2142" s="8"/>
      <c r="J2142" s="8"/>
    </row>
    <row r="2143" spans="1:10" x14ac:dyDescent="0.25">
      <c r="A2143" s="8"/>
      <c r="B2143" s="8"/>
      <c r="C2143" s="8"/>
      <c r="D2143" s="8"/>
      <c r="E2143" s="8"/>
      <c r="F2143" s="21"/>
      <c r="G2143" s="21"/>
      <c r="H2143" s="8"/>
      <c r="I2143" s="8"/>
      <c r="J2143" s="8"/>
    </row>
    <row r="2144" spans="1:10" x14ac:dyDescent="0.25">
      <c r="A2144" s="8"/>
      <c r="B2144" s="8"/>
      <c r="C2144" s="8"/>
      <c r="D2144" s="8"/>
      <c r="E2144" s="8"/>
      <c r="F2144" s="21"/>
      <c r="G2144" s="21"/>
      <c r="H2144" s="8"/>
      <c r="I2144" s="8"/>
      <c r="J2144" s="8"/>
    </row>
    <row r="2145" spans="1:10" x14ac:dyDescent="0.25">
      <c r="A2145" s="8"/>
      <c r="B2145" s="8"/>
      <c r="C2145" s="8"/>
      <c r="D2145" s="8"/>
      <c r="E2145" s="8"/>
      <c r="F2145" s="21"/>
      <c r="G2145" s="21"/>
      <c r="H2145" s="8"/>
      <c r="I2145" s="8"/>
      <c r="J2145" s="8"/>
    </row>
    <row r="2146" spans="1:10" x14ac:dyDescent="0.25">
      <c r="A2146" s="8"/>
      <c r="B2146" s="8"/>
      <c r="C2146" s="8"/>
      <c r="D2146" s="8"/>
      <c r="E2146" s="8"/>
      <c r="F2146" s="21"/>
      <c r="G2146" s="21"/>
      <c r="H2146" s="8"/>
      <c r="I2146" s="8"/>
      <c r="J2146" s="8"/>
    </row>
    <row r="2147" spans="1:10" x14ac:dyDescent="0.25">
      <c r="A2147" s="8"/>
      <c r="B2147" s="8"/>
      <c r="C2147" s="8"/>
      <c r="D2147" s="8"/>
      <c r="E2147" s="8"/>
      <c r="F2147" s="21"/>
      <c r="G2147" s="21"/>
      <c r="H2147" s="8"/>
      <c r="I2147" s="8"/>
      <c r="J2147" s="8"/>
    </row>
    <row r="2148" spans="1:10" x14ac:dyDescent="0.25">
      <c r="A2148" s="8"/>
      <c r="B2148" s="8"/>
      <c r="C2148" s="8"/>
      <c r="D2148" s="8"/>
      <c r="E2148" s="8"/>
      <c r="F2148" s="21"/>
      <c r="G2148" s="21"/>
      <c r="H2148" s="8"/>
      <c r="I2148" s="8"/>
      <c r="J2148" s="8"/>
    </row>
    <row r="2149" spans="1:10" x14ac:dyDescent="0.25">
      <c r="A2149" s="8"/>
      <c r="B2149" s="8"/>
      <c r="C2149" s="8"/>
      <c r="D2149" s="8"/>
      <c r="E2149" s="8"/>
      <c r="F2149" s="21"/>
      <c r="G2149" s="21"/>
      <c r="H2149" s="8"/>
      <c r="I2149" s="8"/>
      <c r="J2149" s="8"/>
    </row>
    <row r="2150" spans="1:10" x14ac:dyDescent="0.25">
      <c r="A2150" s="8"/>
      <c r="B2150" s="8"/>
      <c r="C2150" s="8"/>
      <c r="D2150" s="8"/>
      <c r="E2150" s="8"/>
      <c r="F2150" s="21"/>
      <c r="G2150" s="21"/>
      <c r="H2150" s="8"/>
      <c r="I2150" s="8"/>
      <c r="J2150" s="8"/>
    </row>
    <row r="2151" spans="1:10" x14ac:dyDescent="0.25">
      <c r="A2151" s="8"/>
      <c r="B2151" s="8"/>
      <c r="C2151" s="8"/>
      <c r="D2151" s="8"/>
      <c r="E2151" s="8"/>
      <c r="F2151" s="21"/>
      <c r="G2151" s="21"/>
      <c r="H2151" s="8"/>
      <c r="I2151" s="8"/>
      <c r="J2151" s="8"/>
    </row>
    <row r="2152" spans="1:10" x14ac:dyDescent="0.25">
      <c r="A2152" s="8"/>
      <c r="B2152" s="8"/>
      <c r="C2152" s="8"/>
      <c r="D2152" s="8"/>
      <c r="E2152" s="8"/>
      <c r="F2152" s="21"/>
      <c r="G2152" s="21"/>
      <c r="H2152" s="8"/>
      <c r="I2152" s="8"/>
      <c r="J2152" s="8"/>
    </row>
    <row r="2153" spans="1:10" x14ac:dyDescent="0.25">
      <c r="A2153" s="8"/>
      <c r="B2153" s="8"/>
      <c r="C2153" s="8"/>
      <c r="D2153" s="8"/>
      <c r="E2153" s="8"/>
      <c r="F2153" s="21"/>
      <c r="G2153" s="21"/>
      <c r="H2153" s="8"/>
      <c r="I2153" s="8"/>
      <c r="J2153" s="8"/>
    </row>
    <row r="2154" spans="1:10" x14ac:dyDescent="0.25">
      <c r="A2154" s="8"/>
      <c r="B2154" s="8"/>
      <c r="C2154" s="8"/>
      <c r="D2154" s="8"/>
      <c r="E2154" s="8"/>
      <c r="F2154" s="21"/>
      <c r="G2154" s="21"/>
      <c r="H2154" s="8"/>
      <c r="I2154" s="8"/>
      <c r="J2154" s="8"/>
    </row>
    <row r="2155" spans="1:10" x14ac:dyDescent="0.25">
      <c r="A2155" s="8"/>
      <c r="B2155" s="8"/>
      <c r="C2155" s="8"/>
      <c r="D2155" s="8"/>
      <c r="E2155" s="8"/>
      <c r="F2155" s="21"/>
      <c r="G2155" s="21"/>
      <c r="H2155" s="8"/>
      <c r="I2155" s="8"/>
      <c r="J2155" s="8"/>
    </row>
    <row r="2156" spans="1:10" x14ac:dyDescent="0.25">
      <c r="A2156" s="8"/>
      <c r="B2156" s="8"/>
      <c r="C2156" s="8"/>
      <c r="D2156" s="8"/>
      <c r="E2156" s="8"/>
      <c r="F2156" s="21"/>
      <c r="G2156" s="21"/>
      <c r="H2156" s="8"/>
      <c r="I2156" s="8"/>
      <c r="J2156" s="8"/>
    </row>
    <row r="2157" spans="1:10" x14ac:dyDescent="0.25">
      <c r="A2157" s="8"/>
      <c r="B2157" s="8"/>
      <c r="C2157" s="8"/>
      <c r="D2157" s="8"/>
      <c r="E2157" s="8"/>
      <c r="F2157" s="21"/>
      <c r="G2157" s="21"/>
      <c r="H2157" s="8"/>
      <c r="I2157" s="8"/>
      <c r="J2157" s="8"/>
    </row>
    <row r="2158" spans="1:10" x14ac:dyDescent="0.25">
      <c r="A2158" s="8"/>
      <c r="B2158" s="8"/>
      <c r="C2158" s="8"/>
      <c r="D2158" s="8"/>
      <c r="E2158" s="8"/>
      <c r="F2158" s="21"/>
      <c r="G2158" s="21"/>
      <c r="H2158" s="8"/>
      <c r="I2158" s="8"/>
      <c r="J2158" s="8"/>
    </row>
    <row r="2159" spans="1:10" x14ac:dyDescent="0.25">
      <c r="A2159" s="8"/>
      <c r="B2159" s="8"/>
      <c r="C2159" s="8"/>
      <c r="D2159" s="8"/>
      <c r="E2159" s="8"/>
      <c r="F2159" s="21"/>
      <c r="G2159" s="21"/>
      <c r="H2159" s="8"/>
      <c r="I2159" s="8"/>
      <c r="J2159" s="8"/>
    </row>
    <row r="2160" spans="1:10" x14ac:dyDescent="0.25">
      <c r="A2160" s="8"/>
      <c r="B2160" s="8"/>
      <c r="C2160" s="8"/>
      <c r="D2160" s="8"/>
      <c r="E2160" s="8"/>
      <c r="F2160" s="21"/>
      <c r="G2160" s="21"/>
      <c r="H2160" s="8"/>
      <c r="I2160" s="8"/>
      <c r="J2160" s="8"/>
    </row>
    <row r="2161" spans="1:10" x14ac:dyDescent="0.25">
      <c r="A2161" s="8"/>
      <c r="B2161" s="8"/>
      <c r="C2161" s="8"/>
      <c r="D2161" s="8"/>
      <c r="E2161" s="8"/>
      <c r="F2161" s="21"/>
      <c r="G2161" s="21"/>
      <c r="H2161" s="8"/>
      <c r="I2161" s="8"/>
      <c r="J2161" s="8"/>
    </row>
    <row r="2162" spans="1:10" x14ac:dyDescent="0.25">
      <c r="A2162" s="8"/>
      <c r="B2162" s="8"/>
      <c r="C2162" s="8"/>
      <c r="D2162" s="8"/>
      <c r="E2162" s="8"/>
      <c r="F2162" s="21"/>
      <c r="G2162" s="21"/>
      <c r="H2162" s="8"/>
      <c r="I2162" s="8"/>
      <c r="J2162" s="8"/>
    </row>
    <row r="2163" spans="1:10" x14ac:dyDescent="0.25">
      <c r="A2163" s="8"/>
      <c r="B2163" s="8"/>
      <c r="C2163" s="8"/>
      <c r="D2163" s="8"/>
      <c r="E2163" s="8"/>
      <c r="F2163" s="21"/>
      <c r="G2163" s="21"/>
      <c r="H2163" s="8"/>
      <c r="I2163" s="8"/>
      <c r="J2163" s="8"/>
    </row>
    <row r="2164" spans="1:10" x14ac:dyDescent="0.25">
      <c r="A2164" s="8"/>
      <c r="B2164" s="8"/>
      <c r="C2164" s="8"/>
      <c r="D2164" s="8"/>
      <c r="E2164" s="8"/>
      <c r="F2164" s="21"/>
      <c r="G2164" s="21"/>
      <c r="H2164" s="8"/>
      <c r="I2164" s="8"/>
      <c r="J2164" s="8"/>
    </row>
    <row r="2165" spans="1:10" x14ac:dyDescent="0.25">
      <c r="A2165" s="8"/>
      <c r="B2165" s="8"/>
      <c r="C2165" s="8"/>
      <c r="D2165" s="8"/>
      <c r="E2165" s="8"/>
      <c r="F2165" s="21"/>
      <c r="G2165" s="21"/>
      <c r="H2165" s="8"/>
      <c r="I2165" s="8"/>
      <c r="J2165" s="8"/>
    </row>
    <row r="2166" spans="1:10" x14ac:dyDescent="0.25">
      <c r="A2166" s="8"/>
      <c r="B2166" s="8"/>
      <c r="C2166" s="8"/>
      <c r="D2166" s="8"/>
      <c r="E2166" s="8"/>
      <c r="F2166" s="21"/>
      <c r="G2166" s="21"/>
      <c r="H2166" s="8"/>
      <c r="I2166" s="8"/>
      <c r="J2166" s="8"/>
    </row>
    <row r="2167" spans="1:10" x14ac:dyDescent="0.25">
      <c r="A2167" s="8"/>
      <c r="B2167" s="8"/>
      <c r="C2167" s="8"/>
      <c r="D2167" s="8"/>
      <c r="E2167" s="8"/>
      <c r="F2167" s="21"/>
      <c r="G2167" s="21"/>
      <c r="H2167" s="8"/>
      <c r="I2167" s="8"/>
      <c r="J2167" s="8"/>
    </row>
    <row r="2168" spans="1:10" x14ac:dyDescent="0.25">
      <c r="A2168" s="8"/>
      <c r="B2168" s="8"/>
      <c r="C2168" s="8"/>
      <c r="D2168" s="8"/>
      <c r="E2168" s="8"/>
      <c r="F2168" s="21"/>
      <c r="G2168" s="21"/>
      <c r="H2168" s="8"/>
      <c r="I2168" s="8"/>
      <c r="J2168" s="8"/>
    </row>
    <row r="2169" spans="1:10" x14ac:dyDescent="0.25">
      <c r="A2169" s="8"/>
      <c r="B2169" s="8"/>
      <c r="C2169" s="8"/>
      <c r="D2169" s="8"/>
      <c r="E2169" s="8"/>
      <c r="F2169" s="21"/>
      <c r="G2169" s="21"/>
      <c r="H2169" s="8"/>
      <c r="I2169" s="8"/>
      <c r="J2169" s="8"/>
    </row>
    <row r="2170" spans="1:10" x14ac:dyDescent="0.25">
      <c r="A2170" s="8"/>
      <c r="B2170" s="8"/>
      <c r="C2170" s="8"/>
      <c r="D2170" s="8"/>
      <c r="E2170" s="8"/>
      <c r="F2170" s="21"/>
      <c r="G2170" s="21"/>
      <c r="H2170" s="8"/>
      <c r="I2170" s="8"/>
      <c r="J2170" s="8"/>
    </row>
    <row r="2171" spans="1:10" x14ac:dyDescent="0.25">
      <c r="A2171" s="8"/>
      <c r="B2171" s="8"/>
      <c r="C2171" s="8"/>
      <c r="D2171" s="8"/>
      <c r="E2171" s="8"/>
      <c r="F2171" s="21"/>
      <c r="G2171" s="21"/>
      <c r="H2171" s="8"/>
      <c r="I2171" s="8"/>
      <c r="J2171" s="8"/>
    </row>
    <row r="2172" spans="1:10" x14ac:dyDescent="0.25">
      <c r="A2172" s="8"/>
      <c r="B2172" s="8"/>
      <c r="C2172" s="8"/>
      <c r="D2172" s="8"/>
      <c r="E2172" s="8"/>
      <c r="F2172" s="21"/>
      <c r="G2172" s="21"/>
      <c r="H2172" s="8"/>
      <c r="I2172" s="8"/>
      <c r="J2172" s="8"/>
    </row>
    <row r="2173" spans="1:10" x14ac:dyDescent="0.25">
      <c r="A2173" s="8"/>
      <c r="B2173" s="8"/>
      <c r="C2173" s="8"/>
      <c r="D2173" s="8"/>
      <c r="E2173" s="8"/>
      <c r="F2173" s="21"/>
      <c r="G2173" s="21"/>
      <c r="H2173" s="8"/>
      <c r="I2173" s="8"/>
      <c r="J2173" s="8"/>
    </row>
    <row r="2174" spans="1:10" x14ac:dyDescent="0.25">
      <c r="A2174" s="8"/>
      <c r="B2174" s="8"/>
      <c r="C2174" s="8"/>
      <c r="D2174" s="8"/>
      <c r="E2174" s="8"/>
      <c r="F2174" s="21"/>
      <c r="G2174" s="21"/>
      <c r="H2174" s="8"/>
      <c r="I2174" s="8"/>
      <c r="J2174" s="8"/>
    </row>
    <row r="2175" spans="1:10" x14ac:dyDescent="0.25">
      <c r="A2175" s="8"/>
      <c r="B2175" s="8"/>
      <c r="C2175" s="8"/>
      <c r="D2175" s="8"/>
      <c r="E2175" s="8"/>
      <c r="F2175" s="21"/>
      <c r="G2175" s="21"/>
      <c r="H2175" s="8"/>
      <c r="I2175" s="8"/>
      <c r="J2175" s="8"/>
    </row>
    <row r="2176" spans="1:10" x14ac:dyDescent="0.25">
      <c r="A2176" s="8"/>
      <c r="B2176" s="8"/>
      <c r="C2176" s="8"/>
      <c r="D2176" s="8"/>
      <c r="E2176" s="8"/>
      <c r="F2176" s="21"/>
      <c r="G2176" s="21"/>
      <c r="H2176" s="8"/>
      <c r="I2176" s="8"/>
      <c r="J2176" s="8"/>
    </row>
    <row r="2177" spans="1:10" x14ac:dyDescent="0.25">
      <c r="A2177" s="8"/>
      <c r="B2177" s="8"/>
      <c r="C2177" s="8"/>
      <c r="D2177" s="8"/>
      <c r="E2177" s="8"/>
      <c r="F2177" s="21"/>
      <c r="G2177" s="21"/>
      <c r="H2177" s="8"/>
      <c r="I2177" s="8"/>
      <c r="J2177" s="8"/>
    </row>
    <row r="2178" spans="1:10" x14ac:dyDescent="0.25">
      <c r="A2178" s="8"/>
      <c r="B2178" s="8"/>
      <c r="C2178" s="8"/>
      <c r="D2178" s="8"/>
      <c r="E2178" s="8"/>
      <c r="F2178" s="21"/>
      <c r="G2178" s="21"/>
      <c r="H2178" s="8"/>
      <c r="I2178" s="8"/>
      <c r="J2178" s="8"/>
    </row>
    <row r="2179" spans="1:10" x14ac:dyDescent="0.25">
      <c r="A2179" s="8"/>
      <c r="B2179" s="8"/>
      <c r="C2179" s="8"/>
      <c r="D2179" s="8"/>
      <c r="E2179" s="8"/>
      <c r="F2179" s="21"/>
      <c r="G2179" s="21"/>
      <c r="H2179" s="8"/>
      <c r="I2179" s="8"/>
      <c r="J2179" s="8"/>
    </row>
    <row r="2180" spans="1:10" x14ac:dyDescent="0.25">
      <c r="A2180" s="8"/>
      <c r="B2180" s="8"/>
      <c r="C2180" s="8"/>
      <c r="D2180" s="8"/>
      <c r="E2180" s="8"/>
      <c r="F2180" s="21"/>
      <c r="G2180" s="21"/>
      <c r="H2180" s="8"/>
      <c r="I2180" s="8"/>
      <c r="J2180" s="8"/>
    </row>
    <row r="2181" spans="1:10" x14ac:dyDescent="0.25">
      <c r="A2181" s="8"/>
      <c r="B2181" s="8"/>
      <c r="C2181" s="8"/>
      <c r="D2181" s="8"/>
      <c r="E2181" s="8"/>
      <c r="F2181" s="21"/>
      <c r="G2181" s="21"/>
      <c r="H2181" s="8"/>
      <c r="I2181" s="8"/>
      <c r="J2181" s="8"/>
    </row>
    <row r="2182" spans="1:10" x14ac:dyDescent="0.25">
      <c r="A2182" s="8"/>
      <c r="B2182" s="8"/>
      <c r="C2182" s="8"/>
      <c r="D2182" s="8"/>
      <c r="E2182" s="8"/>
      <c r="F2182" s="21"/>
      <c r="G2182" s="21"/>
      <c r="H2182" s="8"/>
      <c r="I2182" s="8"/>
      <c r="J2182" s="8"/>
    </row>
    <row r="2183" spans="1:10" x14ac:dyDescent="0.25">
      <c r="A2183" s="8"/>
      <c r="B2183" s="8"/>
      <c r="C2183" s="8"/>
      <c r="D2183" s="8"/>
      <c r="E2183" s="8"/>
      <c r="F2183" s="21"/>
      <c r="G2183" s="21"/>
      <c r="H2183" s="8"/>
      <c r="I2183" s="8"/>
      <c r="J2183" s="8"/>
    </row>
    <row r="2184" spans="1:10" x14ac:dyDescent="0.25">
      <c r="A2184" s="8"/>
      <c r="B2184" s="8"/>
      <c r="C2184" s="8"/>
      <c r="D2184" s="8"/>
      <c r="E2184" s="8"/>
      <c r="F2184" s="21"/>
      <c r="G2184" s="21"/>
      <c r="H2184" s="8"/>
      <c r="I2184" s="8"/>
      <c r="J2184" s="8"/>
    </row>
    <row r="2185" spans="1:10" x14ac:dyDescent="0.25">
      <c r="A2185" s="8"/>
      <c r="B2185" s="8"/>
      <c r="C2185" s="8"/>
      <c r="D2185" s="8"/>
      <c r="E2185" s="8"/>
      <c r="F2185" s="21"/>
      <c r="G2185" s="21"/>
      <c r="H2185" s="8"/>
      <c r="I2185" s="8"/>
      <c r="J2185" s="8"/>
    </row>
    <row r="2186" spans="1:10" x14ac:dyDescent="0.25">
      <c r="A2186" s="8"/>
      <c r="B2186" s="8"/>
      <c r="C2186" s="8"/>
      <c r="D2186" s="8"/>
      <c r="E2186" s="8"/>
      <c r="F2186" s="21"/>
      <c r="G2186" s="21"/>
      <c r="H2186" s="8"/>
      <c r="I2186" s="8"/>
      <c r="J2186" s="8"/>
    </row>
    <row r="2187" spans="1:10" x14ac:dyDescent="0.25">
      <c r="A2187" s="8"/>
      <c r="B2187" s="8"/>
      <c r="C2187" s="8"/>
      <c r="D2187" s="8"/>
      <c r="E2187" s="8"/>
      <c r="F2187" s="21"/>
      <c r="G2187" s="21"/>
      <c r="H2187" s="8"/>
      <c r="I2187" s="8"/>
      <c r="J2187" s="8"/>
    </row>
    <row r="2188" spans="1:10" x14ac:dyDescent="0.25">
      <c r="A2188" s="8"/>
      <c r="B2188" s="8"/>
      <c r="C2188" s="8"/>
      <c r="D2188" s="8"/>
      <c r="E2188" s="8"/>
      <c r="F2188" s="21"/>
      <c r="G2188" s="21"/>
      <c r="H2188" s="8"/>
      <c r="I2188" s="8"/>
      <c r="J2188" s="8"/>
    </row>
    <row r="2189" spans="1:10" x14ac:dyDescent="0.25">
      <c r="A2189" s="8"/>
      <c r="B2189" s="8"/>
      <c r="C2189" s="8"/>
      <c r="D2189" s="8"/>
      <c r="E2189" s="8"/>
      <c r="F2189" s="21"/>
      <c r="G2189" s="21"/>
      <c r="H2189" s="8"/>
      <c r="I2189" s="8"/>
      <c r="J2189" s="8"/>
    </row>
    <row r="2190" spans="1:10" x14ac:dyDescent="0.25">
      <c r="A2190" s="8"/>
      <c r="B2190" s="8"/>
      <c r="C2190" s="8"/>
      <c r="D2190" s="8"/>
      <c r="E2190" s="8"/>
      <c r="F2190" s="21"/>
      <c r="G2190" s="21"/>
      <c r="H2190" s="8"/>
      <c r="I2190" s="8"/>
      <c r="J2190" s="8"/>
    </row>
    <row r="2191" spans="1:10" x14ac:dyDescent="0.25">
      <c r="A2191" s="8"/>
      <c r="B2191" s="8"/>
      <c r="C2191" s="8"/>
      <c r="D2191" s="8"/>
      <c r="E2191" s="8"/>
      <c r="F2191" s="21"/>
      <c r="G2191" s="21"/>
      <c r="H2191" s="8"/>
      <c r="I2191" s="8"/>
      <c r="J2191" s="8"/>
    </row>
    <row r="2192" spans="1:10" x14ac:dyDescent="0.25">
      <c r="A2192" s="8"/>
      <c r="B2192" s="8"/>
      <c r="C2192" s="8"/>
      <c r="D2192" s="8"/>
      <c r="E2192" s="8"/>
      <c r="F2192" s="21"/>
      <c r="G2192" s="21"/>
      <c r="H2192" s="8"/>
      <c r="I2192" s="8"/>
      <c r="J2192" s="8"/>
    </row>
    <row r="2193" spans="1:10" x14ac:dyDescent="0.25">
      <c r="A2193" s="8"/>
      <c r="B2193" s="8"/>
      <c r="C2193" s="8"/>
      <c r="D2193" s="8"/>
      <c r="E2193" s="8"/>
      <c r="F2193" s="21"/>
      <c r="G2193" s="21"/>
      <c r="H2193" s="8"/>
      <c r="I2193" s="8"/>
      <c r="J2193" s="8"/>
    </row>
    <row r="2194" spans="1:10" x14ac:dyDescent="0.25">
      <c r="A2194" s="8"/>
      <c r="B2194" s="8"/>
      <c r="C2194" s="8"/>
      <c r="D2194" s="8"/>
      <c r="E2194" s="8"/>
      <c r="F2194" s="21"/>
      <c r="G2194" s="21"/>
      <c r="H2194" s="8"/>
      <c r="I2194" s="8"/>
      <c r="J2194" s="8"/>
    </row>
    <row r="2195" spans="1:10" x14ac:dyDescent="0.25">
      <c r="A2195" s="8"/>
      <c r="B2195" s="8"/>
      <c r="C2195" s="8"/>
      <c r="D2195" s="8"/>
      <c r="E2195" s="8"/>
      <c r="F2195" s="21"/>
      <c r="G2195" s="21"/>
      <c r="H2195" s="8"/>
      <c r="I2195" s="8"/>
      <c r="J2195" s="8"/>
    </row>
    <row r="2196" spans="1:10" x14ac:dyDescent="0.25">
      <c r="A2196" s="8"/>
      <c r="B2196" s="8"/>
      <c r="C2196" s="8"/>
      <c r="D2196" s="8"/>
      <c r="E2196" s="8"/>
      <c r="F2196" s="21"/>
      <c r="G2196" s="21"/>
      <c r="H2196" s="8"/>
      <c r="I2196" s="8"/>
      <c r="J2196" s="8"/>
    </row>
    <row r="2197" spans="1:10" x14ac:dyDescent="0.25">
      <c r="A2197" s="8"/>
      <c r="B2197" s="8"/>
      <c r="C2197" s="8"/>
      <c r="D2197" s="8"/>
      <c r="E2197" s="8"/>
      <c r="F2197" s="21"/>
      <c r="G2197" s="21"/>
      <c r="H2197" s="8"/>
      <c r="I2197" s="8"/>
      <c r="J2197" s="8"/>
    </row>
    <row r="2198" spans="1:10" x14ac:dyDescent="0.25">
      <c r="A2198" s="8"/>
      <c r="B2198" s="8"/>
      <c r="C2198" s="8"/>
      <c r="D2198" s="8"/>
      <c r="E2198" s="8"/>
      <c r="F2198" s="21"/>
      <c r="G2198" s="21"/>
      <c r="H2198" s="8"/>
      <c r="I2198" s="8"/>
      <c r="J2198" s="8"/>
    </row>
    <row r="2199" spans="1:10" x14ac:dyDescent="0.25">
      <c r="A2199" s="8"/>
      <c r="B2199" s="8"/>
      <c r="C2199" s="8"/>
      <c r="D2199" s="8"/>
      <c r="E2199" s="8"/>
      <c r="F2199" s="21"/>
      <c r="G2199" s="21"/>
      <c r="H2199" s="8"/>
      <c r="I2199" s="8"/>
      <c r="J2199" s="8"/>
    </row>
    <row r="2200" spans="1:10" x14ac:dyDescent="0.25">
      <c r="A2200" s="8"/>
      <c r="B2200" s="8"/>
      <c r="C2200" s="8"/>
      <c r="D2200" s="8"/>
      <c r="E2200" s="8"/>
      <c r="F2200" s="21"/>
      <c r="G2200" s="21"/>
      <c r="H2200" s="8"/>
      <c r="I2200" s="8"/>
      <c r="J2200" s="8"/>
    </row>
    <row r="2201" spans="1:10" x14ac:dyDescent="0.25">
      <c r="A2201" s="8"/>
      <c r="B2201" s="8"/>
      <c r="C2201" s="8"/>
      <c r="D2201" s="8"/>
      <c r="E2201" s="8"/>
      <c r="F2201" s="21"/>
      <c r="G2201" s="21"/>
      <c r="H2201" s="8"/>
      <c r="I2201" s="8"/>
      <c r="J2201" s="8"/>
    </row>
    <row r="2202" spans="1:10" x14ac:dyDescent="0.25">
      <c r="A2202" s="8"/>
      <c r="B2202" s="8"/>
      <c r="C2202" s="8"/>
      <c r="D2202" s="8"/>
      <c r="E2202" s="8"/>
      <c r="F2202" s="21"/>
      <c r="G2202" s="21"/>
      <c r="H2202" s="8"/>
      <c r="I2202" s="8"/>
      <c r="J2202" s="8"/>
    </row>
    <row r="2203" spans="1:10" x14ac:dyDescent="0.25">
      <c r="A2203" s="8"/>
      <c r="B2203" s="8"/>
      <c r="C2203" s="8"/>
      <c r="D2203" s="8"/>
      <c r="E2203" s="8"/>
      <c r="F2203" s="21"/>
      <c r="G2203" s="21"/>
      <c r="H2203" s="8"/>
      <c r="I2203" s="8"/>
      <c r="J2203" s="8"/>
    </row>
    <row r="2204" spans="1:10" x14ac:dyDescent="0.25">
      <c r="A2204" s="8"/>
      <c r="B2204" s="8"/>
      <c r="C2204" s="8"/>
      <c r="D2204" s="8"/>
      <c r="E2204" s="8"/>
      <c r="F2204" s="21"/>
      <c r="G2204" s="21"/>
      <c r="H2204" s="8"/>
      <c r="I2204" s="8"/>
      <c r="J2204" s="8"/>
    </row>
    <row r="2205" spans="1:10" x14ac:dyDescent="0.25">
      <c r="A2205" s="8"/>
      <c r="B2205" s="8"/>
      <c r="C2205" s="8"/>
      <c r="D2205" s="8"/>
      <c r="E2205" s="8"/>
      <c r="F2205" s="21"/>
      <c r="G2205" s="21"/>
      <c r="H2205" s="8"/>
      <c r="I2205" s="8"/>
      <c r="J2205" s="8"/>
    </row>
    <row r="2206" spans="1:10" x14ac:dyDescent="0.25">
      <c r="A2206" s="8"/>
      <c r="B2206" s="8"/>
      <c r="C2206" s="8"/>
      <c r="D2206" s="8"/>
      <c r="E2206" s="8"/>
      <c r="F2206" s="21"/>
      <c r="G2206" s="21"/>
      <c r="H2206" s="8"/>
      <c r="I2206" s="8"/>
      <c r="J2206" s="8"/>
    </row>
    <row r="2207" spans="1:10" x14ac:dyDescent="0.25">
      <c r="A2207" s="8"/>
      <c r="B2207" s="8"/>
      <c r="C2207" s="8"/>
      <c r="D2207" s="8"/>
      <c r="E2207" s="8"/>
      <c r="F2207" s="21"/>
      <c r="G2207" s="21"/>
      <c r="H2207" s="8"/>
      <c r="I2207" s="8"/>
      <c r="J2207" s="8"/>
    </row>
    <row r="2208" spans="1:10" x14ac:dyDescent="0.25">
      <c r="A2208" s="8"/>
      <c r="B2208" s="8"/>
      <c r="C2208" s="8"/>
      <c r="D2208" s="8"/>
      <c r="E2208" s="8"/>
      <c r="F2208" s="21"/>
      <c r="G2208" s="21"/>
      <c r="H2208" s="8"/>
      <c r="I2208" s="8"/>
      <c r="J2208" s="8"/>
    </row>
    <row r="2209" spans="1:10" x14ac:dyDescent="0.25">
      <c r="A2209" s="8"/>
      <c r="B2209" s="8"/>
      <c r="C2209" s="8"/>
      <c r="D2209" s="8"/>
      <c r="E2209" s="8"/>
      <c r="F2209" s="21"/>
      <c r="G2209" s="21"/>
      <c r="H2209" s="8"/>
      <c r="I2209" s="8"/>
      <c r="J2209" s="8"/>
    </row>
    <row r="2210" spans="1:10" x14ac:dyDescent="0.25">
      <c r="A2210" s="8"/>
      <c r="B2210" s="8"/>
      <c r="C2210" s="8"/>
      <c r="D2210" s="8"/>
      <c r="E2210" s="8"/>
      <c r="F2210" s="21"/>
      <c r="G2210" s="21"/>
      <c r="H2210" s="8"/>
      <c r="I2210" s="8"/>
      <c r="J2210" s="8"/>
    </row>
    <row r="2211" spans="1:10" x14ac:dyDescent="0.25">
      <c r="A2211" s="8"/>
      <c r="B2211" s="8"/>
      <c r="C2211" s="8"/>
      <c r="D2211" s="8"/>
      <c r="E2211" s="8"/>
      <c r="F2211" s="21"/>
      <c r="G2211" s="21"/>
      <c r="H2211" s="8"/>
      <c r="I2211" s="8"/>
      <c r="J2211" s="8"/>
    </row>
    <row r="2212" spans="1:10" x14ac:dyDescent="0.25">
      <c r="A2212" s="8"/>
      <c r="B2212" s="8"/>
      <c r="C2212" s="8"/>
      <c r="D2212" s="8"/>
      <c r="E2212" s="8"/>
      <c r="F2212" s="21"/>
      <c r="G2212" s="21"/>
      <c r="H2212" s="8"/>
      <c r="I2212" s="8"/>
      <c r="J2212" s="8"/>
    </row>
    <row r="2213" spans="1:10" x14ac:dyDescent="0.25">
      <c r="A2213" s="8"/>
      <c r="B2213" s="8"/>
      <c r="C2213" s="8"/>
      <c r="D2213" s="8"/>
      <c r="E2213" s="8"/>
      <c r="F2213" s="21"/>
      <c r="G2213" s="21"/>
      <c r="H2213" s="8"/>
      <c r="I2213" s="8"/>
      <c r="J2213" s="8"/>
    </row>
    <row r="2214" spans="1:10" x14ac:dyDescent="0.25">
      <c r="A2214" s="8"/>
      <c r="B2214" s="8"/>
      <c r="C2214" s="8"/>
      <c r="D2214" s="8"/>
      <c r="E2214" s="8"/>
      <c r="F2214" s="21"/>
      <c r="G2214" s="21"/>
      <c r="H2214" s="8"/>
      <c r="I2214" s="8"/>
      <c r="J2214" s="8"/>
    </row>
    <row r="2215" spans="1:10" x14ac:dyDescent="0.25">
      <c r="A2215" s="8"/>
      <c r="B2215" s="8"/>
      <c r="C2215" s="8"/>
      <c r="D2215" s="8"/>
      <c r="E2215" s="8"/>
      <c r="F2215" s="21"/>
      <c r="G2215" s="21"/>
      <c r="H2215" s="8"/>
      <c r="I2215" s="8"/>
      <c r="J2215" s="8"/>
    </row>
    <row r="2216" spans="1:10" x14ac:dyDescent="0.25">
      <c r="A2216" s="8"/>
      <c r="B2216" s="8"/>
      <c r="C2216" s="8"/>
      <c r="D2216" s="8"/>
      <c r="E2216" s="8"/>
      <c r="F2216" s="21"/>
      <c r="G2216" s="21"/>
      <c r="H2216" s="8"/>
      <c r="I2216" s="8"/>
      <c r="J2216" s="8"/>
    </row>
    <row r="2217" spans="1:10" x14ac:dyDescent="0.25">
      <c r="A2217" s="8"/>
      <c r="B2217" s="8"/>
      <c r="C2217" s="8"/>
      <c r="D2217" s="8"/>
      <c r="E2217" s="8"/>
      <c r="F2217" s="21"/>
      <c r="G2217" s="21"/>
      <c r="H2217" s="8"/>
      <c r="I2217" s="8"/>
      <c r="J2217" s="8"/>
    </row>
    <row r="2218" spans="1:10" x14ac:dyDescent="0.25">
      <c r="A2218" s="8"/>
      <c r="B2218" s="8"/>
      <c r="C2218" s="8"/>
      <c r="D2218" s="8"/>
      <c r="E2218" s="8"/>
      <c r="F2218" s="21"/>
      <c r="G2218" s="21"/>
      <c r="H2218" s="8"/>
      <c r="I2218" s="8"/>
      <c r="J2218" s="8"/>
    </row>
    <row r="2219" spans="1:10" x14ac:dyDescent="0.25">
      <c r="A2219" s="8"/>
      <c r="B2219" s="8"/>
      <c r="C2219" s="8"/>
      <c r="D2219" s="8"/>
      <c r="E2219" s="8"/>
      <c r="F2219" s="21"/>
      <c r="G2219" s="21"/>
      <c r="H2219" s="8"/>
      <c r="I2219" s="8"/>
      <c r="J2219" s="8"/>
    </row>
    <row r="2220" spans="1:10" x14ac:dyDescent="0.25">
      <c r="A2220" s="8"/>
      <c r="B2220" s="8"/>
      <c r="C2220" s="8"/>
      <c r="D2220" s="8"/>
      <c r="E2220" s="8"/>
      <c r="F2220" s="21"/>
      <c r="G2220" s="21"/>
      <c r="H2220" s="8"/>
      <c r="I2220" s="8"/>
      <c r="J2220" s="8"/>
    </row>
    <row r="2221" spans="1:10" x14ac:dyDescent="0.25">
      <c r="A2221" s="8"/>
      <c r="B2221" s="8"/>
      <c r="C2221" s="8"/>
      <c r="D2221" s="8"/>
      <c r="E2221" s="8"/>
      <c r="F2221" s="21"/>
      <c r="G2221" s="21"/>
      <c r="H2221" s="8"/>
      <c r="I2221" s="8"/>
      <c r="J2221" s="8"/>
    </row>
    <row r="2222" spans="1:10" x14ac:dyDescent="0.25">
      <c r="A2222" s="8"/>
      <c r="B2222" s="8"/>
      <c r="C2222" s="8"/>
      <c r="D2222" s="8"/>
      <c r="E2222" s="8"/>
      <c r="F2222" s="21"/>
      <c r="G2222" s="21"/>
      <c r="H2222" s="8"/>
      <c r="I2222" s="8"/>
      <c r="J2222" s="8"/>
    </row>
    <row r="2223" spans="1:10" x14ac:dyDescent="0.25">
      <c r="A2223" s="8"/>
      <c r="B2223" s="8"/>
      <c r="C2223" s="8"/>
      <c r="D2223" s="8"/>
      <c r="E2223" s="8"/>
      <c r="F2223" s="21"/>
      <c r="G2223" s="21"/>
      <c r="H2223" s="8"/>
      <c r="I2223" s="8"/>
      <c r="J2223" s="8"/>
    </row>
    <row r="2224" spans="1:10" x14ac:dyDescent="0.25">
      <c r="A2224" s="8"/>
      <c r="B2224" s="8"/>
      <c r="C2224" s="8"/>
      <c r="D2224" s="8"/>
      <c r="E2224" s="8"/>
      <c r="F2224" s="21"/>
      <c r="G2224" s="21"/>
      <c r="H2224" s="8"/>
      <c r="I2224" s="8"/>
      <c r="J2224" s="8"/>
    </row>
    <row r="2225" spans="1:10" x14ac:dyDescent="0.25">
      <c r="A2225" s="8"/>
      <c r="B2225" s="8"/>
      <c r="C2225" s="8"/>
      <c r="D2225" s="8"/>
      <c r="E2225" s="8"/>
      <c r="F2225" s="21"/>
      <c r="G2225" s="21"/>
      <c r="H2225" s="8"/>
      <c r="I2225" s="8"/>
      <c r="J2225" s="8"/>
    </row>
    <row r="2226" spans="1:10" x14ac:dyDescent="0.25">
      <c r="A2226" s="8"/>
      <c r="B2226" s="8"/>
      <c r="C2226" s="8"/>
      <c r="D2226" s="8"/>
      <c r="E2226" s="8"/>
      <c r="F2226" s="21"/>
      <c r="G2226" s="21"/>
      <c r="H2226" s="8"/>
      <c r="I2226" s="8"/>
      <c r="J2226" s="8"/>
    </row>
    <row r="2227" spans="1:10" x14ac:dyDescent="0.25">
      <c r="A2227" s="8"/>
      <c r="B2227" s="8"/>
      <c r="C2227" s="8"/>
      <c r="D2227" s="8"/>
      <c r="E2227" s="8"/>
      <c r="F2227" s="21"/>
      <c r="G2227" s="21"/>
      <c r="H2227" s="8"/>
      <c r="I2227" s="8"/>
      <c r="J2227" s="8"/>
    </row>
    <row r="2228" spans="1:10" x14ac:dyDescent="0.25">
      <c r="A2228" s="8"/>
      <c r="B2228" s="8"/>
      <c r="C2228" s="8"/>
      <c r="D2228" s="8"/>
      <c r="E2228" s="8"/>
      <c r="F2228" s="21"/>
      <c r="G2228" s="21"/>
      <c r="H2228" s="8"/>
      <c r="I2228" s="8"/>
      <c r="J2228" s="8"/>
    </row>
    <row r="2229" spans="1:10" x14ac:dyDescent="0.25">
      <c r="A2229" s="8"/>
      <c r="B2229" s="8"/>
      <c r="C2229" s="8"/>
      <c r="D2229" s="8"/>
      <c r="E2229" s="8"/>
      <c r="F2229" s="21"/>
      <c r="G2229" s="21"/>
      <c r="H2229" s="8"/>
      <c r="I2229" s="8"/>
      <c r="J2229" s="8"/>
    </row>
    <row r="2230" spans="1:10" x14ac:dyDescent="0.25">
      <c r="A2230" s="8"/>
      <c r="B2230" s="8"/>
      <c r="C2230" s="8"/>
      <c r="D2230" s="8"/>
      <c r="E2230" s="8"/>
      <c r="F2230" s="21"/>
      <c r="G2230" s="21"/>
      <c r="H2230" s="8"/>
      <c r="I2230" s="8"/>
      <c r="J2230" s="8"/>
    </row>
  </sheetData>
  <autoFilter ref="A1:J2095">
    <filterColumn colId="4">
      <filters blank="1"/>
    </filterColumn>
    <sortState ref="A2:J1872">
      <sortCondition ref="H1:H2095"/>
    </sortState>
  </autoFilter>
  <conditionalFormatting sqref="B1945:B2047 B2054:B2089">
    <cfRule type="duplicateValues" dxfId="11" priority="8"/>
    <cfRule type="duplicateValues" dxfId="10" priority="9"/>
  </conditionalFormatting>
  <printOptions headings="1" gridLines="1"/>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J151"/>
  <sheetViews>
    <sheetView zoomScaleNormal="100" zoomScalePageLayoutView="80" workbookViewId="0">
      <pane xSplit="5" ySplit="3" topLeftCell="F4" activePane="bottomRight" state="frozen"/>
      <selection pane="topRight" activeCell="E1" sqref="E1"/>
      <selection pane="bottomLeft" activeCell="A4" sqref="A4"/>
      <selection pane="bottomRight"/>
    </sheetView>
  </sheetViews>
  <sheetFormatPr baseColWidth="10" defaultColWidth="10.7109375" defaultRowHeight="12.75" customHeight="1" x14ac:dyDescent="0.2"/>
  <cols>
    <col min="1" max="1" width="10.7109375" style="6"/>
    <col min="2" max="2" width="41.28515625" style="6" customWidth="1"/>
    <col min="3" max="3" width="24.42578125" style="20" customWidth="1"/>
    <col min="4" max="4" width="10.7109375" style="8" customWidth="1"/>
    <col min="5" max="5" width="9.42578125" style="6" customWidth="1"/>
    <col min="6" max="12" width="10.7109375" style="6" customWidth="1"/>
    <col min="13" max="13" width="10.7109375" style="41" customWidth="1"/>
    <col min="14" max="19" width="10.7109375" style="6" customWidth="1"/>
    <col min="20" max="20" width="10.7109375" style="41" customWidth="1"/>
    <col min="21" max="21" width="10.7109375" style="6" customWidth="1"/>
    <col min="22" max="22" width="10.7109375" style="30" customWidth="1"/>
    <col min="23" max="26" width="10.7109375" style="6" customWidth="1"/>
    <col min="27" max="27" width="10.7109375" style="23" customWidth="1"/>
    <col min="28" max="36" width="10.7109375" style="6" customWidth="1"/>
    <col min="37" max="16384" width="10.7109375" style="6"/>
  </cols>
  <sheetData>
    <row r="1" spans="1:36" ht="12.75" customHeight="1" x14ac:dyDescent="0.2">
      <c r="H1" s="6" t="s">
        <v>5277</v>
      </c>
      <c r="I1" s="6" t="s">
        <v>5277</v>
      </c>
      <c r="J1" s="6" t="s">
        <v>5277</v>
      </c>
      <c r="K1" s="6" t="s">
        <v>5277</v>
      </c>
      <c r="L1" s="6" t="s">
        <v>5277</v>
      </c>
      <c r="M1" s="41" t="s">
        <v>5277</v>
      </c>
      <c r="N1" s="6" t="s">
        <v>5277</v>
      </c>
      <c r="O1" s="6" t="s">
        <v>5277</v>
      </c>
      <c r="P1" s="6" t="s">
        <v>5277</v>
      </c>
      <c r="Q1" s="6" t="s">
        <v>5277</v>
      </c>
      <c r="R1" s="6" t="s">
        <v>5278</v>
      </c>
      <c r="S1" s="6" t="s">
        <v>5278</v>
      </c>
      <c r="T1" s="41" t="s">
        <v>5278</v>
      </c>
      <c r="U1" s="6" t="s">
        <v>5278</v>
      </c>
      <c r="V1" s="30" t="s">
        <v>5279</v>
      </c>
      <c r="W1" s="6" t="s">
        <v>5279</v>
      </c>
      <c r="X1" s="6" t="s">
        <v>5279</v>
      </c>
      <c r="Y1" s="6" t="s">
        <v>5279</v>
      </c>
      <c r="Z1" s="6" t="s">
        <v>5279</v>
      </c>
      <c r="AA1" s="23" t="s">
        <v>5279</v>
      </c>
      <c r="AB1" s="6" t="s">
        <v>5280</v>
      </c>
      <c r="AC1" s="6" t="s">
        <v>5280</v>
      </c>
      <c r="AD1" s="6" t="s">
        <v>5280</v>
      </c>
      <c r="AE1" s="6" t="s">
        <v>5278</v>
      </c>
    </row>
    <row r="2" spans="1:36" ht="12.75" customHeight="1" x14ac:dyDescent="0.2">
      <c r="H2" s="6" t="s">
        <v>5281</v>
      </c>
      <c r="I2" s="6" t="s">
        <v>5281</v>
      </c>
      <c r="J2" s="6" t="s">
        <v>5282</v>
      </c>
      <c r="K2" s="6" t="s">
        <v>5282</v>
      </c>
      <c r="L2" s="6" t="s">
        <v>5283</v>
      </c>
      <c r="M2" s="41" t="s">
        <v>5283</v>
      </c>
      <c r="N2" s="6" t="s">
        <v>5283</v>
      </c>
      <c r="O2" s="6" t="s">
        <v>5283</v>
      </c>
      <c r="Q2" s="6" t="s">
        <v>5283</v>
      </c>
      <c r="S2" s="6" t="s">
        <v>5283</v>
      </c>
      <c r="T2" s="41" t="s">
        <v>5283</v>
      </c>
      <c r="U2" s="6" t="s">
        <v>5282</v>
      </c>
      <c r="V2" s="30" t="s">
        <v>5284</v>
      </c>
      <c r="W2" s="6" t="s">
        <v>5284</v>
      </c>
      <c r="X2" s="6" t="s">
        <v>5283</v>
      </c>
      <c r="Y2" s="6" t="s">
        <v>5284</v>
      </c>
      <c r="Z2" s="6" t="s">
        <v>5282</v>
      </c>
      <c r="AA2" s="23" t="s">
        <v>5283</v>
      </c>
    </row>
    <row r="3" spans="1:36" s="12" customFormat="1" ht="12.75" customHeight="1" x14ac:dyDescent="0.2">
      <c r="B3" s="12" t="s">
        <v>5285</v>
      </c>
      <c r="C3" s="19" t="s">
        <v>1</v>
      </c>
      <c r="D3" s="9" t="s">
        <v>5286</v>
      </c>
      <c r="E3" s="12" t="s">
        <v>3</v>
      </c>
      <c r="F3" s="12" t="s">
        <v>5287</v>
      </c>
      <c r="G3" s="12" t="s">
        <v>5288</v>
      </c>
      <c r="H3" s="12" t="s">
        <v>5743</v>
      </c>
      <c r="I3" s="12" t="s">
        <v>6220</v>
      </c>
      <c r="J3" s="12" t="s">
        <v>5289</v>
      </c>
      <c r="K3" s="12" t="s">
        <v>6221</v>
      </c>
      <c r="L3" s="12" t="s">
        <v>5290</v>
      </c>
      <c r="M3" s="47" t="s">
        <v>5291</v>
      </c>
      <c r="N3" s="12" t="s">
        <v>6222</v>
      </c>
      <c r="O3" s="12" t="s">
        <v>5428</v>
      </c>
      <c r="P3" s="12" t="s">
        <v>5292</v>
      </c>
      <c r="Q3" s="12" t="s">
        <v>6219</v>
      </c>
      <c r="R3" s="12" t="s">
        <v>5293</v>
      </c>
      <c r="S3" s="12" t="s">
        <v>1460</v>
      </c>
      <c r="T3" s="47" t="s">
        <v>5751</v>
      </c>
      <c r="U3" s="12" t="s">
        <v>6223</v>
      </c>
      <c r="V3" s="48" t="s">
        <v>327</v>
      </c>
      <c r="W3" s="12" t="s">
        <v>6224</v>
      </c>
      <c r="X3" s="12" t="s">
        <v>6225</v>
      </c>
      <c r="Y3" s="12" t="s">
        <v>6226</v>
      </c>
      <c r="Z3" s="12" t="s">
        <v>5756</v>
      </c>
      <c r="AA3" s="49" t="s">
        <v>6227</v>
      </c>
      <c r="AB3" s="12" t="s">
        <v>6228</v>
      </c>
      <c r="AC3" s="12" t="s">
        <v>5294</v>
      </c>
      <c r="AD3" s="12" t="s">
        <v>5295</v>
      </c>
      <c r="AE3" s="12" t="s">
        <v>5296</v>
      </c>
      <c r="AF3" s="12" t="s">
        <v>5297</v>
      </c>
      <c r="AG3" s="12" t="s">
        <v>5298</v>
      </c>
      <c r="AH3" s="12" t="s">
        <v>5299</v>
      </c>
      <c r="AI3" s="12" t="s">
        <v>5300</v>
      </c>
      <c r="AJ3" s="12" t="s">
        <v>5301</v>
      </c>
    </row>
    <row r="4" spans="1:36" s="8" customFormat="1" ht="12.75" customHeight="1" x14ac:dyDescent="0.25">
      <c r="A4" s="8">
        <v>1</v>
      </c>
      <c r="B4" s="6" t="s">
        <v>111</v>
      </c>
      <c r="C4" s="20" t="s">
        <v>112</v>
      </c>
      <c r="D4" s="6" t="s">
        <v>113</v>
      </c>
      <c r="E4" s="6">
        <v>2012</v>
      </c>
      <c r="F4" s="6" t="s">
        <v>5473</v>
      </c>
      <c r="G4" s="8" t="s">
        <v>5303</v>
      </c>
      <c r="L4" s="8" t="s">
        <v>117</v>
      </c>
      <c r="O4" s="8" t="s">
        <v>117</v>
      </c>
      <c r="Q4" s="8" t="s">
        <v>117</v>
      </c>
      <c r="AG4" s="6">
        <f t="shared" ref="AG4:AG35" si="0">COUNTA(H4:AD4)</f>
        <v>3</v>
      </c>
      <c r="AH4" s="8" t="s">
        <v>5312</v>
      </c>
      <c r="AI4" s="8" t="s">
        <v>5607</v>
      </c>
      <c r="AJ4" s="8" t="s">
        <v>5307</v>
      </c>
    </row>
    <row r="5" spans="1:36" s="8" customFormat="1" ht="12.75" customHeight="1" x14ac:dyDescent="0.25">
      <c r="A5" s="8">
        <v>2</v>
      </c>
      <c r="B5" s="6" t="s">
        <v>234</v>
      </c>
      <c r="C5" s="20" t="s">
        <v>235</v>
      </c>
      <c r="D5" s="6" t="s">
        <v>236</v>
      </c>
      <c r="E5" s="6">
        <v>2012</v>
      </c>
      <c r="F5" s="6" t="s">
        <v>5473</v>
      </c>
      <c r="G5" s="8" t="s">
        <v>5303</v>
      </c>
      <c r="Q5" s="8" t="s">
        <v>5840</v>
      </c>
      <c r="R5" s="8" t="s">
        <v>5840</v>
      </c>
      <c r="S5" s="8" t="s">
        <v>5840</v>
      </c>
      <c r="T5" s="42" t="s">
        <v>5840</v>
      </c>
      <c r="AE5" s="8" t="s">
        <v>5840</v>
      </c>
      <c r="AG5" s="6">
        <f t="shared" si="0"/>
        <v>4</v>
      </c>
      <c r="AH5" s="8" t="s">
        <v>5314</v>
      </c>
      <c r="AI5" s="8" t="s">
        <v>5648</v>
      </c>
      <c r="AJ5" s="8" t="s">
        <v>5307</v>
      </c>
    </row>
    <row r="6" spans="1:36" ht="12.75" customHeight="1" x14ac:dyDescent="0.2">
      <c r="A6" s="8">
        <v>3</v>
      </c>
      <c r="B6" s="6" t="s">
        <v>324</v>
      </c>
      <c r="C6" s="20" t="s">
        <v>325</v>
      </c>
      <c r="D6" s="6" t="s">
        <v>326</v>
      </c>
      <c r="E6" s="6">
        <v>2013</v>
      </c>
      <c r="F6" s="6" t="s">
        <v>5473</v>
      </c>
      <c r="G6" s="8" t="s">
        <v>5303</v>
      </c>
      <c r="M6" s="6"/>
      <c r="T6" s="6"/>
      <c r="V6" s="30" t="s">
        <v>5664</v>
      </c>
      <c r="AA6" s="6"/>
      <c r="AF6" s="6" t="s">
        <v>6189</v>
      </c>
      <c r="AG6" s="6">
        <f t="shared" si="0"/>
        <v>1</v>
      </c>
      <c r="AH6" s="6" t="s">
        <v>5316</v>
      </c>
      <c r="AI6" s="6" t="s">
        <v>5619</v>
      </c>
      <c r="AJ6" s="6" t="s">
        <v>5307</v>
      </c>
    </row>
    <row r="7" spans="1:36" s="8" customFormat="1" ht="12.75" customHeight="1" x14ac:dyDescent="0.2">
      <c r="A7" s="8">
        <v>4</v>
      </c>
      <c r="B7" s="6" t="s">
        <v>338</v>
      </c>
      <c r="C7" s="6" t="s">
        <v>339</v>
      </c>
      <c r="D7" s="6" t="s">
        <v>283</v>
      </c>
      <c r="E7" s="6">
        <v>2012</v>
      </c>
      <c r="F7" s="6" t="s">
        <v>5785</v>
      </c>
      <c r="G7" s="6" t="s">
        <v>5303</v>
      </c>
      <c r="H7" s="6"/>
      <c r="I7" s="6" t="s">
        <v>5411</v>
      </c>
      <c r="J7" s="6"/>
      <c r="K7" s="6"/>
      <c r="L7" s="6"/>
      <c r="M7" s="6"/>
      <c r="N7" s="6"/>
      <c r="O7" s="6"/>
      <c r="P7" s="6"/>
      <c r="Q7" s="6"/>
      <c r="R7" s="6" t="s">
        <v>5902</v>
      </c>
      <c r="S7" s="6" t="s">
        <v>5412</v>
      </c>
      <c r="T7" s="6"/>
      <c r="U7" s="6" t="s">
        <v>5413</v>
      </c>
      <c r="V7" s="30" t="s">
        <v>5414</v>
      </c>
      <c r="W7" s="30" t="s">
        <v>5415</v>
      </c>
      <c r="X7" s="30" t="s">
        <v>5416</v>
      </c>
      <c r="Y7" s="6"/>
      <c r="Z7" s="6"/>
      <c r="AA7" s="23" t="s">
        <v>5417</v>
      </c>
      <c r="AB7" s="6"/>
      <c r="AC7" s="6"/>
      <c r="AD7" s="6"/>
      <c r="AE7" s="6"/>
      <c r="AF7" s="6"/>
      <c r="AG7" s="6">
        <f t="shared" si="0"/>
        <v>8</v>
      </c>
      <c r="AH7" s="6" t="s">
        <v>5312</v>
      </c>
      <c r="AI7" s="6" t="s">
        <v>5418</v>
      </c>
      <c r="AJ7" s="6" t="s">
        <v>58</v>
      </c>
    </row>
    <row r="8" spans="1:36" ht="12.75" customHeight="1" x14ac:dyDescent="0.25">
      <c r="A8" s="8">
        <v>5</v>
      </c>
      <c r="B8" s="6" t="s">
        <v>400</v>
      </c>
      <c r="C8" s="6" t="s">
        <v>401</v>
      </c>
      <c r="D8" s="6" t="s">
        <v>402</v>
      </c>
      <c r="E8" s="6">
        <v>2014</v>
      </c>
      <c r="F8" s="8" t="s">
        <v>5473</v>
      </c>
      <c r="G8" s="8" t="s">
        <v>5303</v>
      </c>
      <c r="H8" s="8" t="s">
        <v>5893</v>
      </c>
      <c r="I8" s="8" t="s">
        <v>5894</v>
      </c>
      <c r="J8" s="8"/>
      <c r="K8" s="8"/>
      <c r="L8" s="8" t="s">
        <v>5895</v>
      </c>
      <c r="M8" s="8"/>
      <c r="N8" s="8"/>
      <c r="O8" s="8" t="s">
        <v>5896</v>
      </c>
      <c r="P8" s="8"/>
      <c r="Q8" s="8"/>
      <c r="R8" s="8"/>
      <c r="S8" s="8" t="s">
        <v>5805</v>
      </c>
      <c r="T8" s="8"/>
      <c r="U8" s="8"/>
      <c r="V8" s="8"/>
      <c r="W8" s="8"/>
      <c r="X8" s="8"/>
      <c r="Y8" s="8"/>
      <c r="Z8" s="8"/>
      <c r="AA8" s="8"/>
      <c r="AB8" s="8"/>
      <c r="AC8" s="8"/>
      <c r="AD8" s="8"/>
      <c r="AE8" s="8" t="s">
        <v>5897</v>
      </c>
      <c r="AF8" s="8"/>
      <c r="AG8" s="6">
        <f t="shared" si="0"/>
        <v>5</v>
      </c>
      <c r="AH8" s="6" t="s">
        <v>5335</v>
      </c>
      <c r="AI8" s="8" t="s">
        <v>5315</v>
      </c>
      <c r="AJ8" s="8" t="s">
        <v>58</v>
      </c>
    </row>
    <row r="9" spans="1:36" s="8" customFormat="1" ht="12.75" customHeight="1" x14ac:dyDescent="0.2">
      <c r="A9" s="8">
        <v>6</v>
      </c>
      <c r="B9" s="6" t="s">
        <v>452</v>
      </c>
      <c r="C9" s="20" t="s">
        <v>453</v>
      </c>
      <c r="D9" s="6" t="s">
        <v>204</v>
      </c>
      <c r="E9" s="6">
        <v>2014</v>
      </c>
      <c r="F9" s="6" t="s">
        <v>5473</v>
      </c>
      <c r="G9" s="8" t="s">
        <v>5303</v>
      </c>
      <c r="H9" s="6"/>
      <c r="I9" s="6"/>
      <c r="J9" s="6"/>
      <c r="K9" s="6"/>
      <c r="L9" s="30" t="s">
        <v>5622</v>
      </c>
      <c r="M9" s="6"/>
      <c r="N9" s="6"/>
      <c r="O9" s="30" t="s">
        <v>5622</v>
      </c>
      <c r="P9" s="30"/>
      <c r="Q9" s="6"/>
      <c r="R9" s="6" t="s">
        <v>5623</v>
      </c>
      <c r="S9" s="6"/>
      <c r="T9" s="6"/>
      <c r="U9" s="6"/>
      <c r="V9" s="30" t="s">
        <v>6193</v>
      </c>
      <c r="W9" s="6"/>
      <c r="X9" s="6"/>
      <c r="Y9" s="6"/>
      <c r="Z9" s="6"/>
      <c r="AA9" s="6"/>
      <c r="AB9" s="6"/>
      <c r="AC9" s="6"/>
      <c r="AD9" s="6"/>
      <c r="AE9" s="6"/>
      <c r="AF9" s="6"/>
      <c r="AG9" s="6">
        <f t="shared" si="0"/>
        <v>4</v>
      </c>
      <c r="AH9" s="6" t="s">
        <v>5594</v>
      </c>
      <c r="AI9" s="6" t="s">
        <v>5624</v>
      </c>
      <c r="AJ9" s="6" t="s">
        <v>5307</v>
      </c>
    </row>
    <row r="10" spans="1:36" s="8" customFormat="1" ht="12.75" customHeight="1" x14ac:dyDescent="0.2">
      <c r="A10" s="8">
        <v>7</v>
      </c>
      <c r="B10" s="6" t="s">
        <v>473</v>
      </c>
      <c r="C10" s="20" t="s">
        <v>474</v>
      </c>
      <c r="D10" s="6" t="s">
        <v>475</v>
      </c>
      <c r="E10" s="6">
        <v>2015</v>
      </c>
      <c r="F10" s="6" t="s">
        <v>5779</v>
      </c>
      <c r="G10" s="8" t="s">
        <v>5303</v>
      </c>
      <c r="Q10" s="8" t="s">
        <v>6061</v>
      </c>
      <c r="S10" s="8" t="s">
        <v>5829</v>
      </c>
      <c r="V10" s="40" t="s">
        <v>6192</v>
      </c>
      <c r="AG10" s="6">
        <f t="shared" si="0"/>
        <v>3</v>
      </c>
      <c r="AH10" s="8" t="s">
        <v>5345</v>
      </c>
      <c r="AI10" s="8" t="s">
        <v>5346</v>
      </c>
      <c r="AJ10" s="8" t="s">
        <v>5307</v>
      </c>
    </row>
    <row r="11" spans="1:36" ht="12.75" customHeight="1" x14ac:dyDescent="0.2">
      <c r="A11" s="8">
        <v>8</v>
      </c>
      <c r="B11" s="6" t="s">
        <v>565</v>
      </c>
      <c r="C11" s="20" t="s">
        <v>566</v>
      </c>
      <c r="D11" s="6" t="s">
        <v>430</v>
      </c>
      <c r="E11" s="6">
        <v>2011</v>
      </c>
      <c r="F11" s="6" t="s">
        <v>5473</v>
      </c>
      <c r="G11" s="6" t="s">
        <v>5303</v>
      </c>
      <c r="H11" s="30" t="s">
        <v>5556</v>
      </c>
      <c r="M11" s="6"/>
      <c r="P11" s="6" t="s">
        <v>5936</v>
      </c>
      <c r="Q11" s="6" t="s">
        <v>5557</v>
      </c>
      <c r="R11" s="6" t="s">
        <v>5937</v>
      </c>
      <c r="S11" s="30" t="s">
        <v>5558</v>
      </c>
      <c r="T11" s="6"/>
      <c r="U11" s="6" t="s">
        <v>5938</v>
      </c>
      <c r="V11" s="6"/>
      <c r="W11" s="6" t="s">
        <v>5557</v>
      </c>
      <c r="X11" s="6" t="s">
        <v>5557</v>
      </c>
      <c r="Z11" s="30" t="s">
        <v>5559</v>
      </c>
      <c r="AA11" s="44" t="s">
        <v>5559</v>
      </c>
      <c r="AG11" s="6">
        <f t="shared" si="0"/>
        <v>10</v>
      </c>
      <c r="AH11" s="6" t="s">
        <v>5312</v>
      </c>
      <c r="AI11" s="8" t="s">
        <v>5560</v>
      </c>
      <c r="AJ11" s="6" t="s">
        <v>58</v>
      </c>
    </row>
    <row r="12" spans="1:36" ht="12.75" customHeight="1" x14ac:dyDescent="0.25">
      <c r="A12" s="8">
        <v>9</v>
      </c>
      <c r="B12" s="6" t="s">
        <v>573</v>
      </c>
      <c r="C12" s="6" t="s">
        <v>574</v>
      </c>
      <c r="D12" s="6" t="s">
        <v>575</v>
      </c>
      <c r="E12" s="6">
        <v>2015</v>
      </c>
      <c r="F12" s="6" t="s">
        <v>5787</v>
      </c>
      <c r="G12" s="6" t="s">
        <v>5303</v>
      </c>
      <c r="M12" s="6"/>
      <c r="N12" s="31"/>
      <c r="O12" s="6" t="s">
        <v>6182</v>
      </c>
      <c r="T12" s="6"/>
      <c r="V12" s="6"/>
      <c r="AA12" s="23" t="s">
        <v>6248</v>
      </c>
      <c r="AG12" s="6">
        <f t="shared" si="0"/>
        <v>2</v>
      </c>
      <c r="AH12" s="6" t="s">
        <v>5428</v>
      </c>
      <c r="AI12" s="6" t="s">
        <v>3892</v>
      </c>
      <c r="AJ12" s="6" t="s">
        <v>5307</v>
      </c>
    </row>
    <row r="13" spans="1:36" ht="12.75" customHeight="1" x14ac:dyDescent="0.2">
      <c r="A13" s="8">
        <v>10</v>
      </c>
      <c r="B13" s="6" t="s">
        <v>810</v>
      </c>
      <c r="C13" s="20" t="s">
        <v>811</v>
      </c>
      <c r="D13" s="6" t="s">
        <v>812</v>
      </c>
      <c r="E13" s="6">
        <v>2014</v>
      </c>
      <c r="F13" s="6" t="s">
        <v>5473</v>
      </c>
      <c r="G13" s="6" t="s">
        <v>5303</v>
      </c>
      <c r="H13" s="6" t="s">
        <v>5971</v>
      </c>
      <c r="M13" s="6"/>
      <c r="O13" s="6" t="s">
        <v>5972</v>
      </c>
      <c r="S13" s="6" t="s">
        <v>5817</v>
      </c>
      <c r="T13" s="41" t="s">
        <v>5973</v>
      </c>
      <c r="V13" s="30" t="s">
        <v>5974</v>
      </c>
      <c r="AA13" s="23" t="s">
        <v>5975</v>
      </c>
      <c r="AG13" s="6">
        <f t="shared" si="0"/>
        <v>6</v>
      </c>
      <c r="AH13" s="6" t="s">
        <v>5335</v>
      </c>
      <c r="AI13" s="6" t="s">
        <v>5315</v>
      </c>
      <c r="AJ13" s="6" t="s">
        <v>58</v>
      </c>
    </row>
    <row r="14" spans="1:36" s="8" customFormat="1" ht="12.75" customHeight="1" x14ac:dyDescent="0.25">
      <c r="A14" s="8">
        <v>11</v>
      </c>
      <c r="B14" s="6" t="s">
        <v>873</v>
      </c>
      <c r="C14" s="6" t="s">
        <v>874</v>
      </c>
      <c r="D14" s="6" t="s">
        <v>875</v>
      </c>
      <c r="E14" s="25">
        <v>2011</v>
      </c>
      <c r="F14" s="8" t="s">
        <v>5473</v>
      </c>
      <c r="G14" s="8" t="s">
        <v>5303</v>
      </c>
      <c r="Q14" s="8" t="s">
        <v>6062</v>
      </c>
      <c r="R14" s="8" t="s">
        <v>6063</v>
      </c>
      <c r="S14" s="8" t="s">
        <v>5831</v>
      </c>
      <c r="T14" s="42" t="s">
        <v>6063</v>
      </c>
      <c r="AG14" s="6">
        <f t="shared" si="0"/>
        <v>4</v>
      </c>
      <c r="AH14" s="8" t="s">
        <v>5382</v>
      </c>
      <c r="AI14" s="8" t="s">
        <v>5627</v>
      </c>
      <c r="AJ14" s="8" t="s">
        <v>5307</v>
      </c>
    </row>
    <row r="15" spans="1:36" ht="12.75" customHeight="1" x14ac:dyDescent="0.2">
      <c r="A15" s="8">
        <v>12</v>
      </c>
      <c r="B15" s="6" t="s">
        <v>878</v>
      </c>
      <c r="C15" s="6" t="s">
        <v>879</v>
      </c>
      <c r="D15" s="6" t="s">
        <v>880</v>
      </c>
      <c r="E15" s="6">
        <v>2014</v>
      </c>
      <c r="F15" s="6" t="s">
        <v>5473</v>
      </c>
      <c r="G15" s="6" t="s">
        <v>5303</v>
      </c>
      <c r="H15" s="30" t="s">
        <v>5539</v>
      </c>
      <c r="M15" s="6"/>
      <c r="O15" s="30" t="s">
        <v>5540</v>
      </c>
      <c r="P15" s="30"/>
      <c r="T15" s="6"/>
      <c r="V15" s="30" t="s">
        <v>5541</v>
      </c>
      <c r="W15" s="30" t="s">
        <v>5542</v>
      </c>
      <c r="AA15" s="44" t="s">
        <v>5543</v>
      </c>
      <c r="AF15" s="6" t="s">
        <v>5544</v>
      </c>
      <c r="AG15" s="6">
        <f t="shared" si="0"/>
        <v>5</v>
      </c>
      <c r="AH15" s="6" t="s">
        <v>5354</v>
      </c>
      <c r="AI15" s="6" t="s">
        <v>5315</v>
      </c>
      <c r="AJ15" s="6" t="s">
        <v>5307</v>
      </c>
    </row>
    <row r="16" spans="1:36" ht="12.75" customHeight="1" x14ac:dyDescent="0.2">
      <c r="A16" s="8">
        <v>13</v>
      </c>
      <c r="B16" s="6" t="s">
        <v>6231</v>
      </c>
      <c r="C16" s="6" t="s">
        <v>966</v>
      </c>
      <c r="D16" s="8" t="s">
        <v>5486</v>
      </c>
      <c r="E16" s="6">
        <v>2014</v>
      </c>
      <c r="F16" s="6" t="s">
        <v>5473</v>
      </c>
      <c r="G16" s="6" t="s">
        <v>5303</v>
      </c>
      <c r="M16" s="41" t="s">
        <v>5487</v>
      </c>
      <c r="O16" s="6" t="s">
        <v>5488</v>
      </c>
      <c r="T16" s="6"/>
      <c r="V16" s="30" t="s">
        <v>6199</v>
      </c>
      <c r="AA16" s="23" t="s">
        <v>6246</v>
      </c>
      <c r="AF16" s="6" t="s">
        <v>6200</v>
      </c>
      <c r="AG16" s="6">
        <f t="shared" si="0"/>
        <v>4</v>
      </c>
      <c r="AH16" s="6" t="s">
        <v>5312</v>
      </c>
      <c r="AI16" s="6" t="s">
        <v>5789</v>
      </c>
      <c r="AJ16" s="6" t="s">
        <v>58</v>
      </c>
    </row>
    <row r="17" spans="1:36" s="8" customFormat="1" ht="12.75" customHeight="1" x14ac:dyDescent="0.2">
      <c r="A17" s="8">
        <v>14</v>
      </c>
      <c r="B17" s="6" t="s">
        <v>969</v>
      </c>
      <c r="C17" s="20" t="s">
        <v>970</v>
      </c>
      <c r="D17" s="6" t="s">
        <v>971</v>
      </c>
      <c r="E17" s="6">
        <v>2012</v>
      </c>
      <c r="F17" s="6" t="s">
        <v>5473</v>
      </c>
      <c r="G17" s="8" t="s">
        <v>5303</v>
      </c>
      <c r="H17" s="6"/>
      <c r="I17" s="6"/>
      <c r="J17" s="6" t="s">
        <v>6079</v>
      </c>
      <c r="K17" s="6" t="s">
        <v>6080</v>
      </c>
      <c r="L17" s="6"/>
      <c r="M17" s="6"/>
      <c r="N17" s="6"/>
      <c r="O17" s="6" t="s">
        <v>6081</v>
      </c>
      <c r="P17" s="6"/>
      <c r="Q17" s="6" t="s">
        <v>6082</v>
      </c>
      <c r="R17" s="6" t="s">
        <v>6083</v>
      </c>
      <c r="S17" s="6" t="s">
        <v>5835</v>
      </c>
      <c r="T17" s="41" t="s">
        <v>6084</v>
      </c>
      <c r="U17" s="6" t="s">
        <v>6085</v>
      </c>
      <c r="V17" s="30" t="s">
        <v>6086</v>
      </c>
      <c r="W17" s="6" t="s">
        <v>6087</v>
      </c>
      <c r="X17" s="6" t="s">
        <v>6088</v>
      </c>
      <c r="Y17" s="6"/>
      <c r="Z17" s="6" t="s">
        <v>6089</v>
      </c>
      <c r="AA17" s="23" t="s">
        <v>6090</v>
      </c>
      <c r="AB17" s="6" t="s">
        <v>6091</v>
      </c>
      <c r="AC17" s="6"/>
      <c r="AD17" s="6" t="s">
        <v>6092</v>
      </c>
      <c r="AE17" s="6"/>
      <c r="AF17" s="6"/>
      <c r="AG17" s="6">
        <f t="shared" si="0"/>
        <v>15</v>
      </c>
      <c r="AH17" s="6" t="s">
        <v>5335</v>
      </c>
      <c r="AI17" s="6" t="s">
        <v>5315</v>
      </c>
      <c r="AJ17" s="6" t="s">
        <v>5307</v>
      </c>
    </row>
    <row r="18" spans="1:36" s="8" customFormat="1" ht="12.75" customHeight="1" x14ac:dyDescent="0.2">
      <c r="A18" s="8">
        <v>15</v>
      </c>
      <c r="B18" s="6" t="s">
        <v>980</v>
      </c>
      <c r="C18" s="20" t="s">
        <v>981</v>
      </c>
      <c r="D18" s="6" t="s">
        <v>982</v>
      </c>
      <c r="E18" s="6">
        <v>2014</v>
      </c>
      <c r="F18" s="6" t="s">
        <v>5302</v>
      </c>
      <c r="G18" s="8" t="s">
        <v>5303</v>
      </c>
      <c r="M18" s="42" t="s">
        <v>5847</v>
      </c>
      <c r="S18" s="8" t="s">
        <v>5847</v>
      </c>
      <c r="V18" s="40" t="s">
        <v>6191</v>
      </c>
      <c r="AG18" s="6">
        <f t="shared" si="0"/>
        <v>3</v>
      </c>
      <c r="AH18" s="6" t="s">
        <v>5316</v>
      </c>
      <c r="AI18" s="8" t="s">
        <v>5317</v>
      </c>
      <c r="AJ18" s="8" t="s">
        <v>58</v>
      </c>
    </row>
    <row r="19" spans="1:36" ht="12.75" customHeight="1" x14ac:dyDescent="0.2">
      <c r="A19" s="8">
        <v>16</v>
      </c>
      <c r="B19" s="6" t="s">
        <v>1011</v>
      </c>
      <c r="C19" s="20" t="s">
        <v>1012</v>
      </c>
      <c r="D19" s="6" t="s">
        <v>283</v>
      </c>
      <c r="E19" s="6">
        <v>2012</v>
      </c>
      <c r="F19" s="6" t="s">
        <v>5429</v>
      </c>
      <c r="G19" s="6" t="s">
        <v>5303</v>
      </c>
      <c r="M19" s="41" t="s">
        <v>5451</v>
      </c>
      <c r="S19" s="6" t="s">
        <v>5452</v>
      </c>
      <c r="T19" s="6"/>
      <c r="V19" s="6"/>
      <c r="AA19" s="44" t="s">
        <v>5453</v>
      </c>
      <c r="AC19" s="30" t="s">
        <v>5453</v>
      </c>
      <c r="AG19" s="6">
        <f t="shared" si="0"/>
        <v>4</v>
      </c>
      <c r="AH19" s="6" t="s">
        <v>5312</v>
      </c>
      <c r="AI19" s="6" t="s">
        <v>5454</v>
      </c>
      <c r="AJ19" s="8" t="s">
        <v>5307</v>
      </c>
    </row>
    <row r="20" spans="1:36" s="8" customFormat="1" ht="12.75" customHeight="1" x14ac:dyDescent="0.2">
      <c r="A20" s="8">
        <v>17</v>
      </c>
      <c r="B20" s="6" t="s">
        <v>1033</v>
      </c>
      <c r="C20" s="20" t="s">
        <v>1034</v>
      </c>
      <c r="D20" s="6" t="s">
        <v>430</v>
      </c>
      <c r="E20" s="6">
        <v>2013</v>
      </c>
      <c r="F20" s="6" t="s">
        <v>5321</v>
      </c>
      <c r="G20" s="8" t="s">
        <v>5303</v>
      </c>
      <c r="H20" s="6"/>
      <c r="I20" s="6"/>
      <c r="J20" s="6"/>
      <c r="K20" s="6" t="s">
        <v>5843</v>
      </c>
      <c r="L20" s="6"/>
      <c r="M20" s="41" t="s">
        <v>5327</v>
      </c>
      <c r="N20" s="6"/>
      <c r="O20" s="6"/>
      <c r="P20" s="6"/>
      <c r="Q20" s="30" t="s">
        <v>5327</v>
      </c>
      <c r="R20" s="30" t="s">
        <v>6122</v>
      </c>
      <c r="S20" s="6" t="s">
        <v>5843</v>
      </c>
      <c r="T20" s="41" t="s">
        <v>5328</v>
      </c>
      <c r="U20" s="6" t="s">
        <v>6123</v>
      </c>
      <c r="V20" s="6"/>
      <c r="W20" s="6" t="s">
        <v>5843</v>
      </c>
      <c r="X20" s="6" t="s">
        <v>5843</v>
      </c>
      <c r="Y20" s="6"/>
      <c r="Z20" s="6" t="s">
        <v>5843</v>
      </c>
      <c r="AA20" s="44" t="s">
        <v>5328</v>
      </c>
      <c r="AB20" s="6"/>
      <c r="AC20" s="6"/>
      <c r="AD20" s="6"/>
      <c r="AE20" s="30"/>
      <c r="AF20" s="6"/>
      <c r="AG20" s="6">
        <f t="shared" si="0"/>
        <v>11</v>
      </c>
      <c r="AH20" s="6" t="s">
        <v>5312</v>
      </c>
      <c r="AI20" s="6" t="s">
        <v>5329</v>
      </c>
      <c r="AJ20" s="6" t="s">
        <v>5307</v>
      </c>
    </row>
    <row r="21" spans="1:36" s="8" customFormat="1" ht="12.75" customHeight="1" x14ac:dyDescent="0.2">
      <c r="A21" s="8">
        <v>18</v>
      </c>
      <c r="B21" s="6" t="s">
        <v>5534</v>
      </c>
      <c r="C21" s="6" t="s">
        <v>5535</v>
      </c>
      <c r="D21" s="8" t="s">
        <v>5536</v>
      </c>
      <c r="E21" s="6">
        <v>2013</v>
      </c>
      <c r="F21" s="6" t="s">
        <v>5473</v>
      </c>
      <c r="G21" s="6" t="s">
        <v>5303</v>
      </c>
      <c r="H21" s="6"/>
      <c r="I21" s="6"/>
      <c r="J21" s="6"/>
      <c r="K21" s="6"/>
      <c r="L21" s="6"/>
      <c r="M21" s="6"/>
      <c r="N21" s="6"/>
      <c r="O21" s="6"/>
      <c r="P21" s="6"/>
      <c r="Q21" s="6"/>
      <c r="R21" s="6"/>
      <c r="S21" s="30" t="s">
        <v>5537</v>
      </c>
      <c r="T21" s="6"/>
      <c r="U21" s="30" t="s">
        <v>5538</v>
      </c>
      <c r="V21" s="6"/>
      <c r="W21" s="6"/>
      <c r="X21" s="6"/>
      <c r="Y21" s="6"/>
      <c r="Z21" s="6"/>
      <c r="AA21" s="6"/>
      <c r="AB21" s="6"/>
      <c r="AC21" s="6"/>
      <c r="AD21" s="6"/>
      <c r="AE21" s="6"/>
      <c r="AF21" s="6"/>
      <c r="AG21" s="6">
        <f t="shared" si="0"/>
        <v>2</v>
      </c>
      <c r="AH21" s="6" t="s">
        <v>5354</v>
      </c>
      <c r="AI21" s="6" t="s">
        <v>5315</v>
      </c>
      <c r="AJ21" s="6" t="s">
        <v>5307</v>
      </c>
    </row>
    <row r="22" spans="1:36" s="8" customFormat="1" ht="12.75" customHeight="1" x14ac:dyDescent="0.2">
      <c r="A22" s="8">
        <v>19</v>
      </c>
      <c r="B22" s="6" t="s">
        <v>1056</v>
      </c>
      <c r="C22" s="20" t="s">
        <v>1057</v>
      </c>
      <c r="D22" s="6" t="s">
        <v>1058</v>
      </c>
      <c r="E22" s="6">
        <v>2010</v>
      </c>
      <c r="F22" s="6" t="s">
        <v>5780</v>
      </c>
      <c r="G22" s="8" t="s">
        <v>5303</v>
      </c>
      <c r="H22" s="6"/>
      <c r="I22" s="6"/>
      <c r="J22" s="6"/>
      <c r="K22" s="6"/>
      <c r="L22" s="6"/>
      <c r="M22" s="6"/>
      <c r="N22" s="6"/>
      <c r="O22" s="6"/>
      <c r="P22" s="6"/>
      <c r="Q22" s="6"/>
      <c r="R22" s="6"/>
      <c r="S22" s="6"/>
      <c r="T22" s="6"/>
      <c r="U22" s="30" t="s">
        <v>1060</v>
      </c>
      <c r="V22" s="6"/>
      <c r="W22" s="6"/>
      <c r="X22" s="6"/>
      <c r="Y22" s="6"/>
      <c r="Z22" s="6"/>
      <c r="AA22" s="6"/>
      <c r="AB22" s="6"/>
      <c r="AC22" s="6"/>
      <c r="AD22" s="6"/>
      <c r="AE22" s="6"/>
      <c r="AF22" s="6"/>
      <c r="AG22" s="6">
        <f t="shared" si="0"/>
        <v>1</v>
      </c>
      <c r="AH22" s="6" t="s">
        <v>5312</v>
      </c>
      <c r="AI22" s="6" t="s">
        <v>5366</v>
      </c>
      <c r="AJ22" s="6"/>
    </row>
    <row r="23" spans="1:36" s="8" customFormat="1" ht="12.75" customHeight="1" x14ac:dyDescent="0.2">
      <c r="A23" s="8">
        <v>20</v>
      </c>
      <c r="B23" s="6" t="s">
        <v>5434</v>
      </c>
      <c r="C23" s="20" t="s">
        <v>1064</v>
      </c>
      <c r="D23" s="8" t="s">
        <v>5435</v>
      </c>
      <c r="E23" s="6">
        <v>2014</v>
      </c>
      <c r="F23" s="6" t="s">
        <v>5429</v>
      </c>
      <c r="G23" s="6" t="s">
        <v>5303</v>
      </c>
      <c r="H23" s="6"/>
      <c r="I23" s="6"/>
      <c r="J23" s="6"/>
      <c r="K23" s="6"/>
      <c r="L23" s="30" t="s">
        <v>5436</v>
      </c>
      <c r="M23" s="6"/>
      <c r="N23" s="6"/>
      <c r="O23" s="6" t="s">
        <v>5437</v>
      </c>
      <c r="P23" s="6"/>
      <c r="Q23" s="6"/>
      <c r="R23" s="6"/>
      <c r="S23" s="6" t="s">
        <v>5438</v>
      </c>
      <c r="T23" s="6"/>
      <c r="U23" s="6"/>
      <c r="V23" s="6"/>
      <c r="W23" s="6"/>
      <c r="X23" s="6"/>
      <c r="Y23" s="6" t="s">
        <v>5439</v>
      </c>
      <c r="Z23" s="6"/>
      <c r="AA23" s="6"/>
      <c r="AB23" s="6"/>
      <c r="AC23" s="6"/>
      <c r="AD23" s="6"/>
      <c r="AE23" s="6"/>
      <c r="AF23" s="6"/>
      <c r="AG23" s="6">
        <f t="shared" si="0"/>
        <v>4</v>
      </c>
      <c r="AH23" s="6" t="s">
        <v>5440</v>
      </c>
      <c r="AI23" s="6" t="s">
        <v>5441</v>
      </c>
      <c r="AJ23" s="6" t="s">
        <v>58</v>
      </c>
    </row>
    <row r="24" spans="1:36" ht="12.75" customHeight="1" x14ac:dyDescent="0.2">
      <c r="A24" s="8">
        <v>21</v>
      </c>
      <c r="B24" s="6" t="s">
        <v>1066</v>
      </c>
      <c r="C24" s="6" t="s">
        <v>1067</v>
      </c>
      <c r="D24" s="6" t="s">
        <v>1068</v>
      </c>
      <c r="E24" s="8">
        <v>2013</v>
      </c>
      <c r="F24" s="8" t="s">
        <v>5473</v>
      </c>
      <c r="G24" s="8" t="s">
        <v>5303</v>
      </c>
      <c r="H24" s="8"/>
      <c r="I24" s="8"/>
      <c r="J24" s="8"/>
      <c r="K24" s="8"/>
      <c r="L24" s="8"/>
      <c r="M24" s="8"/>
      <c r="N24" s="8"/>
      <c r="O24" s="8" t="s">
        <v>5481</v>
      </c>
      <c r="P24" s="8"/>
      <c r="Q24" s="8"/>
      <c r="R24" s="8"/>
      <c r="S24" s="8"/>
      <c r="T24" s="8"/>
      <c r="U24" s="8"/>
      <c r="V24" s="40" t="s">
        <v>6197</v>
      </c>
      <c r="W24" s="8"/>
      <c r="X24" s="8"/>
      <c r="Y24" s="8"/>
      <c r="Z24" s="8" t="s">
        <v>5482</v>
      </c>
      <c r="AA24" s="8"/>
      <c r="AB24" s="8"/>
      <c r="AC24" s="8"/>
      <c r="AD24" s="8"/>
      <c r="AE24" s="8"/>
      <c r="AF24" s="8" t="s">
        <v>6202</v>
      </c>
      <c r="AG24" s="6">
        <f t="shared" si="0"/>
        <v>3</v>
      </c>
      <c r="AH24" s="8" t="s">
        <v>5343</v>
      </c>
      <c r="AI24" s="8" t="s">
        <v>5483</v>
      </c>
      <c r="AJ24" s="8" t="s">
        <v>5307</v>
      </c>
    </row>
    <row r="25" spans="1:36" ht="12.75" customHeight="1" x14ac:dyDescent="0.2">
      <c r="A25" s="8">
        <v>22</v>
      </c>
      <c r="B25" s="6" t="s">
        <v>1129</v>
      </c>
      <c r="C25" s="6" t="s">
        <v>1130</v>
      </c>
      <c r="D25" s="6" t="s">
        <v>1131</v>
      </c>
      <c r="E25" s="6">
        <v>2013</v>
      </c>
      <c r="F25" s="6" t="s">
        <v>5473</v>
      </c>
      <c r="G25" s="6" t="s">
        <v>5303</v>
      </c>
      <c r="H25" s="8"/>
      <c r="I25" s="8"/>
      <c r="J25" s="8"/>
      <c r="K25" s="8"/>
      <c r="L25" s="8"/>
      <c r="M25" s="8"/>
      <c r="N25" s="8" t="s">
        <v>5508</v>
      </c>
      <c r="O25" s="8"/>
      <c r="P25" s="8"/>
      <c r="Q25" s="8"/>
      <c r="R25" s="8"/>
      <c r="S25" s="8"/>
      <c r="T25" s="8"/>
      <c r="U25" s="8" t="s">
        <v>5509</v>
      </c>
      <c r="V25" s="40" t="s">
        <v>5508</v>
      </c>
      <c r="W25" s="8"/>
      <c r="X25" s="8"/>
      <c r="Y25" s="8"/>
      <c r="Z25" s="8"/>
      <c r="AA25" s="8"/>
      <c r="AB25" s="8" t="s">
        <v>5508</v>
      </c>
      <c r="AC25" s="8" t="s">
        <v>5508</v>
      </c>
      <c r="AD25" s="8"/>
      <c r="AE25" s="8"/>
      <c r="AF25" s="8"/>
      <c r="AG25" s="6">
        <f t="shared" si="0"/>
        <v>5</v>
      </c>
      <c r="AH25" s="6" t="s">
        <v>5312</v>
      </c>
      <c r="AI25" s="8" t="s">
        <v>5374</v>
      </c>
      <c r="AJ25" s="8" t="s">
        <v>5307</v>
      </c>
    </row>
    <row r="26" spans="1:36" s="8" customFormat="1" ht="12.75" customHeight="1" x14ac:dyDescent="0.2">
      <c r="A26" s="8">
        <v>23</v>
      </c>
      <c r="B26" s="6" t="s">
        <v>1186</v>
      </c>
      <c r="C26" s="6" t="s">
        <v>1187</v>
      </c>
      <c r="D26" s="6" t="s">
        <v>1188</v>
      </c>
      <c r="E26" s="6">
        <v>2013</v>
      </c>
      <c r="F26" s="8" t="s">
        <v>5473</v>
      </c>
      <c r="G26" s="6" t="s">
        <v>5303</v>
      </c>
      <c r="Q26" s="8" t="s">
        <v>6169</v>
      </c>
      <c r="V26" s="40" t="s">
        <v>6174</v>
      </c>
      <c r="Z26" s="8" t="s">
        <v>6170</v>
      </c>
      <c r="AA26" s="45" t="s">
        <v>6258</v>
      </c>
      <c r="AG26" s="6">
        <f t="shared" si="0"/>
        <v>4</v>
      </c>
      <c r="AH26" s="6" t="s">
        <v>5335</v>
      </c>
      <c r="AI26" s="8" t="s">
        <v>5315</v>
      </c>
      <c r="AJ26" s="8" t="s">
        <v>5307</v>
      </c>
    </row>
    <row r="27" spans="1:36" s="8" customFormat="1" ht="12.75" customHeight="1" x14ac:dyDescent="0.25">
      <c r="A27" s="8">
        <v>24</v>
      </c>
      <c r="B27" s="6" t="s">
        <v>1217</v>
      </c>
      <c r="C27" s="6" t="s">
        <v>1218</v>
      </c>
      <c r="D27" s="6" t="s">
        <v>1219</v>
      </c>
      <c r="E27" s="6">
        <v>2013</v>
      </c>
      <c r="F27" s="8" t="s">
        <v>5473</v>
      </c>
      <c r="G27" s="6" t="s">
        <v>5303</v>
      </c>
      <c r="L27" s="8" t="s">
        <v>5912</v>
      </c>
      <c r="M27" s="42" t="s">
        <v>5913</v>
      </c>
      <c r="O27" s="8" t="s">
        <v>5914</v>
      </c>
      <c r="Q27" s="8" t="s">
        <v>5915</v>
      </c>
      <c r="R27" s="8" t="s">
        <v>5916</v>
      </c>
      <c r="S27" s="8" t="s">
        <v>6188</v>
      </c>
      <c r="U27" s="8" t="s">
        <v>5917</v>
      </c>
      <c r="AE27" s="8" t="s">
        <v>5918</v>
      </c>
      <c r="AG27" s="6">
        <f t="shared" si="0"/>
        <v>7</v>
      </c>
      <c r="AH27" s="8" t="s">
        <v>5367</v>
      </c>
      <c r="AI27" s="8" t="s">
        <v>5329</v>
      </c>
      <c r="AJ27" s="8" t="s">
        <v>5307</v>
      </c>
    </row>
    <row r="28" spans="1:36" s="8" customFormat="1" ht="12.75" customHeight="1" x14ac:dyDescent="0.25">
      <c r="A28" s="8">
        <v>25</v>
      </c>
      <c r="B28" s="6" t="s">
        <v>1239</v>
      </c>
      <c r="C28" s="20" t="s">
        <v>1240</v>
      </c>
      <c r="D28" s="6" t="s">
        <v>1241</v>
      </c>
      <c r="E28" s="6">
        <v>2012</v>
      </c>
      <c r="F28" s="6" t="s">
        <v>5473</v>
      </c>
      <c r="G28" s="8" t="s">
        <v>5303</v>
      </c>
      <c r="Q28" s="21" t="s">
        <v>6150</v>
      </c>
      <c r="R28" s="8" t="s">
        <v>6151</v>
      </c>
      <c r="S28" s="8" t="s">
        <v>5851</v>
      </c>
      <c r="AG28" s="6">
        <f t="shared" si="0"/>
        <v>3</v>
      </c>
      <c r="AH28" s="8" t="s">
        <v>5354</v>
      </c>
      <c r="AI28" s="8" t="s">
        <v>5315</v>
      </c>
      <c r="AJ28" s="8" t="s">
        <v>58</v>
      </c>
    </row>
    <row r="29" spans="1:36" s="8" customFormat="1" ht="12.75" customHeight="1" x14ac:dyDescent="0.25">
      <c r="A29" s="8">
        <v>26</v>
      </c>
      <c r="B29" s="6" t="s">
        <v>1298</v>
      </c>
      <c r="C29" s="20" t="s">
        <v>1299</v>
      </c>
      <c r="D29" s="6" t="s">
        <v>1300</v>
      </c>
      <c r="E29" s="25">
        <v>2014</v>
      </c>
      <c r="F29" s="6" t="s">
        <v>5473</v>
      </c>
      <c r="G29" s="8" t="s">
        <v>5303</v>
      </c>
      <c r="L29" s="8" t="s">
        <v>5841</v>
      </c>
      <c r="O29" s="8" t="s">
        <v>5841</v>
      </c>
      <c r="P29" s="8" t="s">
        <v>6118</v>
      </c>
      <c r="R29" s="8" t="s">
        <v>5841</v>
      </c>
      <c r="S29" s="8" t="s">
        <v>6186</v>
      </c>
      <c r="AG29" s="6">
        <f t="shared" si="0"/>
        <v>5</v>
      </c>
      <c r="AH29" s="8" t="s">
        <v>5312</v>
      </c>
      <c r="AI29" s="8" t="s">
        <v>5649</v>
      </c>
      <c r="AJ29" s="8" t="s">
        <v>5307</v>
      </c>
    </row>
    <row r="30" spans="1:36" ht="12.75" customHeight="1" x14ac:dyDescent="0.25">
      <c r="A30" s="8">
        <v>27</v>
      </c>
      <c r="B30" s="6" t="s">
        <v>1356</v>
      </c>
      <c r="C30" s="20" t="s">
        <v>1357</v>
      </c>
      <c r="D30" s="6" t="s">
        <v>1358</v>
      </c>
      <c r="E30" s="6">
        <v>2013</v>
      </c>
      <c r="F30" s="6" t="s">
        <v>5781</v>
      </c>
      <c r="G30" s="6" t="s">
        <v>5368</v>
      </c>
      <c r="K30" s="6" t="s">
        <v>5369</v>
      </c>
      <c r="M30" s="6"/>
      <c r="N30" s="6" t="s">
        <v>5369</v>
      </c>
      <c r="T30" s="6"/>
      <c r="V30" s="6"/>
      <c r="X30" s="6" t="s">
        <v>5369</v>
      </c>
      <c r="AA30" s="6"/>
      <c r="AG30" s="6">
        <f t="shared" si="0"/>
        <v>3</v>
      </c>
      <c r="AH30" s="8" t="s">
        <v>5312</v>
      </c>
      <c r="AI30" s="6" t="s">
        <v>5370</v>
      </c>
      <c r="AJ30" s="6" t="s">
        <v>58</v>
      </c>
    </row>
    <row r="31" spans="1:36" ht="12.75" customHeight="1" x14ac:dyDescent="0.2">
      <c r="A31" s="8">
        <v>28</v>
      </c>
      <c r="B31" s="6" t="s">
        <v>1362</v>
      </c>
      <c r="C31" s="6" t="s">
        <v>1363</v>
      </c>
      <c r="D31" s="6" t="s">
        <v>1364</v>
      </c>
      <c r="E31" s="6">
        <v>2013</v>
      </c>
      <c r="F31" s="6" t="s">
        <v>5783</v>
      </c>
      <c r="G31" s="6" t="s">
        <v>5303</v>
      </c>
      <c r="J31" s="30" t="s">
        <v>5380</v>
      </c>
      <c r="M31" s="30"/>
      <c r="O31" s="30"/>
      <c r="P31" s="30"/>
      <c r="T31" s="41" t="s">
        <v>5381</v>
      </c>
      <c r="W31" s="30"/>
      <c r="AA31" s="6"/>
      <c r="AG31" s="6">
        <f t="shared" si="0"/>
        <v>2</v>
      </c>
      <c r="AH31" s="6" t="s">
        <v>5382</v>
      </c>
      <c r="AI31" s="6" t="s">
        <v>5383</v>
      </c>
      <c r="AJ31" s="6" t="s">
        <v>58</v>
      </c>
    </row>
    <row r="32" spans="1:36" s="8" customFormat="1" ht="12.75" customHeight="1" x14ac:dyDescent="0.2">
      <c r="A32" s="8">
        <v>29</v>
      </c>
      <c r="B32" s="8" t="s">
        <v>5376</v>
      </c>
      <c r="C32" s="21" t="s">
        <v>5377</v>
      </c>
      <c r="D32" s="8" t="s">
        <v>326</v>
      </c>
      <c r="E32" s="8">
        <v>2012</v>
      </c>
      <c r="F32" s="8" t="s">
        <v>5378</v>
      </c>
      <c r="G32" s="8" t="s">
        <v>5303</v>
      </c>
      <c r="L32" s="8" t="s">
        <v>6099</v>
      </c>
      <c r="M32" s="42" t="s">
        <v>6240</v>
      </c>
      <c r="O32" s="8" t="s">
        <v>6101</v>
      </c>
      <c r="Q32" s="8" t="s">
        <v>6102</v>
      </c>
      <c r="R32" s="8" t="s">
        <v>6100</v>
      </c>
      <c r="S32" s="8" t="s">
        <v>5837</v>
      </c>
      <c r="U32" s="8" t="s">
        <v>6103</v>
      </c>
      <c r="V32" s="40" t="s">
        <v>6104</v>
      </c>
      <c r="W32" s="8" t="s">
        <v>6104</v>
      </c>
      <c r="X32" s="8" t="s">
        <v>6104</v>
      </c>
      <c r="AB32" s="8" t="s">
        <v>6105</v>
      </c>
      <c r="AC32" s="8" t="s">
        <v>6106</v>
      </c>
      <c r="AG32" s="6">
        <f t="shared" si="0"/>
        <v>12</v>
      </c>
      <c r="AH32" s="6" t="s">
        <v>5335</v>
      </c>
      <c r="AI32" s="8" t="s">
        <v>5315</v>
      </c>
      <c r="AJ32" s="8" t="s">
        <v>5307</v>
      </c>
    </row>
    <row r="33" spans="1:36" s="8" customFormat="1" ht="12.75" customHeight="1" x14ac:dyDescent="0.25">
      <c r="A33" s="8">
        <v>30</v>
      </c>
      <c r="B33" s="6" t="s">
        <v>1397</v>
      </c>
      <c r="C33" s="6" t="s">
        <v>1398</v>
      </c>
      <c r="D33" s="8" t="s">
        <v>326</v>
      </c>
      <c r="E33" s="8">
        <v>2013</v>
      </c>
      <c r="F33" s="8" t="s">
        <v>5473</v>
      </c>
      <c r="G33" s="8" t="s">
        <v>5303</v>
      </c>
      <c r="Q33" s="8" t="s">
        <v>5856</v>
      </c>
      <c r="S33" s="8" t="s">
        <v>5796</v>
      </c>
      <c r="T33" s="42" t="s">
        <v>5857</v>
      </c>
      <c r="AE33" s="8" t="s">
        <v>5858</v>
      </c>
      <c r="AF33" s="8" t="s">
        <v>5474</v>
      </c>
      <c r="AG33" s="6">
        <f t="shared" si="0"/>
        <v>3</v>
      </c>
      <c r="AH33" s="8" t="s">
        <v>5375</v>
      </c>
      <c r="AI33" s="8" t="s">
        <v>5315</v>
      </c>
      <c r="AJ33" s="8" t="s">
        <v>5307</v>
      </c>
    </row>
    <row r="34" spans="1:36" s="8" customFormat="1" ht="12.75" customHeight="1" x14ac:dyDescent="0.2">
      <c r="A34" s="8">
        <v>31</v>
      </c>
      <c r="B34" s="6" t="s">
        <v>1400</v>
      </c>
      <c r="C34" s="20" t="s">
        <v>1401</v>
      </c>
      <c r="D34" s="6" t="s">
        <v>1402</v>
      </c>
      <c r="E34" s="6">
        <v>2012</v>
      </c>
      <c r="F34" s="8" t="s">
        <v>5473</v>
      </c>
      <c r="G34" s="6" t="s">
        <v>5303</v>
      </c>
      <c r="O34" s="8" t="s">
        <v>5568</v>
      </c>
      <c r="T34" s="42" t="s">
        <v>5569</v>
      </c>
      <c r="V34" s="40" t="s">
        <v>5570</v>
      </c>
      <c r="W34" s="8" t="s">
        <v>5570</v>
      </c>
      <c r="X34" s="8" t="s">
        <v>5571</v>
      </c>
      <c r="AG34" s="6">
        <f t="shared" si="0"/>
        <v>5</v>
      </c>
      <c r="AH34" s="6" t="s">
        <v>5335</v>
      </c>
      <c r="AI34" s="8" t="s">
        <v>5315</v>
      </c>
      <c r="AJ34" s="8" t="s">
        <v>5307</v>
      </c>
    </row>
    <row r="35" spans="1:36" s="8" customFormat="1" ht="12.75" customHeight="1" x14ac:dyDescent="0.25">
      <c r="A35" s="8">
        <v>32</v>
      </c>
      <c r="B35" s="6" t="s">
        <v>1404</v>
      </c>
      <c r="C35" s="20" t="s">
        <v>1405</v>
      </c>
      <c r="D35" s="6" t="s">
        <v>1406</v>
      </c>
      <c r="E35" s="6">
        <v>2013</v>
      </c>
      <c r="F35" s="8" t="s">
        <v>5473</v>
      </c>
      <c r="G35" s="8" t="s">
        <v>5303</v>
      </c>
      <c r="S35" s="8" t="s">
        <v>5813</v>
      </c>
      <c r="AE35" s="8" t="s">
        <v>5813</v>
      </c>
      <c r="AG35" s="6">
        <f t="shared" si="0"/>
        <v>1</v>
      </c>
      <c r="AH35" s="6" t="s">
        <v>5312</v>
      </c>
      <c r="AI35" s="8" t="s">
        <v>5320</v>
      </c>
      <c r="AJ35" s="8" t="s">
        <v>5307</v>
      </c>
    </row>
    <row r="36" spans="1:36" ht="12.75" customHeight="1" x14ac:dyDescent="0.25">
      <c r="A36" s="8">
        <v>33</v>
      </c>
      <c r="B36" s="6" t="s">
        <v>1457</v>
      </c>
      <c r="C36" s="20" t="s">
        <v>1458</v>
      </c>
      <c r="D36" s="6" t="s">
        <v>1459</v>
      </c>
      <c r="E36" s="25">
        <v>2014</v>
      </c>
      <c r="F36" s="6" t="s">
        <v>5473</v>
      </c>
      <c r="G36" s="8" t="s">
        <v>5303</v>
      </c>
      <c r="H36" s="8"/>
      <c r="I36" s="8"/>
      <c r="J36" s="8"/>
      <c r="K36" s="8"/>
      <c r="L36" s="8"/>
      <c r="M36" s="8"/>
      <c r="N36" s="8"/>
      <c r="O36" s="8" t="s">
        <v>6149</v>
      </c>
      <c r="P36" s="8"/>
      <c r="Q36" s="8"/>
      <c r="R36" s="8"/>
      <c r="S36" s="8" t="s">
        <v>5850</v>
      </c>
      <c r="T36" s="8"/>
      <c r="U36" s="8"/>
      <c r="V36" s="8"/>
      <c r="W36" s="8"/>
      <c r="X36" s="8"/>
      <c r="Y36" s="8"/>
      <c r="Z36" s="8"/>
      <c r="AA36" s="8"/>
      <c r="AB36" s="8"/>
      <c r="AC36" s="8"/>
      <c r="AD36" s="8"/>
      <c r="AE36" s="8"/>
      <c r="AF36" s="8"/>
      <c r="AG36" s="6">
        <f t="shared" ref="AG36:AG67" si="1">COUNTA(H36:AD36)</f>
        <v>2</v>
      </c>
      <c r="AH36" s="6" t="s">
        <v>5312</v>
      </c>
      <c r="AI36" s="8" t="s">
        <v>5666</v>
      </c>
      <c r="AJ36" s="8" t="s">
        <v>5307</v>
      </c>
    </row>
    <row r="37" spans="1:36" ht="12.75" customHeight="1" x14ac:dyDescent="0.2">
      <c r="A37" s="8">
        <v>34</v>
      </c>
      <c r="B37" s="8" t="s">
        <v>5529</v>
      </c>
      <c r="C37" s="8" t="s">
        <v>5530</v>
      </c>
      <c r="D37" s="8" t="s">
        <v>5531</v>
      </c>
      <c r="E37" s="8">
        <v>2014</v>
      </c>
      <c r="F37" s="8" t="s">
        <v>5473</v>
      </c>
      <c r="G37" s="6" t="s">
        <v>5303</v>
      </c>
      <c r="H37" s="8"/>
      <c r="I37" s="8"/>
      <c r="J37" s="8"/>
      <c r="K37" s="8"/>
      <c r="L37" s="8"/>
      <c r="M37" s="8"/>
      <c r="N37" s="8"/>
      <c r="O37" s="8"/>
      <c r="P37" s="8"/>
      <c r="Q37" s="8"/>
      <c r="R37" s="8"/>
      <c r="S37" s="8"/>
      <c r="T37" s="8"/>
      <c r="U37" s="8"/>
      <c r="V37" s="40" t="s">
        <v>6173</v>
      </c>
      <c r="W37" s="8" t="s">
        <v>5532</v>
      </c>
      <c r="X37" s="8"/>
      <c r="Y37" s="8"/>
      <c r="Z37" s="8"/>
      <c r="AA37" s="8"/>
      <c r="AB37" s="8"/>
      <c r="AC37" s="8"/>
      <c r="AD37" s="8"/>
      <c r="AE37" s="8"/>
      <c r="AF37" s="8" t="s">
        <v>6189</v>
      </c>
      <c r="AG37" s="6">
        <f t="shared" si="1"/>
        <v>2</v>
      </c>
      <c r="AH37" s="8" t="s">
        <v>1669</v>
      </c>
      <c r="AI37" s="8" t="s">
        <v>5533</v>
      </c>
      <c r="AJ37" s="8" t="s">
        <v>58</v>
      </c>
    </row>
    <row r="38" spans="1:36" ht="12.75" customHeight="1" x14ac:dyDescent="0.25">
      <c r="A38" s="8">
        <v>35</v>
      </c>
      <c r="B38" s="6" t="s">
        <v>1640</v>
      </c>
      <c r="C38" s="20" t="s">
        <v>1641</v>
      </c>
      <c r="D38" s="6" t="s">
        <v>1642</v>
      </c>
      <c r="E38" s="6">
        <v>2012</v>
      </c>
      <c r="F38" s="8" t="s">
        <v>5784</v>
      </c>
      <c r="G38" s="8" t="s">
        <v>5303</v>
      </c>
      <c r="H38" s="8"/>
      <c r="I38" s="8"/>
      <c r="J38" s="8"/>
      <c r="K38" s="8"/>
      <c r="L38" s="8"/>
      <c r="M38" s="8"/>
      <c r="N38" s="8"/>
      <c r="O38" s="8" t="s">
        <v>5390</v>
      </c>
      <c r="P38" s="8"/>
      <c r="Q38" s="8"/>
      <c r="R38" s="8"/>
      <c r="S38" s="8"/>
      <c r="T38" s="8"/>
      <c r="U38" s="8"/>
      <c r="V38" s="8"/>
      <c r="W38" s="8"/>
      <c r="X38" s="8"/>
      <c r="Y38" s="8"/>
      <c r="Z38" s="8"/>
      <c r="AA38" s="8"/>
      <c r="AB38" s="8"/>
      <c r="AC38" s="8"/>
      <c r="AD38" s="8"/>
      <c r="AE38" s="8" t="s">
        <v>5391</v>
      </c>
      <c r="AF38" s="8"/>
      <c r="AG38" s="6">
        <f t="shared" si="1"/>
        <v>1</v>
      </c>
      <c r="AH38" s="8" t="s">
        <v>5312</v>
      </c>
      <c r="AI38" s="8" t="s">
        <v>5392</v>
      </c>
      <c r="AJ38" s="8" t="s">
        <v>5307</v>
      </c>
    </row>
    <row r="39" spans="1:36" s="8" customFormat="1" ht="12.75" customHeight="1" x14ac:dyDescent="0.2">
      <c r="A39" s="8">
        <v>36</v>
      </c>
      <c r="B39" s="6" t="s">
        <v>1716</v>
      </c>
      <c r="C39" s="6" t="s">
        <v>1717</v>
      </c>
      <c r="D39" s="6" t="s">
        <v>396</v>
      </c>
      <c r="E39" s="6">
        <v>2014</v>
      </c>
      <c r="F39" s="6" t="s">
        <v>5302</v>
      </c>
      <c r="G39" s="6" t="s">
        <v>5303</v>
      </c>
      <c r="V39" s="40" t="s">
        <v>6190</v>
      </c>
      <c r="AF39" s="8" t="s">
        <v>6210</v>
      </c>
      <c r="AG39" s="6">
        <f t="shared" si="1"/>
        <v>1</v>
      </c>
      <c r="AH39" s="8" t="s">
        <v>5308</v>
      </c>
      <c r="AI39" s="8" t="s">
        <v>5309</v>
      </c>
      <c r="AJ39" s="8" t="s">
        <v>58</v>
      </c>
    </row>
    <row r="40" spans="1:36" s="8" customFormat="1" ht="12.75" customHeight="1" x14ac:dyDescent="0.2">
      <c r="A40" s="8">
        <v>37</v>
      </c>
      <c r="B40" s="6" t="s">
        <v>1731</v>
      </c>
      <c r="C40" s="20" t="s">
        <v>1732</v>
      </c>
      <c r="D40" s="6" t="s">
        <v>147</v>
      </c>
      <c r="E40" s="6">
        <v>2013</v>
      </c>
      <c r="F40" s="6" t="s">
        <v>5429</v>
      </c>
      <c r="G40" s="8" t="s">
        <v>5303</v>
      </c>
      <c r="H40" s="6"/>
      <c r="I40" s="6"/>
      <c r="J40" s="6"/>
      <c r="K40" s="6"/>
      <c r="L40" s="6"/>
      <c r="M40" s="6"/>
      <c r="N40" s="6"/>
      <c r="O40" s="6"/>
      <c r="P40" s="6"/>
      <c r="Q40" s="6"/>
      <c r="R40" s="6"/>
      <c r="S40" s="6"/>
      <c r="T40" s="6"/>
      <c r="U40" s="6"/>
      <c r="V40" s="30" t="s">
        <v>5469</v>
      </c>
      <c r="W40" s="6"/>
      <c r="X40" s="6"/>
      <c r="Y40" s="6"/>
      <c r="Z40" s="6"/>
      <c r="AA40" s="6"/>
      <c r="AB40" s="6"/>
      <c r="AC40" s="6"/>
      <c r="AD40" s="6"/>
      <c r="AE40" s="6"/>
      <c r="AF40" s="6"/>
      <c r="AG40" s="6">
        <f t="shared" si="1"/>
        <v>1</v>
      </c>
      <c r="AH40" s="6" t="s">
        <v>5316</v>
      </c>
      <c r="AI40" s="6" t="s">
        <v>5470</v>
      </c>
      <c r="AJ40" s="6" t="s">
        <v>58</v>
      </c>
    </row>
    <row r="41" spans="1:36" ht="12.75" customHeight="1" x14ac:dyDescent="0.2">
      <c r="A41" s="8">
        <v>38</v>
      </c>
      <c r="B41" s="6" t="s">
        <v>1733</v>
      </c>
      <c r="C41" s="20" t="s">
        <v>1734</v>
      </c>
      <c r="D41" s="6" t="s">
        <v>1735</v>
      </c>
      <c r="E41" s="6">
        <v>2013</v>
      </c>
      <c r="F41" s="6" t="s">
        <v>5302</v>
      </c>
      <c r="G41" s="8" t="s">
        <v>5303</v>
      </c>
      <c r="H41" s="8"/>
      <c r="I41" s="8"/>
      <c r="J41" s="8"/>
      <c r="K41" s="8"/>
      <c r="L41" s="8"/>
      <c r="M41" s="8"/>
      <c r="N41" s="8"/>
      <c r="O41" s="8"/>
      <c r="P41" s="8"/>
      <c r="Q41" s="8"/>
      <c r="R41" s="8" t="s">
        <v>5828</v>
      </c>
      <c r="S41" s="8" t="s">
        <v>5828</v>
      </c>
      <c r="T41" s="8"/>
      <c r="U41" s="8"/>
      <c r="V41" s="40" t="s">
        <v>6057</v>
      </c>
      <c r="W41" s="8"/>
      <c r="X41" s="8"/>
      <c r="Y41" s="8"/>
      <c r="Z41" s="8" t="s">
        <v>6058</v>
      </c>
      <c r="AA41" s="45" t="s">
        <v>6059</v>
      </c>
      <c r="AB41" s="8" t="s">
        <v>6060</v>
      </c>
      <c r="AC41" s="8"/>
      <c r="AD41" s="8"/>
      <c r="AE41" s="8"/>
      <c r="AF41" s="8"/>
      <c r="AG41" s="6">
        <f t="shared" si="1"/>
        <v>6</v>
      </c>
      <c r="AH41" s="8" t="s">
        <v>5312</v>
      </c>
      <c r="AI41" s="8" t="s">
        <v>5313</v>
      </c>
      <c r="AJ41" s="8" t="s">
        <v>5307</v>
      </c>
    </row>
    <row r="42" spans="1:36" ht="12.75" customHeight="1" x14ac:dyDescent="0.2">
      <c r="A42" s="8">
        <v>39</v>
      </c>
      <c r="B42" s="6" t="s">
        <v>1764</v>
      </c>
      <c r="C42" s="20" t="s">
        <v>1765</v>
      </c>
      <c r="D42" s="6" t="s">
        <v>1766</v>
      </c>
      <c r="E42" s="6">
        <v>2014</v>
      </c>
      <c r="F42" s="6" t="s">
        <v>5473</v>
      </c>
      <c r="G42" s="8" t="s">
        <v>5303</v>
      </c>
      <c r="H42" s="8"/>
      <c r="I42" s="8"/>
      <c r="J42" s="8"/>
      <c r="K42" s="8"/>
      <c r="L42" s="8"/>
      <c r="M42" s="42" t="s">
        <v>6038</v>
      </c>
      <c r="N42" s="8"/>
      <c r="O42" s="8" t="s">
        <v>6038</v>
      </c>
      <c r="P42" s="8" t="s">
        <v>6039</v>
      </c>
      <c r="Q42" s="8" t="s">
        <v>6040</v>
      </c>
      <c r="R42" s="8" t="s">
        <v>6038</v>
      </c>
      <c r="S42" s="8" t="s">
        <v>5613</v>
      </c>
      <c r="T42" s="8"/>
      <c r="U42" s="8"/>
      <c r="V42" s="40" t="s">
        <v>6041</v>
      </c>
      <c r="W42" s="8"/>
      <c r="X42" s="8"/>
      <c r="Y42" s="8"/>
      <c r="Z42" s="8"/>
      <c r="AA42" s="8"/>
      <c r="AB42" s="8"/>
      <c r="AC42" s="8"/>
      <c r="AD42" s="8" t="s">
        <v>6038</v>
      </c>
      <c r="AE42" s="8"/>
      <c r="AF42" s="8"/>
      <c r="AG42" s="6">
        <f t="shared" si="1"/>
        <v>8</v>
      </c>
      <c r="AH42" s="8" t="s">
        <v>5612</v>
      </c>
      <c r="AI42" s="8" t="s">
        <v>5315</v>
      </c>
      <c r="AJ42" s="8" t="s">
        <v>5307</v>
      </c>
    </row>
    <row r="43" spans="1:36" ht="12.75" customHeight="1" x14ac:dyDescent="0.2">
      <c r="A43" s="8">
        <v>40</v>
      </c>
      <c r="B43" s="6" t="s">
        <v>1802</v>
      </c>
      <c r="C43" s="20" t="s">
        <v>1803</v>
      </c>
      <c r="D43" s="6" t="s">
        <v>1628</v>
      </c>
      <c r="E43" s="6">
        <v>2014</v>
      </c>
      <c r="F43" s="6" t="s">
        <v>5429</v>
      </c>
      <c r="G43" s="6" t="s">
        <v>5303</v>
      </c>
      <c r="M43" s="41" t="s">
        <v>5957</v>
      </c>
      <c r="O43" s="6" t="s">
        <v>5448</v>
      </c>
      <c r="S43" s="6" t="s">
        <v>5814</v>
      </c>
      <c r="T43" s="6"/>
      <c r="U43" s="6" t="s">
        <v>5958</v>
      </c>
      <c r="V43" s="30" t="s">
        <v>5449</v>
      </c>
      <c r="W43" s="6" t="s">
        <v>5449</v>
      </c>
      <c r="AA43" s="23" t="s">
        <v>5449</v>
      </c>
      <c r="AE43" s="6" t="s">
        <v>5959</v>
      </c>
      <c r="AG43" s="6">
        <f t="shared" si="1"/>
        <v>7</v>
      </c>
      <c r="AH43" s="6" t="s">
        <v>5312</v>
      </c>
      <c r="AI43" s="6" t="s">
        <v>5450</v>
      </c>
      <c r="AJ43" s="8" t="s">
        <v>5307</v>
      </c>
    </row>
    <row r="44" spans="1:36" ht="12.75" customHeight="1" x14ac:dyDescent="0.25">
      <c r="A44" s="8">
        <v>41</v>
      </c>
      <c r="B44" s="6" t="s">
        <v>1806</v>
      </c>
      <c r="C44" s="20" t="s">
        <v>1807</v>
      </c>
      <c r="D44" s="6" t="s">
        <v>1808</v>
      </c>
      <c r="E44" s="25">
        <v>2014</v>
      </c>
      <c r="F44" s="8" t="s">
        <v>5784</v>
      </c>
      <c r="G44" s="8" t="s">
        <v>5303</v>
      </c>
      <c r="H44" s="8"/>
      <c r="I44" s="8"/>
      <c r="J44" s="8"/>
      <c r="K44" s="8"/>
      <c r="L44" s="8"/>
      <c r="M44" s="8"/>
      <c r="N44" s="8"/>
      <c r="O44" s="8"/>
      <c r="P44" s="8"/>
      <c r="Q44" s="8"/>
      <c r="R44" s="8"/>
      <c r="S44" s="8" t="s">
        <v>5838</v>
      </c>
      <c r="T44" s="42" t="s">
        <v>6247</v>
      </c>
      <c r="U44" s="8"/>
      <c r="V44" s="8"/>
      <c r="W44" s="8"/>
      <c r="X44" s="8"/>
      <c r="Y44" s="8"/>
      <c r="Z44" s="8"/>
      <c r="AA44" s="8"/>
      <c r="AB44" s="8"/>
      <c r="AC44" s="8"/>
      <c r="AD44" s="8"/>
      <c r="AE44" s="8"/>
      <c r="AF44" s="8"/>
      <c r="AG44" s="6">
        <f t="shared" si="1"/>
        <v>2</v>
      </c>
      <c r="AH44" s="8" t="s">
        <v>5402</v>
      </c>
      <c r="AI44" s="8" t="s">
        <v>5403</v>
      </c>
      <c r="AJ44" s="8" t="s">
        <v>58</v>
      </c>
    </row>
    <row r="45" spans="1:36" s="8" customFormat="1" ht="12.75" customHeight="1" x14ac:dyDescent="0.2">
      <c r="A45" s="8">
        <v>42</v>
      </c>
      <c r="B45" s="6" t="s">
        <v>1823</v>
      </c>
      <c r="C45" s="20" t="s">
        <v>1824</v>
      </c>
      <c r="D45" s="6" t="s">
        <v>1825</v>
      </c>
      <c r="E45" s="25">
        <v>2015</v>
      </c>
      <c r="F45" s="6" t="s">
        <v>5473</v>
      </c>
      <c r="G45" s="8" t="s">
        <v>5303</v>
      </c>
      <c r="H45" s="6"/>
      <c r="I45" s="6"/>
      <c r="J45" s="6"/>
      <c r="K45" s="6"/>
      <c r="L45" s="6"/>
      <c r="M45" s="6"/>
      <c r="N45" s="6"/>
      <c r="O45" s="6"/>
      <c r="P45" s="6"/>
      <c r="Q45" s="6"/>
      <c r="R45" s="6"/>
      <c r="S45" s="6"/>
      <c r="T45" s="6"/>
      <c r="U45" s="6"/>
      <c r="V45" s="30" t="s">
        <v>6194</v>
      </c>
      <c r="W45" s="30" t="s">
        <v>5667</v>
      </c>
      <c r="X45" s="6"/>
      <c r="Y45" s="6"/>
      <c r="Z45" s="6"/>
      <c r="AA45" s="6"/>
      <c r="AB45" s="6"/>
      <c r="AC45" s="6"/>
      <c r="AD45" s="6"/>
      <c r="AE45" s="6"/>
      <c r="AF45" s="6" t="s">
        <v>6195</v>
      </c>
      <c r="AG45" s="6">
        <f t="shared" si="1"/>
        <v>2</v>
      </c>
      <c r="AH45" s="6" t="s">
        <v>5312</v>
      </c>
      <c r="AI45" s="6" t="s">
        <v>5668</v>
      </c>
      <c r="AJ45" s="6" t="s">
        <v>5307</v>
      </c>
    </row>
    <row r="46" spans="1:36" ht="12.75" customHeight="1" x14ac:dyDescent="0.2">
      <c r="A46" s="8">
        <v>43</v>
      </c>
      <c r="B46" s="6" t="s">
        <v>1913</v>
      </c>
      <c r="C46" s="20" t="s">
        <v>1914</v>
      </c>
      <c r="D46" s="6" t="s">
        <v>1915</v>
      </c>
      <c r="E46" s="25">
        <v>2015</v>
      </c>
      <c r="F46" s="6" t="s">
        <v>5473</v>
      </c>
      <c r="G46" s="8" t="s">
        <v>5303</v>
      </c>
      <c r="H46" s="8"/>
      <c r="I46" s="8"/>
      <c r="J46" s="8"/>
      <c r="K46" s="8"/>
      <c r="L46" s="8"/>
      <c r="M46" s="8"/>
      <c r="N46" s="8"/>
      <c r="O46" s="8"/>
      <c r="P46" s="8"/>
      <c r="Q46" s="8"/>
      <c r="R46" s="8"/>
      <c r="S46" s="8"/>
      <c r="T46" s="8"/>
      <c r="U46" s="8" t="s">
        <v>5610</v>
      </c>
      <c r="V46" s="40" t="s">
        <v>6178</v>
      </c>
      <c r="W46" s="8"/>
      <c r="X46" s="8"/>
      <c r="Y46" s="8"/>
      <c r="Z46" s="8" t="s">
        <v>6251</v>
      </c>
      <c r="AA46" s="45" t="s">
        <v>6245</v>
      </c>
      <c r="AB46" s="8"/>
      <c r="AC46" s="8" t="s">
        <v>5611</v>
      </c>
      <c r="AD46" s="8"/>
      <c r="AE46" s="8"/>
      <c r="AF46" s="8"/>
      <c r="AG46" s="6">
        <f t="shared" si="1"/>
        <v>5</v>
      </c>
      <c r="AH46" s="8" t="s">
        <v>5312</v>
      </c>
      <c r="AI46" s="8" t="s">
        <v>5383</v>
      </c>
      <c r="AJ46" s="8" t="s">
        <v>5307</v>
      </c>
    </row>
    <row r="47" spans="1:36" s="8" customFormat="1" ht="12.75" customHeight="1" x14ac:dyDescent="0.2">
      <c r="A47" s="8">
        <v>44</v>
      </c>
      <c r="B47" s="6" t="s">
        <v>1988</v>
      </c>
      <c r="C47" s="20" t="s">
        <v>1989</v>
      </c>
      <c r="D47" s="6" t="s">
        <v>1990</v>
      </c>
      <c r="E47" s="25">
        <v>2014</v>
      </c>
      <c r="F47" s="6" t="s">
        <v>5473</v>
      </c>
      <c r="G47" s="8" t="s">
        <v>5303</v>
      </c>
      <c r="H47" s="6"/>
      <c r="I47" s="6"/>
      <c r="J47" s="6"/>
      <c r="K47" s="6"/>
      <c r="L47" s="6"/>
      <c r="M47" s="6"/>
      <c r="N47" s="6"/>
      <c r="O47" s="6"/>
      <c r="P47" s="6"/>
      <c r="Q47" s="6"/>
      <c r="R47" s="6"/>
      <c r="S47" s="6"/>
      <c r="T47" s="6"/>
      <c r="U47" s="30" t="s">
        <v>5617</v>
      </c>
      <c r="V47" s="6"/>
      <c r="W47" s="6"/>
      <c r="X47" s="6"/>
      <c r="Y47" s="6"/>
      <c r="Z47" s="6"/>
      <c r="AA47" s="44" t="s">
        <v>5618</v>
      </c>
      <c r="AB47" s="6"/>
      <c r="AC47" s="6"/>
      <c r="AD47" s="6"/>
      <c r="AE47" s="6"/>
      <c r="AF47" s="6"/>
      <c r="AG47" s="6">
        <f t="shared" si="1"/>
        <v>2</v>
      </c>
      <c r="AH47" s="6" t="s">
        <v>5312</v>
      </c>
      <c r="AI47" s="6" t="s">
        <v>5619</v>
      </c>
      <c r="AJ47" s="6" t="s">
        <v>58</v>
      </c>
    </row>
    <row r="48" spans="1:36" s="8" customFormat="1" ht="12.75" customHeight="1" x14ac:dyDescent="0.2">
      <c r="A48" s="8">
        <v>45</v>
      </c>
      <c r="B48" s="6" t="s">
        <v>2049</v>
      </c>
      <c r="C48" s="20" t="s">
        <v>2050</v>
      </c>
      <c r="D48" s="6" t="s">
        <v>2051</v>
      </c>
      <c r="E48" s="6">
        <v>2013</v>
      </c>
      <c r="F48" s="8" t="s">
        <v>5473</v>
      </c>
      <c r="G48" s="8" t="s">
        <v>5303</v>
      </c>
      <c r="H48" s="6"/>
      <c r="I48" s="6"/>
      <c r="J48" s="6"/>
      <c r="K48" s="6"/>
      <c r="L48" s="6"/>
      <c r="M48" s="6"/>
      <c r="N48" s="6"/>
      <c r="O48" s="6" t="s">
        <v>6107</v>
      </c>
      <c r="P48" s="6"/>
      <c r="Q48" s="6"/>
      <c r="R48" s="6" t="s">
        <v>6108</v>
      </c>
      <c r="S48" s="6" t="s">
        <v>5839</v>
      </c>
      <c r="T48" s="41" t="s">
        <v>6109</v>
      </c>
      <c r="U48" s="30" t="s">
        <v>5644</v>
      </c>
      <c r="V48" s="6"/>
      <c r="W48" s="6"/>
      <c r="X48" s="6"/>
      <c r="Y48" s="6"/>
      <c r="Z48" s="6" t="s">
        <v>6110</v>
      </c>
      <c r="AA48" s="44" t="s">
        <v>5645</v>
      </c>
      <c r="AB48" s="6"/>
      <c r="AC48" s="6"/>
      <c r="AD48" s="6"/>
      <c r="AE48" s="6"/>
      <c r="AF48" s="6"/>
      <c r="AG48" s="6">
        <f t="shared" si="1"/>
        <v>7</v>
      </c>
      <c r="AH48" s="6" t="s">
        <v>5646</v>
      </c>
      <c r="AI48" s="6" t="s">
        <v>5790</v>
      </c>
      <c r="AJ48" s="6" t="s">
        <v>58</v>
      </c>
    </row>
    <row r="49" spans="1:36" s="8" customFormat="1" ht="12.75" customHeight="1" x14ac:dyDescent="0.2">
      <c r="A49" s="8">
        <v>46</v>
      </c>
      <c r="B49" s="6" t="s">
        <v>2068</v>
      </c>
      <c r="C49" s="6" t="s">
        <v>2069</v>
      </c>
      <c r="D49" s="8" t="s">
        <v>5484</v>
      </c>
      <c r="E49" s="8">
        <v>2014</v>
      </c>
      <c r="F49" s="6" t="s">
        <v>5473</v>
      </c>
      <c r="G49" s="8" t="s">
        <v>5303</v>
      </c>
      <c r="J49" s="8" t="s">
        <v>5859</v>
      </c>
      <c r="O49" s="8" t="s">
        <v>5860</v>
      </c>
      <c r="S49" s="8" t="s">
        <v>5797</v>
      </c>
      <c r="T49" s="42" t="s">
        <v>6241</v>
      </c>
      <c r="V49" s="40" t="s">
        <v>6176</v>
      </c>
      <c r="W49" s="8" t="s">
        <v>5861</v>
      </c>
      <c r="X49" s="8" t="s">
        <v>5862</v>
      </c>
      <c r="Z49" s="8" t="s">
        <v>5863</v>
      </c>
      <c r="AB49" s="8" t="s">
        <v>5861</v>
      </c>
      <c r="AE49" s="8" t="s">
        <v>5863</v>
      </c>
      <c r="AF49" s="8" t="s">
        <v>6198</v>
      </c>
      <c r="AG49" s="6">
        <f t="shared" si="1"/>
        <v>9</v>
      </c>
      <c r="AH49" s="8" t="s">
        <v>5312</v>
      </c>
      <c r="AI49" s="8" t="s">
        <v>5485</v>
      </c>
      <c r="AJ49" s="8" t="s">
        <v>58</v>
      </c>
    </row>
    <row r="50" spans="1:36" s="8" customFormat="1" ht="12.75" customHeight="1" x14ac:dyDescent="0.2">
      <c r="A50" s="8">
        <v>47</v>
      </c>
      <c r="B50" s="6" t="s">
        <v>2094</v>
      </c>
      <c r="C50" s="20" t="s">
        <v>2095</v>
      </c>
      <c r="D50" s="6" t="s">
        <v>2096</v>
      </c>
      <c r="E50" s="6">
        <v>2013</v>
      </c>
      <c r="F50" s="6" t="s">
        <v>5473</v>
      </c>
      <c r="G50" s="8" t="s">
        <v>5303</v>
      </c>
      <c r="H50" s="30" t="s">
        <v>5683</v>
      </c>
      <c r="I50" s="6"/>
      <c r="J50" s="6"/>
      <c r="K50" s="6"/>
      <c r="L50" s="6"/>
      <c r="M50" s="41" t="s">
        <v>5683</v>
      </c>
      <c r="N50" s="6"/>
      <c r="O50" s="6"/>
      <c r="P50" s="6"/>
      <c r="Q50" s="6"/>
      <c r="R50" s="6"/>
      <c r="S50" s="30" t="s">
        <v>5684</v>
      </c>
      <c r="T50" s="6"/>
      <c r="U50" s="30" t="s">
        <v>6158</v>
      </c>
      <c r="V50" s="30" t="s">
        <v>5685</v>
      </c>
      <c r="W50" s="30" t="s">
        <v>5685</v>
      </c>
      <c r="X50" s="6"/>
      <c r="Y50" s="6" t="s">
        <v>5686</v>
      </c>
      <c r="Z50" s="6"/>
      <c r="AA50" s="44" t="s">
        <v>5685</v>
      </c>
      <c r="AB50" s="6" t="s">
        <v>5683</v>
      </c>
      <c r="AC50" s="6"/>
      <c r="AD50" s="6"/>
      <c r="AE50" s="6"/>
      <c r="AF50" s="6"/>
      <c r="AG50" s="6">
        <f t="shared" si="1"/>
        <v>9</v>
      </c>
      <c r="AH50" s="6" t="s">
        <v>5335</v>
      </c>
      <c r="AI50" s="6" t="s">
        <v>5315</v>
      </c>
      <c r="AJ50" s="6" t="s">
        <v>5307</v>
      </c>
    </row>
    <row r="51" spans="1:36" ht="12.75" customHeight="1" x14ac:dyDescent="0.25">
      <c r="A51" s="8">
        <v>48</v>
      </c>
      <c r="B51" s="6" t="s">
        <v>2103</v>
      </c>
      <c r="C51" s="6" t="s">
        <v>2104</v>
      </c>
      <c r="D51" s="6" t="s">
        <v>236</v>
      </c>
      <c r="E51" s="6">
        <v>2012</v>
      </c>
      <c r="F51" s="6" t="s">
        <v>5473</v>
      </c>
      <c r="G51" s="6" t="s">
        <v>5303</v>
      </c>
      <c r="H51" s="8"/>
      <c r="I51" s="8"/>
      <c r="J51" s="8"/>
      <c r="K51" s="8" t="s">
        <v>5515</v>
      </c>
      <c r="L51" s="8" t="s">
        <v>5516</v>
      </c>
      <c r="M51" s="42" t="s">
        <v>6238</v>
      </c>
      <c r="N51" s="8"/>
      <c r="O51" s="8" t="s">
        <v>6180</v>
      </c>
      <c r="P51" s="8" t="s">
        <v>5517</v>
      </c>
      <c r="Q51" s="8" t="s">
        <v>6167</v>
      </c>
      <c r="R51" s="8" t="s">
        <v>6168</v>
      </c>
      <c r="S51" s="8"/>
      <c r="T51" s="8"/>
      <c r="U51" s="8" t="s">
        <v>5518</v>
      </c>
      <c r="V51" s="8"/>
      <c r="W51" s="8"/>
      <c r="X51" s="8"/>
      <c r="Y51" s="8"/>
      <c r="Z51" s="8" t="s">
        <v>5519</v>
      </c>
      <c r="AA51" s="8"/>
      <c r="AB51" s="8" t="s">
        <v>5520</v>
      </c>
      <c r="AC51" s="8"/>
      <c r="AD51" s="8"/>
      <c r="AE51" s="8"/>
      <c r="AF51" s="8"/>
      <c r="AG51" s="6">
        <f t="shared" si="1"/>
        <v>10</v>
      </c>
      <c r="AH51" s="8" t="s">
        <v>5375</v>
      </c>
      <c r="AI51" s="8" t="s">
        <v>5315</v>
      </c>
      <c r="AJ51" s="8" t="s">
        <v>54</v>
      </c>
    </row>
    <row r="52" spans="1:36" ht="12.75" customHeight="1" x14ac:dyDescent="0.25">
      <c r="A52" s="8">
        <v>49</v>
      </c>
      <c r="B52" s="6" t="s">
        <v>2125</v>
      </c>
      <c r="C52" s="20" t="s">
        <v>2126</v>
      </c>
      <c r="D52" s="6" t="s">
        <v>1524</v>
      </c>
      <c r="E52" s="6">
        <v>2011</v>
      </c>
      <c r="F52" s="6" t="s">
        <v>5473</v>
      </c>
      <c r="G52" s="8" t="s">
        <v>5303</v>
      </c>
      <c r="H52" s="8"/>
      <c r="I52" s="8"/>
      <c r="J52" s="8"/>
      <c r="K52" s="8"/>
      <c r="L52" s="8"/>
      <c r="M52" s="42" t="s">
        <v>6239</v>
      </c>
      <c r="N52" s="8"/>
      <c r="O52" s="8" t="s">
        <v>5676</v>
      </c>
      <c r="P52" s="8"/>
      <c r="Q52" s="8"/>
      <c r="R52" s="8" t="s">
        <v>5676</v>
      </c>
      <c r="S52" s="8"/>
      <c r="T52" s="8"/>
      <c r="U52" s="8" t="s">
        <v>5677</v>
      </c>
      <c r="V52" s="8"/>
      <c r="W52" s="8"/>
      <c r="X52" s="8"/>
      <c r="Y52" s="8"/>
      <c r="Z52" s="8"/>
      <c r="AA52" s="8"/>
      <c r="AB52" s="8"/>
      <c r="AC52" s="8"/>
      <c r="AD52" s="8"/>
      <c r="AE52" s="8"/>
      <c r="AF52" s="8"/>
      <c r="AG52" s="6">
        <f t="shared" si="1"/>
        <v>4</v>
      </c>
      <c r="AH52" s="8" t="s">
        <v>5312</v>
      </c>
      <c r="AI52" s="8" t="s">
        <v>5678</v>
      </c>
      <c r="AJ52" s="8" t="s">
        <v>5307</v>
      </c>
    </row>
    <row r="53" spans="1:36" s="8" customFormat="1" ht="12.75" customHeight="1" x14ac:dyDescent="0.25">
      <c r="A53" s="8">
        <v>50</v>
      </c>
      <c r="B53" s="6" t="s">
        <v>2137</v>
      </c>
      <c r="C53" s="20" t="s">
        <v>2138</v>
      </c>
      <c r="D53" s="6" t="s">
        <v>326</v>
      </c>
      <c r="E53" s="6">
        <v>2013</v>
      </c>
      <c r="F53" s="6" t="s">
        <v>5785</v>
      </c>
      <c r="G53" s="8" t="s">
        <v>5303</v>
      </c>
      <c r="R53" s="8" t="s">
        <v>5849</v>
      </c>
      <c r="S53" s="8" t="s">
        <v>5849</v>
      </c>
      <c r="AE53" s="8" t="s">
        <v>6146</v>
      </c>
      <c r="AG53" s="6">
        <f t="shared" si="1"/>
        <v>2</v>
      </c>
      <c r="AH53" s="8" t="s">
        <v>5422</v>
      </c>
      <c r="AI53" s="8" t="s">
        <v>5423</v>
      </c>
      <c r="AJ53" s="8" t="s">
        <v>5307</v>
      </c>
    </row>
    <row r="54" spans="1:36" ht="12.75" customHeight="1" x14ac:dyDescent="0.25">
      <c r="A54" s="8">
        <v>51</v>
      </c>
      <c r="B54" s="6" t="s">
        <v>2157</v>
      </c>
      <c r="C54" s="20" t="s">
        <v>2158</v>
      </c>
      <c r="D54" s="6" t="s">
        <v>1131</v>
      </c>
      <c r="E54" s="6">
        <v>2012</v>
      </c>
      <c r="F54" s="6" t="s">
        <v>5473</v>
      </c>
      <c r="G54" s="8" t="s">
        <v>5303</v>
      </c>
      <c r="H54" s="8"/>
      <c r="I54" s="8"/>
      <c r="J54" s="8"/>
      <c r="K54" s="8"/>
      <c r="L54" s="8"/>
      <c r="M54" s="8"/>
      <c r="N54" s="8"/>
      <c r="O54" s="8" t="s">
        <v>5654</v>
      </c>
      <c r="P54" s="8"/>
      <c r="Q54" s="8"/>
      <c r="R54" s="8"/>
      <c r="S54" s="8"/>
      <c r="T54" s="8"/>
      <c r="U54" s="8"/>
      <c r="V54" s="8"/>
      <c r="W54" s="8"/>
      <c r="X54" s="8"/>
      <c r="Y54" s="8"/>
      <c r="Z54" s="8"/>
      <c r="AA54" s="8"/>
      <c r="AB54" s="8"/>
      <c r="AC54" s="8"/>
      <c r="AD54" s="8"/>
      <c r="AE54" s="8"/>
      <c r="AF54" s="8"/>
      <c r="AG54" s="6">
        <f t="shared" si="1"/>
        <v>1</v>
      </c>
      <c r="AH54" s="8" t="s">
        <v>5655</v>
      </c>
      <c r="AI54" s="8" t="s">
        <v>5656</v>
      </c>
      <c r="AJ54" s="8" t="s">
        <v>5307</v>
      </c>
    </row>
    <row r="55" spans="1:36" ht="12.75" customHeight="1" x14ac:dyDescent="0.25">
      <c r="A55" s="8">
        <v>52</v>
      </c>
      <c r="B55" s="6" t="s">
        <v>2269</v>
      </c>
      <c r="C55" s="6" t="s">
        <v>2270</v>
      </c>
      <c r="D55" s="6" t="s">
        <v>2271</v>
      </c>
      <c r="E55" s="6">
        <v>2014</v>
      </c>
      <c r="F55" s="8" t="s">
        <v>5473</v>
      </c>
      <c r="G55" s="8" t="s">
        <v>5303</v>
      </c>
      <c r="H55" s="8"/>
      <c r="I55" s="8"/>
      <c r="J55" s="8"/>
      <c r="K55" s="8"/>
      <c r="L55" s="8"/>
      <c r="M55" s="42" t="s">
        <v>5919</v>
      </c>
      <c r="N55" s="8"/>
      <c r="O55" s="8"/>
      <c r="P55" s="8"/>
      <c r="Q55" s="8"/>
      <c r="R55" s="8"/>
      <c r="S55" s="8" t="s">
        <v>5807</v>
      </c>
      <c r="T55" s="42" t="s">
        <v>5920</v>
      </c>
      <c r="U55" s="8" t="s">
        <v>5921</v>
      </c>
      <c r="V55" s="8"/>
      <c r="W55" s="8"/>
      <c r="X55" s="8"/>
      <c r="Y55" s="8"/>
      <c r="Z55" s="8" t="s">
        <v>5922</v>
      </c>
      <c r="AA55" s="8"/>
      <c r="AB55" s="8" t="s">
        <v>5923</v>
      </c>
      <c r="AC55" s="8"/>
      <c r="AD55" s="8" t="s">
        <v>5919</v>
      </c>
      <c r="AE55" s="8" t="s">
        <v>5807</v>
      </c>
      <c r="AF55" s="8" t="s">
        <v>114</v>
      </c>
      <c r="AG55" s="6">
        <f t="shared" si="1"/>
        <v>7</v>
      </c>
      <c r="AH55" s="8" t="s">
        <v>5375</v>
      </c>
      <c r="AI55" s="8" t="s">
        <v>5315</v>
      </c>
      <c r="AJ55" s="8" t="s">
        <v>54</v>
      </c>
    </row>
    <row r="56" spans="1:36" ht="12.75" customHeight="1" x14ac:dyDescent="0.2">
      <c r="A56" s="8">
        <v>53</v>
      </c>
      <c r="B56" s="6" t="s">
        <v>2275</v>
      </c>
      <c r="C56" s="20" t="s">
        <v>2276</v>
      </c>
      <c r="D56" s="6" t="s">
        <v>2277</v>
      </c>
      <c r="E56" s="6">
        <v>2014</v>
      </c>
      <c r="F56" s="8" t="s">
        <v>5784</v>
      </c>
      <c r="G56" s="6" t="s">
        <v>5303</v>
      </c>
      <c r="L56" s="30" t="s">
        <v>5393</v>
      </c>
      <c r="M56" s="41" t="s">
        <v>5394</v>
      </c>
      <c r="O56" s="30" t="s">
        <v>5393</v>
      </c>
      <c r="P56" s="30"/>
      <c r="R56" s="6" t="s">
        <v>5395</v>
      </c>
      <c r="T56" s="6"/>
      <c r="U56" s="30" t="s">
        <v>5393</v>
      </c>
      <c r="V56" s="6"/>
      <c r="AA56" s="6"/>
      <c r="AB56" s="30" t="s">
        <v>5394</v>
      </c>
      <c r="AG56" s="6">
        <f t="shared" si="1"/>
        <v>6</v>
      </c>
      <c r="AH56" s="6" t="s">
        <v>5312</v>
      </c>
      <c r="AI56" s="6" t="s">
        <v>5396</v>
      </c>
      <c r="AJ56" s="6" t="s">
        <v>5307</v>
      </c>
    </row>
    <row r="57" spans="1:36" ht="12.75" customHeight="1" x14ac:dyDescent="0.2">
      <c r="A57" s="8">
        <v>54</v>
      </c>
      <c r="B57" s="6" t="s">
        <v>2332</v>
      </c>
      <c r="C57" s="6" t="s">
        <v>2333</v>
      </c>
      <c r="D57" s="6" t="s">
        <v>1699</v>
      </c>
      <c r="E57" s="6">
        <v>2014</v>
      </c>
      <c r="F57" s="6" t="s">
        <v>5302</v>
      </c>
      <c r="G57" s="8" t="s">
        <v>5303</v>
      </c>
      <c r="H57" s="8"/>
      <c r="I57" s="8"/>
      <c r="J57" s="8"/>
      <c r="K57" s="8"/>
      <c r="L57" s="8"/>
      <c r="M57" s="8"/>
      <c r="N57" s="8"/>
      <c r="O57" s="8"/>
      <c r="P57" s="8"/>
      <c r="Q57" s="8"/>
      <c r="R57" s="8"/>
      <c r="S57" s="8" t="s">
        <v>5806</v>
      </c>
      <c r="T57" s="8"/>
      <c r="U57" s="8" t="s">
        <v>5898</v>
      </c>
      <c r="V57" s="40" t="s">
        <v>5304</v>
      </c>
      <c r="W57" s="8" t="s">
        <v>5899</v>
      </c>
      <c r="X57" s="8"/>
      <c r="Y57" s="8"/>
      <c r="Z57" s="8"/>
      <c r="AA57" s="45" t="s">
        <v>5900</v>
      </c>
      <c r="AB57" s="8"/>
      <c r="AC57" s="8"/>
      <c r="AD57" s="8"/>
      <c r="AE57" s="8" t="s">
        <v>5901</v>
      </c>
      <c r="AF57" s="8"/>
      <c r="AG57" s="6">
        <f t="shared" si="1"/>
        <v>5</v>
      </c>
      <c r="AH57" s="8" t="s">
        <v>5305</v>
      </c>
      <c r="AI57" s="8" t="s">
        <v>5306</v>
      </c>
      <c r="AJ57" s="8" t="s">
        <v>5307</v>
      </c>
    </row>
    <row r="58" spans="1:36" s="8" customFormat="1" ht="12.75" customHeight="1" x14ac:dyDescent="0.2">
      <c r="A58" s="8">
        <v>55</v>
      </c>
      <c r="B58" s="6" t="s">
        <v>2350</v>
      </c>
      <c r="C58" s="20" t="s">
        <v>2351</v>
      </c>
      <c r="D58" s="6" t="s">
        <v>1556</v>
      </c>
      <c r="E58" s="6">
        <v>2013</v>
      </c>
      <c r="F58" s="6" t="s">
        <v>5473</v>
      </c>
      <c r="G58" s="6" t="s">
        <v>5303</v>
      </c>
      <c r="H58" s="6" t="s">
        <v>5976</v>
      </c>
      <c r="I58" s="6"/>
      <c r="J58" s="6" t="s">
        <v>5977</v>
      </c>
      <c r="K58" s="6" t="s">
        <v>5978</v>
      </c>
      <c r="L58" s="6"/>
      <c r="M58" s="41" t="s">
        <v>5979</v>
      </c>
      <c r="N58" s="6"/>
      <c r="O58" s="6" t="s">
        <v>5980</v>
      </c>
      <c r="P58" s="6" t="s">
        <v>5981</v>
      </c>
      <c r="Q58" s="6" t="s">
        <v>5982</v>
      </c>
      <c r="R58" s="6"/>
      <c r="S58" s="6" t="s">
        <v>5818</v>
      </c>
      <c r="T58" s="41" t="s">
        <v>5983</v>
      </c>
      <c r="U58" s="6" t="s">
        <v>5984</v>
      </c>
      <c r="V58" s="30" t="s">
        <v>6203</v>
      </c>
      <c r="W58" s="6" t="s">
        <v>5985</v>
      </c>
      <c r="X58" s="6" t="s">
        <v>5985</v>
      </c>
      <c r="Y58" s="6"/>
      <c r="Z58" s="6" t="s">
        <v>5986</v>
      </c>
      <c r="AA58" s="23" t="s">
        <v>5987</v>
      </c>
      <c r="AB58" s="6" t="s">
        <v>5988</v>
      </c>
      <c r="AC58" s="6" t="s">
        <v>5989</v>
      </c>
      <c r="AD58" s="6" t="s">
        <v>5990</v>
      </c>
      <c r="AE58" s="6"/>
      <c r="AF58" s="6" t="s">
        <v>6201</v>
      </c>
      <c r="AG58" s="6">
        <f t="shared" si="1"/>
        <v>18</v>
      </c>
      <c r="AH58" s="6" t="s">
        <v>5367</v>
      </c>
      <c r="AI58" s="6" t="s">
        <v>5410</v>
      </c>
      <c r="AJ58" s="6" t="s">
        <v>58</v>
      </c>
    </row>
    <row r="59" spans="1:36" ht="12.75" customHeight="1" x14ac:dyDescent="0.25">
      <c r="A59" s="8">
        <v>56</v>
      </c>
      <c r="B59" s="6" t="s">
        <v>2508</v>
      </c>
      <c r="C59" s="20" t="s">
        <v>2509</v>
      </c>
      <c r="D59" s="6" t="s">
        <v>2510</v>
      </c>
      <c r="E59" s="25">
        <v>2011</v>
      </c>
      <c r="F59" s="6" t="s">
        <v>5473</v>
      </c>
      <c r="G59" s="8" t="s">
        <v>5303</v>
      </c>
      <c r="H59" s="8"/>
      <c r="I59" s="8"/>
      <c r="J59" s="8"/>
      <c r="K59" s="8"/>
      <c r="L59" s="8"/>
      <c r="M59" s="8"/>
      <c r="N59" s="8"/>
      <c r="O59" s="8"/>
      <c r="P59" s="8"/>
      <c r="Q59" s="8"/>
      <c r="R59" s="8"/>
      <c r="S59" s="8" t="s">
        <v>5830</v>
      </c>
      <c r="T59" s="8"/>
      <c r="U59" s="8"/>
      <c r="V59" s="8"/>
      <c r="W59" s="8"/>
      <c r="X59" s="8"/>
      <c r="Y59" s="8"/>
      <c r="Z59" s="8"/>
      <c r="AA59" s="8"/>
      <c r="AB59" s="8"/>
      <c r="AC59" s="8"/>
      <c r="AD59" s="8"/>
      <c r="AE59" s="8"/>
      <c r="AF59" s="8"/>
      <c r="AG59" s="6">
        <f t="shared" si="1"/>
        <v>1</v>
      </c>
      <c r="AH59" s="8" t="s">
        <v>5312</v>
      </c>
      <c r="AI59" s="8" t="s">
        <v>5383</v>
      </c>
      <c r="AJ59" s="8" t="s">
        <v>5307</v>
      </c>
    </row>
    <row r="60" spans="1:36" s="8" customFormat="1" ht="12.75" customHeight="1" x14ac:dyDescent="0.2">
      <c r="A60" s="8">
        <v>57</v>
      </c>
      <c r="B60" s="6" t="s">
        <v>2566</v>
      </c>
      <c r="C60" s="20" t="s">
        <v>2567</v>
      </c>
      <c r="D60" s="6" t="s">
        <v>2219</v>
      </c>
      <c r="E60" s="6">
        <v>2014</v>
      </c>
      <c r="F60" s="6" t="s">
        <v>5473</v>
      </c>
      <c r="G60" s="6" t="s">
        <v>5303</v>
      </c>
      <c r="H60" s="6" t="s">
        <v>5956</v>
      </c>
      <c r="I60" s="6"/>
      <c r="J60" s="6"/>
      <c r="K60" s="6"/>
      <c r="L60" s="6"/>
      <c r="M60" s="6"/>
      <c r="N60" s="6"/>
      <c r="O60" s="6" t="s">
        <v>5572</v>
      </c>
      <c r="P60" s="6"/>
      <c r="Q60" s="6"/>
      <c r="R60" s="6"/>
      <c r="S60" s="6" t="s">
        <v>5573</v>
      </c>
      <c r="T60" s="41" t="s">
        <v>5574</v>
      </c>
      <c r="U60" s="6"/>
      <c r="V60" s="30" t="s">
        <v>5575</v>
      </c>
      <c r="W60" s="6" t="s">
        <v>5575</v>
      </c>
      <c r="X60" s="6"/>
      <c r="Y60" s="6" t="s">
        <v>5576</v>
      </c>
      <c r="Z60" s="6"/>
      <c r="AA60" s="23" t="s">
        <v>5577</v>
      </c>
      <c r="AB60" s="6"/>
      <c r="AC60" s="6"/>
      <c r="AD60" s="6"/>
      <c r="AE60" s="6"/>
      <c r="AF60" s="6" t="s">
        <v>6204</v>
      </c>
      <c r="AG60" s="6">
        <f t="shared" si="1"/>
        <v>8</v>
      </c>
      <c r="AH60" s="6" t="s">
        <v>5312</v>
      </c>
      <c r="AI60" s="6" t="s">
        <v>5334</v>
      </c>
      <c r="AJ60" s="6" t="s">
        <v>58</v>
      </c>
    </row>
    <row r="61" spans="1:36" ht="12.75" customHeight="1" x14ac:dyDescent="0.25">
      <c r="A61" s="8">
        <v>58</v>
      </c>
      <c r="B61" s="6" t="s">
        <v>2613</v>
      </c>
      <c r="C61" s="20" t="s">
        <v>2614</v>
      </c>
      <c r="D61" s="6" t="s">
        <v>2615</v>
      </c>
      <c r="E61" s="25">
        <v>2011</v>
      </c>
      <c r="F61" s="6" t="s">
        <v>5473</v>
      </c>
      <c r="G61" s="8" t="s">
        <v>5303</v>
      </c>
      <c r="H61" s="8"/>
      <c r="I61" s="8"/>
      <c r="J61" s="8"/>
      <c r="K61" s="8"/>
      <c r="L61" s="8" t="s">
        <v>5848</v>
      </c>
      <c r="M61" s="8"/>
      <c r="N61" s="8"/>
      <c r="O61" s="8" t="s">
        <v>6143</v>
      </c>
      <c r="P61" s="8"/>
      <c r="Q61" s="8"/>
      <c r="R61" s="8" t="s">
        <v>6144</v>
      </c>
      <c r="S61" s="8" t="s">
        <v>5848</v>
      </c>
      <c r="T61" s="8"/>
      <c r="U61" s="8"/>
      <c r="V61" s="8"/>
      <c r="W61" s="8"/>
      <c r="X61" s="8"/>
      <c r="Y61" s="8"/>
      <c r="Z61" s="8"/>
      <c r="AA61" s="8"/>
      <c r="AB61" s="8"/>
      <c r="AC61" s="8"/>
      <c r="AD61" s="8"/>
      <c r="AE61" s="8" t="s">
        <v>5848</v>
      </c>
      <c r="AF61" s="8"/>
      <c r="AG61" s="6">
        <f t="shared" si="1"/>
        <v>4</v>
      </c>
      <c r="AH61" s="8" t="s">
        <v>5316</v>
      </c>
      <c r="AI61" s="8" t="s">
        <v>5665</v>
      </c>
      <c r="AJ61" s="8" t="s">
        <v>5307</v>
      </c>
    </row>
    <row r="62" spans="1:36" ht="12.75" customHeight="1" x14ac:dyDescent="0.25">
      <c r="A62" s="8">
        <v>59</v>
      </c>
      <c r="B62" s="6" t="s">
        <v>2646</v>
      </c>
      <c r="C62" s="20" t="s">
        <v>2647</v>
      </c>
      <c r="D62" s="6" t="s">
        <v>775</v>
      </c>
      <c r="E62" s="6">
        <v>2013</v>
      </c>
      <c r="F62" s="6" t="s">
        <v>5473</v>
      </c>
      <c r="G62" s="8" t="s">
        <v>5303</v>
      </c>
      <c r="H62" s="8"/>
      <c r="I62" s="8" t="s">
        <v>5669</v>
      </c>
      <c r="J62" s="8"/>
      <c r="K62" s="8"/>
      <c r="L62" s="8"/>
      <c r="M62" s="42" t="s">
        <v>6234</v>
      </c>
      <c r="N62" s="8"/>
      <c r="O62" s="8" t="s">
        <v>5670</v>
      </c>
      <c r="P62" s="8" t="s">
        <v>5671</v>
      </c>
      <c r="Q62" s="8" t="s">
        <v>5672</v>
      </c>
      <c r="R62" s="8"/>
      <c r="S62" s="8"/>
      <c r="T62" s="8"/>
      <c r="U62" s="8"/>
      <c r="V62" s="8"/>
      <c r="W62" s="8"/>
      <c r="X62" s="8"/>
      <c r="Y62" s="8"/>
      <c r="Z62" s="8" t="s">
        <v>5673</v>
      </c>
      <c r="AA62" s="45" t="s">
        <v>6244</v>
      </c>
      <c r="AB62" s="8" t="s">
        <v>5674</v>
      </c>
      <c r="AC62" s="8" t="s">
        <v>5674</v>
      </c>
      <c r="AD62" s="8"/>
      <c r="AE62" s="8"/>
      <c r="AF62" s="8"/>
      <c r="AG62" s="6">
        <f t="shared" si="1"/>
        <v>9</v>
      </c>
      <c r="AH62" s="8" t="s">
        <v>5312</v>
      </c>
      <c r="AI62" s="8" t="s">
        <v>5374</v>
      </c>
      <c r="AJ62" s="8" t="s">
        <v>5307</v>
      </c>
    </row>
    <row r="63" spans="1:36" ht="12.75" customHeight="1" x14ac:dyDescent="0.2">
      <c r="A63" s="8">
        <v>60</v>
      </c>
      <c r="B63" s="6" t="s">
        <v>2656</v>
      </c>
      <c r="C63" s="20" t="s">
        <v>2657</v>
      </c>
      <c r="D63" s="6" t="s">
        <v>1153</v>
      </c>
      <c r="E63" s="6">
        <v>2014</v>
      </c>
      <c r="F63" s="8" t="s">
        <v>5404</v>
      </c>
      <c r="G63" s="8" t="s">
        <v>5303</v>
      </c>
      <c r="H63" s="8"/>
      <c r="I63" s="8"/>
      <c r="J63" s="8"/>
      <c r="K63" s="8"/>
      <c r="L63" s="8"/>
      <c r="M63" s="8"/>
      <c r="N63" s="8"/>
      <c r="O63" s="8"/>
      <c r="P63" s="8"/>
      <c r="Q63" s="8"/>
      <c r="R63" s="8"/>
      <c r="S63" s="8"/>
      <c r="T63" s="8"/>
      <c r="U63" s="8"/>
      <c r="V63" s="40" t="s">
        <v>6165</v>
      </c>
      <c r="W63" s="8"/>
      <c r="X63" s="8"/>
      <c r="Y63" s="8"/>
      <c r="Z63" s="8"/>
      <c r="AA63" s="8"/>
      <c r="AB63" s="8"/>
      <c r="AC63" s="8"/>
      <c r="AD63" s="8"/>
      <c r="AE63" s="8"/>
      <c r="AF63" s="8"/>
      <c r="AG63" s="6">
        <f t="shared" si="1"/>
        <v>1</v>
      </c>
      <c r="AH63" s="6" t="s">
        <v>5335</v>
      </c>
      <c r="AI63" s="8" t="s">
        <v>5315</v>
      </c>
      <c r="AJ63" s="8" t="s">
        <v>5307</v>
      </c>
    </row>
    <row r="64" spans="1:36" ht="12.75" customHeight="1" x14ac:dyDescent="0.2">
      <c r="A64" s="8">
        <v>61</v>
      </c>
      <c r="B64" s="6" t="s">
        <v>2659</v>
      </c>
      <c r="C64" s="20" t="s">
        <v>2660</v>
      </c>
      <c r="D64" s="6" t="s">
        <v>430</v>
      </c>
      <c r="E64" s="6">
        <v>2013</v>
      </c>
      <c r="F64" s="6" t="s">
        <v>5473</v>
      </c>
      <c r="G64" s="8" t="s">
        <v>5303</v>
      </c>
      <c r="H64" s="6" t="s">
        <v>6042</v>
      </c>
      <c r="I64" s="6" t="s">
        <v>6043</v>
      </c>
      <c r="M64" s="41" t="s">
        <v>6044</v>
      </c>
      <c r="N64" s="6" t="s">
        <v>6045</v>
      </c>
      <c r="O64" s="6" t="s">
        <v>6046</v>
      </c>
      <c r="P64" s="6" t="s">
        <v>6047</v>
      </c>
      <c r="Q64" s="6" t="s">
        <v>6048</v>
      </c>
      <c r="S64" s="6" t="s">
        <v>5826</v>
      </c>
      <c r="T64" s="41" t="s">
        <v>6049</v>
      </c>
      <c r="U64" s="6" t="s">
        <v>6050</v>
      </c>
      <c r="V64" s="44" t="s">
        <v>6253</v>
      </c>
      <c r="W64" s="6" t="s">
        <v>6052</v>
      </c>
      <c r="X64" s="6" t="s">
        <v>6052</v>
      </c>
      <c r="Z64" s="6" t="s">
        <v>6053</v>
      </c>
      <c r="AA64" s="23" t="s">
        <v>6054</v>
      </c>
      <c r="AB64" s="6" t="s">
        <v>6055</v>
      </c>
      <c r="AC64" s="6" t="s">
        <v>6051</v>
      </c>
      <c r="AG64" s="6">
        <f t="shared" si="1"/>
        <v>17</v>
      </c>
      <c r="AH64" s="6" t="s">
        <v>5335</v>
      </c>
      <c r="AI64" s="6" t="s">
        <v>5315</v>
      </c>
      <c r="AJ64" s="6" t="s">
        <v>5307</v>
      </c>
    </row>
    <row r="65" spans="1:36" s="8" customFormat="1" ht="12.75" customHeight="1" x14ac:dyDescent="0.2">
      <c r="A65" s="8">
        <v>62</v>
      </c>
      <c r="B65" s="8" t="s">
        <v>2662</v>
      </c>
      <c r="C65" s="21" t="s">
        <v>2663</v>
      </c>
      <c r="D65" s="8" t="s">
        <v>5455</v>
      </c>
      <c r="E65" s="8">
        <v>2013</v>
      </c>
      <c r="F65" s="8" t="s">
        <v>5429</v>
      </c>
      <c r="G65" s="8" t="s">
        <v>5303</v>
      </c>
      <c r="M65" s="42" t="s">
        <v>6235</v>
      </c>
      <c r="V65" s="40" t="s">
        <v>5456</v>
      </c>
      <c r="AA65" s="45" t="s">
        <v>6235</v>
      </c>
      <c r="AB65" s="8" t="s">
        <v>5456</v>
      </c>
      <c r="AG65" s="6">
        <f t="shared" si="1"/>
        <v>4</v>
      </c>
      <c r="AH65" s="8" t="s">
        <v>5312</v>
      </c>
      <c r="AI65" s="8" t="s">
        <v>5383</v>
      </c>
      <c r="AJ65" s="8" t="s">
        <v>58</v>
      </c>
    </row>
    <row r="66" spans="1:36" s="8" customFormat="1" ht="12.75" customHeight="1" x14ac:dyDescent="0.2">
      <c r="A66" s="8">
        <v>63</v>
      </c>
      <c r="B66" s="6" t="s">
        <v>2730</v>
      </c>
      <c r="C66" s="20" t="s">
        <v>2731</v>
      </c>
      <c r="D66" s="6" t="s">
        <v>5565</v>
      </c>
      <c r="E66" s="6">
        <v>2011</v>
      </c>
      <c r="F66" s="8" t="s">
        <v>5473</v>
      </c>
      <c r="G66" s="8" t="s">
        <v>5303</v>
      </c>
      <c r="J66" s="8" t="s">
        <v>5940</v>
      </c>
      <c r="M66" s="42" t="s">
        <v>5941</v>
      </c>
      <c r="N66" s="8" t="s">
        <v>5942</v>
      </c>
      <c r="O66" s="8" t="s">
        <v>5566</v>
      </c>
      <c r="Q66" s="8" t="s">
        <v>5943</v>
      </c>
      <c r="R66" s="8" t="s">
        <v>5944</v>
      </c>
      <c r="S66" s="8" t="s">
        <v>5811</v>
      </c>
      <c r="T66" s="42" t="s">
        <v>5945</v>
      </c>
      <c r="V66" s="40" t="s">
        <v>5946</v>
      </c>
      <c r="AA66" s="45" t="s">
        <v>5947</v>
      </c>
      <c r="AE66" s="8" t="s">
        <v>5948</v>
      </c>
      <c r="AG66" s="6">
        <f t="shared" si="1"/>
        <v>10</v>
      </c>
      <c r="AH66" s="6" t="s">
        <v>5335</v>
      </c>
      <c r="AI66" s="8" t="s">
        <v>5315</v>
      </c>
      <c r="AJ66" s="8" t="s">
        <v>5307</v>
      </c>
    </row>
    <row r="67" spans="1:36" ht="12.75" customHeight="1" x14ac:dyDescent="0.2">
      <c r="A67" s="8">
        <v>64</v>
      </c>
      <c r="B67" s="6" t="s">
        <v>2746</v>
      </c>
      <c r="C67" s="20" t="s">
        <v>2747</v>
      </c>
      <c r="D67" s="8" t="s">
        <v>5355</v>
      </c>
      <c r="E67" s="6">
        <v>2014</v>
      </c>
      <c r="F67" s="6" t="s">
        <v>5779</v>
      </c>
      <c r="G67" s="6" t="s">
        <v>5303</v>
      </c>
      <c r="M67" s="41" t="s">
        <v>5356</v>
      </c>
      <c r="O67" s="30" t="s">
        <v>6154</v>
      </c>
      <c r="P67" s="30"/>
      <c r="Q67" s="6" t="s">
        <v>6155</v>
      </c>
      <c r="R67" s="6" t="s">
        <v>6156</v>
      </c>
      <c r="S67" s="30" t="s">
        <v>5357</v>
      </c>
      <c r="T67" s="6"/>
      <c r="U67" s="25" t="s">
        <v>5357</v>
      </c>
      <c r="V67" s="30" t="s">
        <v>5358</v>
      </c>
      <c r="W67" s="30" t="s">
        <v>5358</v>
      </c>
      <c r="X67" s="25" t="s">
        <v>5357</v>
      </c>
      <c r="AA67" s="44" t="s">
        <v>5358</v>
      </c>
      <c r="AE67" s="6" t="s">
        <v>6157</v>
      </c>
      <c r="AG67" s="6">
        <f t="shared" si="1"/>
        <v>10</v>
      </c>
      <c r="AH67" s="6" t="s">
        <v>5335</v>
      </c>
      <c r="AI67" s="6" t="s">
        <v>5315</v>
      </c>
      <c r="AJ67" s="6" t="s">
        <v>5307</v>
      </c>
    </row>
    <row r="68" spans="1:36" s="8" customFormat="1" ht="12.75" customHeight="1" x14ac:dyDescent="0.2">
      <c r="A68" s="8">
        <v>65</v>
      </c>
      <c r="B68" s="8" t="s">
        <v>5371</v>
      </c>
      <c r="C68" s="21" t="s">
        <v>2783</v>
      </c>
      <c r="D68" s="8" t="s">
        <v>5372</v>
      </c>
      <c r="E68" s="8">
        <v>2013</v>
      </c>
      <c r="F68" s="8" t="s">
        <v>5782</v>
      </c>
      <c r="G68" s="8" t="s">
        <v>5303</v>
      </c>
      <c r="O68" s="8" t="s">
        <v>6124</v>
      </c>
      <c r="P68" s="8" t="s">
        <v>6125</v>
      </c>
      <c r="S68" s="8" t="s">
        <v>5844</v>
      </c>
      <c r="U68" s="8" t="s">
        <v>5844</v>
      </c>
      <c r="V68" s="40" t="s">
        <v>6126</v>
      </c>
      <c r="W68" s="8" t="s">
        <v>6126</v>
      </c>
      <c r="AG68" s="6">
        <f t="shared" ref="AG68:AG99" si="2">COUNTA(H68:AD68)</f>
        <v>6</v>
      </c>
      <c r="AH68" s="8" t="s">
        <v>5312</v>
      </c>
      <c r="AI68" s="8" t="s">
        <v>5374</v>
      </c>
      <c r="AJ68" s="8" t="s">
        <v>5307</v>
      </c>
    </row>
    <row r="69" spans="1:36" s="8" customFormat="1" ht="12.75" customHeight="1" x14ac:dyDescent="0.25">
      <c r="A69" s="8">
        <v>66</v>
      </c>
      <c r="B69" s="6" t="s">
        <v>2798</v>
      </c>
      <c r="C69" s="20" t="s">
        <v>2799</v>
      </c>
      <c r="D69" s="6" t="s">
        <v>2800</v>
      </c>
      <c r="E69" s="6">
        <v>2013</v>
      </c>
      <c r="F69" s="6" t="s">
        <v>5786</v>
      </c>
      <c r="G69" s="6" t="s">
        <v>5303</v>
      </c>
      <c r="P69" s="8" t="s">
        <v>6031</v>
      </c>
      <c r="Q69" s="8" t="s">
        <v>6031</v>
      </c>
      <c r="S69" s="8" t="s">
        <v>5822</v>
      </c>
      <c r="X69" s="8" t="s">
        <v>6032</v>
      </c>
      <c r="AG69" s="6">
        <f t="shared" si="2"/>
        <v>4</v>
      </c>
      <c r="AH69" s="8" t="s">
        <v>5425</v>
      </c>
      <c r="AI69" s="8" t="s">
        <v>5426</v>
      </c>
      <c r="AJ69" s="8" t="s">
        <v>5307</v>
      </c>
    </row>
    <row r="70" spans="1:36" ht="12.75" customHeight="1" x14ac:dyDescent="0.2">
      <c r="A70" s="8">
        <v>67</v>
      </c>
      <c r="B70" s="6" t="s">
        <v>2825</v>
      </c>
      <c r="C70" s="20" t="s">
        <v>2826</v>
      </c>
      <c r="D70" s="6" t="s">
        <v>2827</v>
      </c>
      <c r="E70" s="6">
        <v>2014</v>
      </c>
      <c r="F70" s="8" t="s">
        <v>5781</v>
      </c>
      <c r="G70" s="8" t="s">
        <v>5303</v>
      </c>
      <c r="H70" s="8"/>
      <c r="I70" s="8"/>
      <c r="J70" s="8"/>
      <c r="K70" s="8"/>
      <c r="L70" s="8" t="s">
        <v>5963</v>
      </c>
      <c r="M70" s="42" t="s">
        <v>5964</v>
      </c>
      <c r="N70" s="8"/>
      <c r="O70" s="8" t="s">
        <v>5965</v>
      </c>
      <c r="P70" s="8" t="s">
        <v>5966</v>
      </c>
      <c r="Q70" s="8" t="s">
        <v>5967</v>
      </c>
      <c r="R70" s="8" t="s">
        <v>5968</v>
      </c>
      <c r="S70" s="8" t="s">
        <v>5816</v>
      </c>
      <c r="T70" s="42" t="s">
        <v>5969</v>
      </c>
      <c r="U70" s="8"/>
      <c r="V70" s="40" t="s">
        <v>5970</v>
      </c>
      <c r="W70" s="8" t="s">
        <v>5966</v>
      </c>
      <c r="X70" s="8"/>
      <c r="Y70" s="8"/>
      <c r="Z70" s="8"/>
      <c r="AA70" s="8"/>
      <c r="AB70" s="8"/>
      <c r="AC70" s="8"/>
      <c r="AD70" s="8"/>
      <c r="AE70" s="8" t="s">
        <v>5969</v>
      </c>
      <c r="AF70" s="8"/>
      <c r="AG70" s="6">
        <f t="shared" si="2"/>
        <v>10</v>
      </c>
      <c r="AH70" s="8" t="s">
        <v>5367</v>
      </c>
      <c r="AI70" s="8" t="s">
        <v>5320</v>
      </c>
      <c r="AJ70" s="8" t="s">
        <v>54</v>
      </c>
    </row>
    <row r="71" spans="1:36" s="8" customFormat="1" ht="12.75" customHeight="1" x14ac:dyDescent="0.25">
      <c r="A71" s="8">
        <v>68</v>
      </c>
      <c r="B71" s="6" t="s">
        <v>2882</v>
      </c>
      <c r="C71" s="20" t="s">
        <v>2883</v>
      </c>
      <c r="D71" s="6" t="s">
        <v>2884</v>
      </c>
      <c r="E71" s="6">
        <v>2014</v>
      </c>
      <c r="F71" s="6" t="s">
        <v>5473</v>
      </c>
      <c r="G71" s="6" t="s">
        <v>5303</v>
      </c>
      <c r="J71" s="8" t="s">
        <v>5596</v>
      </c>
      <c r="K71" s="8" t="s">
        <v>6171</v>
      </c>
      <c r="L71" s="8" t="s">
        <v>5597</v>
      </c>
      <c r="O71" s="8" t="s">
        <v>6181</v>
      </c>
      <c r="R71" s="8" t="s">
        <v>5598</v>
      </c>
      <c r="U71" s="8" t="s">
        <v>5599</v>
      </c>
      <c r="Z71" s="8" t="s">
        <v>5600</v>
      </c>
      <c r="AD71" s="8" t="s">
        <v>5598</v>
      </c>
      <c r="AG71" s="6">
        <f t="shared" si="2"/>
        <v>8</v>
      </c>
      <c r="AH71" s="8" t="s">
        <v>5367</v>
      </c>
      <c r="AI71" s="8" t="s">
        <v>5601</v>
      </c>
      <c r="AJ71" s="8" t="s">
        <v>58</v>
      </c>
    </row>
    <row r="72" spans="1:36" ht="12.75" customHeight="1" x14ac:dyDescent="0.2">
      <c r="A72" s="8">
        <v>69</v>
      </c>
      <c r="B72" s="6" t="s">
        <v>2888</v>
      </c>
      <c r="C72" s="6" t="s">
        <v>2889</v>
      </c>
      <c r="D72" s="6" t="s">
        <v>917</v>
      </c>
      <c r="E72" s="6">
        <v>2012</v>
      </c>
      <c r="F72" s="8" t="s">
        <v>5473</v>
      </c>
      <c r="G72" s="8" t="s">
        <v>5303</v>
      </c>
      <c r="H72" s="8"/>
      <c r="I72" s="8"/>
      <c r="J72" s="8"/>
      <c r="K72" s="8"/>
      <c r="L72" s="8"/>
      <c r="M72" s="8"/>
      <c r="N72" s="8"/>
      <c r="O72" s="8" t="s">
        <v>5928</v>
      </c>
      <c r="P72" s="8"/>
      <c r="Q72" s="8" t="s">
        <v>5929</v>
      </c>
      <c r="R72" s="8"/>
      <c r="S72" s="8" t="s">
        <v>5809</v>
      </c>
      <c r="T72" s="8"/>
      <c r="U72" s="8"/>
      <c r="V72" s="40" t="s">
        <v>5930</v>
      </c>
      <c r="W72" s="8"/>
      <c r="X72" s="8"/>
      <c r="Y72" s="8"/>
      <c r="Z72" s="8" t="s">
        <v>5931</v>
      </c>
      <c r="AA72" s="45" t="s">
        <v>5932</v>
      </c>
      <c r="AB72" s="8" t="s">
        <v>5933</v>
      </c>
      <c r="AC72" s="8"/>
      <c r="AD72" s="8"/>
      <c r="AE72" s="8" t="s">
        <v>5929</v>
      </c>
      <c r="AF72" s="8"/>
      <c r="AG72" s="6">
        <f t="shared" si="2"/>
        <v>7</v>
      </c>
      <c r="AH72" s="6" t="s">
        <v>5335</v>
      </c>
      <c r="AI72" s="8" t="s">
        <v>5315</v>
      </c>
      <c r="AJ72" s="8" t="s">
        <v>5307</v>
      </c>
    </row>
    <row r="73" spans="1:36" s="8" customFormat="1" ht="12.75" customHeight="1" x14ac:dyDescent="0.2">
      <c r="A73" s="8">
        <v>70</v>
      </c>
      <c r="B73" s="6" t="s">
        <v>2891</v>
      </c>
      <c r="C73" s="20" t="s">
        <v>2892</v>
      </c>
      <c r="D73" s="6" t="s">
        <v>2893</v>
      </c>
      <c r="E73" s="6">
        <v>2012</v>
      </c>
      <c r="F73" s="6" t="s">
        <v>5473</v>
      </c>
      <c r="G73" s="8" t="s">
        <v>5303</v>
      </c>
      <c r="H73" s="6"/>
      <c r="I73" s="6"/>
      <c r="J73" s="6"/>
      <c r="K73" s="6"/>
      <c r="L73" s="6"/>
      <c r="M73" s="6"/>
      <c r="N73" s="6"/>
      <c r="O73" s="6"/>
      <c r="P73" s="6"/>
      <c r="Q73" s="6"/>
      <c r="R73" s="6"/>
      <c r="S73" s="6"/>
      <c r="T73" s="6"/>
      <c r="U73" s="30" t="s">
        <v>5657</v>
      </c>
      <c r="V73" s="6"/>
      <c r="W73" s="30" t="s">
        <v>5658</v>
      </c>
      <c r="X73" s="6"/>
      <c r="Y73" s="6"/>
      <c r="Z73" s="6"/>
      <c r="AA73" s="6"/>
      <c r="AB73" s="6"/>
      <c r="AC73" s="6"/>
      <c r="AD73" s="6"/>
      <c r="AE73" s="6"/>
      <c r="AF73" s="6"/>
      <c r="AG73" s="6">
        <f t="shared" si="2"/>
        <v>2</v>
      </c>
      <c r="AH73" s="6" t="s">
        <v>5312</v>
      </c>
      <c r="AI73" s="6" t="s">
        <v>5329</v>
      </c>
      <c r="AJ73" s="6" t="s">
        <v>58</v>
      </c>
    </row>
    <row r="74" spans="1:36" s="8" customFormat="1" ht="12.75" customHeight="1" x14ac:dyDescent="0.2">
      <c r="A74" s="8">
        <v>71</v>
      </c>
      <c r="B74" s="6" t="s">
        <v>2928</v>
      </c>
      <c r="C74" s="20" t="s">
        <v>2929</v>
      </c>
      <c r="D74" s="6" t="s">
        <v>2930</v>
      </c>
      <c r="E74" s="6">
        <v>2014</v>
      </c>
      <c r="F74" s="6" t="s">
        <v>5473</v>
      </c>
      <c r="G74" s="8" t="s">
        <v>5303</v>
      </c>
      <c r="H74" s="6"/>
      <c r="I74" s="6"/>
      <c r="J74" s="6"/>
      <c r="K74" s="6"/>
      <c r="L74" s="6"/>
      <c r="M74" s="6"/>
      <c r="N74" s="6"/>
      <c r="O74" s="25" t="s">
        <v>2932</v>
      </c>
      <c r="P74" s="25"/>
      <c r="Q74" s="6"/>
      <c r="R74" s="6"/>
      <c r="S74" s="30" t="s">
        <v>5682</v>
      </c>
      <c r="T74" s="6"/>
      <c r="U74" s="6"/>
      <c r="V74" s="6"/>
      <c r="W74" s="6"/>
      <c r="X74" s="6"/>
      <c r="Y74" s="6"/>
      <c r="Z74" s="6"/>
      <c r="AA74" s="6"/>
      <c r="AB74" s="6"/>
      <c r="AC74" s="6"/>
      <c r="AD74" s="6"/>
      <c r="AE74" s="6"/>
      <c r="AF74" s="6"/>
      <c r="AG74" s="6">
        <f t="shared" si="2"/>
        <v>2</v>
      </c>
      <c r="AH74" s="6" t="s">
        <v>5367</v>
      </c>
      <c r="AI74" s="6" t="s">
        <v>5790</v>
      </c>
      <c r="AJ74" s="6" t="s">
        <v>58</v>
      </c>
    </row>
    <row r="75" spans="1:36" s="8" customFormat="1" ht="12.75" customHeight="1" x14ac:dyDescent="0.2">
      <c r="A75" s="8">
        <v>72</v>
      </c>
      <c r="B75" s="6" t="s">
        <v>5493</v>
      </c>
      <c r="C75" s="6" t="s">
        <v>5494</v>
      </c>
      <c r="D75" s="8" t="s">
        <v>5495</v>
      </c>
      <c r="E75" s="6">
        <v>2012</v>
      </c>
      <c r="F75" s="6" t="s">
        <v>5473</v>
      </c>
      <c r="G75" s="6" t="s">
        <v>5303</v>
      </c>
      <c r="H75" s="6"/>
      <c r="I75" s="6"/>
      <c r="J75" s="6"/>
      <c r="K75" s="6"/>
      <c r="L75" s="6"/>
      <c r="M75" s="6"/>
      <c r="N75" s="31" t="s">
        <v>5866</v>
      </c>
      <c r="O75" s="6" t="s">
        <v>5496</v>
      </c>
      <c r="P75" s="6" t="s">
        <v>5867</v>
      </c>
      <c r="Q75" s="6" t="s">
        <v>5497</v>
      </c>
      <c r="R75" s="6" t="s">
        <v>5868</v>
      </c>
      <c r="S75" s="6" t="s">
        <v>5498</v>
      </c>
      <c r="T75" s="43" t="s">
        <v>5869</v>
      </c>
      <c r="U75" s="6" t="s">
        <v>5870</v>
      </c>
      <c r="V75" s="30" t="s">
        <v>5499</v>
      </c>
      <c r="W75" s="6"/>
      <c r="X75" s="6" t="s">
        <v>5871</v>
      </c>
      <c r="Y75" s="6"/>
      <c r="Z75" s="6" t="s">
        <v>5870</v>
      </c>
      <c r="AA75" s="23" t="s">
        <v>5870</v>
      </c>
      <c r="AB75" s="6" t="s">
        <v>5500</v>
      </c>
      <c r="AC75" s="6"/>
      <c r="AD75" s="6"/>
      <c r="AE75" s="6"/>
      <c r="AF75" s="6" t="s">
        <v>114</v>
      </c>
      <c r="AG75" s="6">
        <f t="shared" si="2"/>
        <v>13</v>
      </c>
      <c r="AH75" s="6" t="s">
        <v>5312</v>
      </c>
      <c r="AI75" s="6" t="s">
        <v>5791</v>
      </c>
      <c r="AJ75" s="6" t="s">
        <v>5307</v>
      </c>
    </row>
    <row r="76" spans="1:36" s="8" customFormat="1" ht="12.75" customHeight="1" x14ac:dyDescent="0.25">
      <c r="A76" s="8">
        <v>73</v>
      </c>
      <c r="B76" s="6" t="s">
        <v>2948</v>
      </c>
      <c r="C76" s="20" t="s">
        <v>2949</v>
      </c>
      <c r="D76" s="6" t="s">
        <v>229</v>
      </c>
      <c r="E76" s="6">
        <v>2014</v>
      </c>
      <c r="F76" s="6" t="s">
        <v>5336</v>
      </c>
      <c r="G76" s="6" t="s">
        <v>5303</v>
      </c>
      <c r="H76" s="6"/>
      <c r="I76" s="6"/>
      <c r="J76" s="6"/>
      <c r="K76" s="6"/>
      <c r="L76" s="6"/>
      <c r="M76" s="6"/>
      <c r="N76" s="6"/>
      <c r="O76" s="6" t="s">
        <v>5337</v>
      </c>
      <c r="P76" s="6"/>
      <c r="Q76" s="6"/>
      <c r="R76" s="6"/>
      <c r="S76" s="6"/>
      <c r="T76" s="6"/>
      <c r="U76" s="6"/>
      <c r="V76" s="6"/>
      <c r="W76" s="6"/>
      <c r="X76" s="6"/>
      <c r="Y76" s="6"/>
      <c r="Z76" s="6"/>
      <c r="AA76" s="6"/>
      <c r="AB76" s="6"/>
      <c r="AC76" s="6"/>
      <c r="AD76" s="6"/>
      <c r="AE76" s="6"/>
      <c r="AF76" s="6"/>
      <c r="AG76" s="6">
        <f t="shared" si="2"/>
        <v>1</v>
      </c>
      <c r="AH76" s="6" t="s">
        <v>5312</v>
      </c>
      <c r="AI76" s="6" t="s">
        <v>5338</v>
      </c>
      <c r="AJ76" s="6" t="s">
        <v>58</v>
      </c>
    </row>
    <row r="77" spans="1:36" s="8" customFormat="1" ht="12.75" customHeight="1" x14ac:dyDescent="0.2">
      <c r="A77" s="8">
        <v>74</v>
      </c>
      <c r="B77" s="6" t="s">
        <v>5347</v>
      </c>
      <c r="C77" s="20" t="s">
        <v>5348</v>
      </c>
      <c r="D77" s="8" t="s">
        <v>5349</v>
      </c>
      <c r="E77" s="6">
        <v>2014</v>
      </c>
      <c r="F77" s="6" t="s">
        <v>5779</v>
      </c>
      <c r="G77" s="8" t="s">
        <v>5303</v>
      </c>
      <c r="H77" s="6"/>
      <c r="I77" s="6"/>
      <c r="J77" s="6"/>
      <c r="K77" s="6"/>
      <c r="L77" s="6"/>
      <c r="M77" s="6"/>
      <c r="N77" s="6"/>
      <c r="O77" s="6" t="s">
        <v>6064</v>
      </c>
      <c r="P77" s="6"/>
      <c r="Q77" s="30" t="s">
        <v>5350</v>
      </c>
      <c r="R77" s="30"/>
      <c r="S77" s="6" t="s">
        <v>6185</v>
      </c>
      <c r="T77" s="41" t="s">
        <v>5351</v>
      </c>
      <c r="U77" s="6"/>
      <c r="V77" s="30" t="s">
        <v>5352</v>
      </c>
      <c r="W77" s="30" t="s">
        <v>5353</v>
      </c>
      <c r="X77" s="6"/>
      <c r="Y77" s="6"/>
      <c r="Z77" s="6"/>
      <c r="AA77" s="6"/>
      <c r="AB77" s="6"/>
      <c r="AC77" s="6"/>
      <c r="AD77" s="6"/>
      <c r="AE77" s="30"/>
      <c r="AF77" s="6" t="s">
        <v>6205</v>
      </c>
      <c r="AG77" s="6">
        <f t="shared" si="2"/>
        <v>6</v>
      </c>
      <c r="AH77" s="6" t="s">
        <v>5354</v>
      </c>
      <c r="AI77" s="6" t="s">
        <v>5315</v>
      </c>
      <c r="AJ77" s="6" t="s">
        <v>5307</v>
      </c>
    </row>
    <row r="78" spans="1:36" ht="12.75" customHeight="1" x14ac:dyDescent="0.2">
      <c r="A78" s="8">
        <v>75</v>
      </c>
      <c r="B78" s="6" t="s">
        <v>3022</v>
      </c>
      <c r="C78" s="20" t="s">
        <v>3023</v>
      </c>
      <c r="D78" s="6" t="s">
        <v>1699</v>
      </c>
      <c r="E78" s="6">
        <v>2015</v>
      </c>
      <c r="F78" s="6" t="s">
        <v>5473</v>
      </c>
      <c r="G78" s="8" t="s">
        <v>5303</v>
      </c>
      <c r="H78" s="8" t="s">
        <v>6074</v>
      </c>
      <c r="I78" s="8"/>
      <c r="J78" s="8"/>
      <c r="K78" s="8"/>
      <c r="L78" s="8"/>
      <c r="M78" s="8"/>
      <c r="N78" s="8"/>
      <c r="O78" s="8" t="s">
        <v>6075</v>
      </c>
      <c r="P78" s="8"/>
      <c r="Q78" s="8"/>
      <c r="R78" s="8" t="s">
        <v>6076</v>
      </c>
      <c r="S78" s="8" t="s">
        <v>5834</v>
      </c>
      <c r="T78" s="8"/>
      <c r="U78" s="8"/>
      <c r="V78" s="40" t="s">
        <v>6177</v>
      </c>
      <c r="W78" s="8"/>
      <c r="X78" s="8"/>
      <c r="Y78" s="8"/>
      <c r="Z78" s="8"/>
      <c r="AA78" s="45" t="s">
        <v>6077</v>
      </c>
      <c r="AB78" s="8"/>
      <c r="AC78" s="8"/>
      <c r="AD78" s="8"/>
      <c r="AE78" s="8" t="s">
        <v>6078</v>
      </c>
      <c r="AF78" s="8"/>
      <c r="AG78" s="6">
        <f t="shared" si="2"/>
        <v>6</v>
      </c>
      <c r="AH78" s="8" t="s">
        <v>5382</v>
      </c>
      <c r="AI78" s="8" t="s">
        <v>5638</v>
      </c>
      <c r="AJ78" s="8" t="s">
        <v>5307</v>
      </c>
    </row>
    <row r="79" spans="1:36" ht="12.75" customHeight="1" x14ac:dyDescent="0.2">
      <c r="A79" s="8">
        <v>76</v>
      </c>
      <c r="B79" s="8" t="s">
        <v>5587</v>
      </c>
      <c r="C79" s="21" t="s">
        <v>5588</v>
      </c>
      <c r="D79" s="8" t="s">
        <v>263</v>
      </c>
      <c r="E79" s="8">
        <v>2012</v>
      </c>
      <c r="F79" s="8" t="s">
        <v>5473</v>
      </c>
      <c r="G79" s="8" t="s">
        <v>5303</v>
      </c>
      <c r="H79" s="8"/>
      <c r="I79" s="8"/>
      <c r="J79" s="8"/>
      <c r="K79" s="8"/>
      <c r="L79" s="8"/>
      <c r="M79" s="42" t="s">
        <v>5992</v>
      </c>
      <c r="N79" s="8"/>
      <c r="O79" s="8" t="s">
        <v>5993</v>
      </c>
      <c r="P79" s="8" t="s">
        <v>5994</v>
      </c>
      <c r="Q79" s="8"/>
      <c r="R79" s="8" t="s">
        <v>5995</v>
      </c>
      <c r="S79" s="8" t="s">
        <v>5819</v>
      </c>
      <c r="T79" s="42" t="s">
        <v>5996</v>
      </c>
      <c r="U79" s="8"/>
      <c r="V79" s="40" t="s">
        <v>5997</v>
      </c>
      <c r="W79" s="8"/>
      <c r="X79" s="8"/>
      <c r="Y79" s="8"/>
      <c r="Z79" s="8"/>
      <c r="AA79" s="8"/>
      <c r="AB79" s="8" t="s">
        <v>5998</v>
      </c>
      <c r="AC79" s="8"/>
      <c r="AD79" s="8" t="s">
        <v>5999</v>
      </c>
      <c r="AE79" s="8" t="s">
        <v>6000</v>
      </c>
      <c r="AF79" s="8"/>
      <c r="AG79" s="6">
        <f t="shared" si="2"/>
        <v>9</v>
      </c>
      <c r="AH79" s="6" t="s">
        <v>5335</v>
      </c>
      <c r="AI79" s="8" t="s">
        <v>5315</v>
      </c>
      <c r="AJ79" s="8" t="s">
        <v>5307</v>
      </c>
    </row>
    <row r="80" spans="1:36" s="8" customFormat="1" ht="12.75" customHeight="1" x14ac:dyDescent="0.2">
      <c r="A80" s="8">
        <v>77</v>
      </c>
      <c r="B80" s="8" t="s">
        <v>5633</v>
      </c>
      <c r="C80" s="21" t="s">
        <v>5634</v>
      </c>
      <c r="D80" s="8" t="s">
        <v>3575</v>
      </c>
      <c r="E80" s="8">
        <v>2013</v>
      </c>
      <c r="F80" s="8" t="s">
        <v>5473</v>
      </c>
      <c r="G80" s="8" t="s">
        <v>5303</v>
      </c>
      <c r="H80" s="8" t="s">
        <v>6068</v>
      </c>
      <c r="O80" s="8" t="s">
        <v>6069</v>
      </c>
      <c r="Q80" s="8" t="s">
        <v>6070</v>
      </c>
      <c r="S80" s="8" t="s">
        <v>5832</v>
      </c>
      <c r="V80" s="40" t="s">
        <v>6071</v>
      </c>
      <c r="Z80" s="8" t="s">
        <v>6072</v>
      </c>
      <c r="AA80" s="45" t="s">
        <v>6073</v>
      </c>
      <c r="AE80" s="8" t="s">
        <v>6070</v>
      </c>
      <c r="AG80" s="6">
        <f t="shared" si="2"/>
        <v>7</v>
      </c>
      <c r="AH80" s="8" t="s">
        <v>5312</v>
      </c>
      <c r="AI80" s="8" t="s">
        <v>5320</v>
      </c>
      <c r="AJ80" s="8" t="s">
        <v>5307</v>
      </c>
    </row>
    <row r="81" spans="1:36" s="8" customFormat="1" ht="12.75" customHeight="1" x14ac:dyDescent="0.25">
      <c r="A81" s="8">
        <v>78</v>
      </c>
      <c r="B81" s="6" t="s">
        <v>3129</v>
      </c>
      <c r="C81" s="20" t="s">
        <v>3130</v>
      </c>
      <c r="D81" s="6" t="s">
        <v>3131</v>
      </c>
      <c r="E81" s="6">
        <v>2011</v>
      </c>
      <c r="F81" s="6" t="s">
        <v>5321</v>
      </c>
      <c r="G81" s="8" t="s">
        <v>5303</v>
      </c>
      <c r="S81" s="8" t="s">
        <v>5852</v>
      </c>
      <c r="T81" s="42" t="s">
        <v>6153</v>
      </c>
      <c r="AG81" s="6">
        <f t="shared" si="2"/>
        <v>2</v>
      </c>
      <c r="AH81" s="6" t="s">
        <v>5335</v>
      </c>
      <c r="AI81" s="8" t="s">
        <v>5315</v>
      </c>
      <c r="AJ81" s="8" t="s">
        <v>58</v>
      </c>
    </row>
    <row r="82" spans="1:36" s="8" customFormat="1" ht="12.75" customHeight="1" x14ac:dyDescent="0.2">
      <c r="A82" s="8">
        <v>79</v>
      </c>
      <c r="B82" s="6" t="s">
        <v>3139</v>
      </c>
      <c r="C82" s="20" t="s">
        <v>3140</v>
      </c>
      <c r="D82" s="6" t="s">
        <v>2310</v>
      </c>
      <c r="E82" s="6">
        <v>2014</v>
      </c>
      <c r="F82" s="6" t="s">
        <v>5473</v>
      </c>
      <c r="G82" s="8" t="s">
        <v>5303</v>
      </c>
      <c r="Q82" s="8" t="s">
        <v>5679</v>
      </c>
      <c r="R82" s="8" t="s">
        <v>5680</v>
      </c>
      <c r="V82" s="40" t="s">
        <v>6196</v>
      </c>
      <c r="W82" s="8" t="s">
        <v>5681</v>
      </c>
      <c r="AF82" s="8" t="s">
        <v>6211</v>
      </c>
      <c r="AG82" s="6">
        <f t="shared" si="2"/>
        <v>4</v>
      </c>
      <c r="AH82" s="8" t="s">
        <v>5312</v>
      </c>
      <c r="AI82" s="8" t="s">
        <v>5320</v>
      </c>
      <c r="AJ82" s="8" t="s">
        <v>58</v>
      </c>
    </row>
    <row r="83" spans="1:36" s="8" customFormat="1" ht="12.75" customHeight="1" x14ac:dyDescent="0.25">
      <c r="A83" s="8">
        <v>80</v>
      </c>
      <c r="B83" s="6" t="s">
        <v>3146</v>
      </c>
      <c r="C83" s="20" t="s">
        <v>3147</v>
      </c>
      <c r="D83" s="6" t="s">
        <v>2216</v>
      </c>
      <c r="E83" s="6">
        <v>2014</v>
      </c>
      <c r="F83" s="6" t="s">
        <v>5473</v>
      </c>
      <c r="G83" s="8" t="s">
        <v>5303</v>
      </c>
      <c r="R83" s="8" t="s">
        <v>6127</v>
      </c>
      <c r="S83" s="8" t="s">
        <v>6187</v>
      </c>
      <c r="T83" s="42" t="s">
        <v>6127</v>
      </c>
      <c r="U83" s="8" t="s">
        <v>6128</v>
      </c>
      <c r="Z83" s="8" t="s">
        <v>6128</v>
      </c>
      <c r="AG83" s="6">
        <f t="shared" si="2"/>
        <v>5</v>
      </c>
      <c r="AH83" s="8" t="s">
        <v>5312</v>
      </c>
      <c r="AI83" s="8" t="s">
        <v>5567</v>
      </c>
      <c r="AJ83" s="8" t="s">
        <v>58</v>
      </c>
    </row>
    <row r="84" spans="1:36" s="8" customFormat="1" ht="12.75" customHeight="1" x14ac:dyDescent="0.25">
      <c r="A84" s="8">
        <v>81</v>
      </c>
      <c r="B84" s="6" t="s">
        <v>3194</v>
      </c>
      <c r="C84" s="6" t="s">
        <v>3195</v>
      </c>
      <c r="D84" s="6" t="s">
        <v>3196</v>
      </c>
      <c r="E84" s="6">
        <v>2012</v>
      </c>
      <c r="F84" s="8" t="s">
        <v>5473</v>
      </c>
      <c r="G84" s="6" t="s">
        <v>5303</v>
      </c>
      <c r="Q84" s="8" t="s">
        <v>5879</v>
      </c>
      <c r="R84" s="8" t="s">
        <v>5880</v>
      </c>
      <c r="S84" s="8" t="s">
        <v>5801</v>
      </c>
      <c r="U84" s="8" t="s">
        <v>5881</v>
      </c>
      <c r="AA84" s="45" t="s">
        <v>5881</v>
      </c>
      <c r="AG84" s="6">
        <f t="shared" si="2"/>
        <v>5</v>
      </c>
      <c r="AH84" s="8" t="s">
        <v>5312</v>
      </c>
      <c r="AI84" s="8" t="s">
        <v>5507</v>
      </c>
      <c r="AJ84" s="8" t="s">
        <v>5307</v>
      </c>
    </row>
    <row r="85" spans="1:36" s="8" customFormat="1" ht="12.75" customHeight="1" x14ac:dyDescent="0.2">
      <c r="A85" s="8">
        <v>82</v>
      </c>
      <c r="B85" s="6" t="s">
        <v>3211</v>
      </c>
      <c r="C85" s="6" t="s">
        <v>3212</v>
      </c>
      <c r="D85" s="8" t="s">
        <v>5475</v>
      </c>
      <c r="E85" s="6">
        <v>2011</v>
      </c>
      <c r="F85" s="6" t="s">
        <v>5473</v>
      </c>
      <c r="G85" s="6" t="s">
        <v>5303</v>
      </c>
      <c r="H85" s="6"/>
      <c r="I85" s="6"/>
      <c r="J85" s="6"/>
      <c r="K85" s="6"/>
      <c r="L85" s="6"/>
      <c r="M85" s="6"/>
      <c r="N85" s="6"/>
      <c r="O85" s="6"/>
      <c r="P85" s="6"/>
      <c r="Q85" s="6"/>
      <c r="R85" s="6"/>
      <c r="S85" s="6"/>
      <c r="T85" s="6"/>
      <c r="U85" s="6" t="s">
        <v>5476</v>
      </c>
      <c r="V85" s="30" t="s">
        <v>5477</v>
      </c>
      <c r="W85" s="6"/>
      <c r="X85" s="6"/>
      <c r="Y85" s="6"/>
      <c r="Z85" s="6"/>
      <c r="AA85" s="23" t="s">
        <v>5478</v>
      </c>
      <c r="AB85" s="6"/>
      <c r="AC85" s="6"/>
      <c r="AD85" s="6"/>
      <c r="AE85" s="6"/>
      <c r="AF85" s="6"/>
      <c r="AG85" s="6">
        <f t="shared" si="2"/>
        <v>3</v>
      </c>
      <c r="AH85" s="6" t="s">
        <v>5479</v>
      </c>
      <c r="AI85" s="6" t="s">
        <v>5480</v>
      </c>
      <c r="AJ85" s="6" t="s">
        <v>58</v>
      </c>
    </row>
    <row r="86" spans="1:36" ht="12.75" customHeight="1" x14ac:dyDescent="0.2">
      <c r="A86" s="8">
        <v>83</v>
      </c>
      <c r="B86" s="6" t="s">
        <v>3220</v>
      </c>
      <c r="C86" s="20" t="s">
        <v>3221</v>
      </c>
      <c r="D86" s="6" t="s">
        <v>3222</v>
      </c>
      <c r="E86" s="6">
        <v>2015</v>
      </c>
      <c r="F86" s="6" t="s">
        <v>5473</v>
      </c>
      <c r="G86" s="8" t="s">
        <v>5303</v>
      </c>
      <c r="H86" s="8"/>
      <c r="I86" s="8"/>
      <c r="J86" s="8"/>
      <c r="K86" s="8"/>
      <c r="L86" s="8"/>
      <c r="M86" s="8"/>
      <c r="N86" s="8"/>
      <c r="O86" s="8"/>
      <c r="P86" s="8"/>
      <c r="Q86" s="8"/>
      <c r="R86" s="8"/>
      <c r="S86" s="8"/>
      <c r="T86" s="8"/>
      <c r="U86" s="8" t="s">
        <v>5620</v>
      </c>
      <c r="V86" s="40" t="s">
        <v>5621</v>
      </c>
      <c r="W86" s="8"/>
      <c r="X86" s="8"/>
      <c r="Y86" s="8"/>
      <c r="Z86" s="8"/>
      <c r="AA86" s="8"/>
      <c r="AB86" s="8"/>
      <c r="AC86" s="8"/>
      <c r="AD86" s="8"/>
      <c r="AE86" s="8"/>
      <c r="AF86" s="8" t="s">
        <v>5621</v>
      </c>
      <c r="AG86" s="6">
        <f t="shared" si="2"/>
        <v>2</v>
      </c>
      <c r="AH86" s="6" t="s">
        <v>5335</v>
      </c>
      <c r="AI86" s="8" t="s">
        <v>5315</v>
      </c>
      <c r="AJ86" s="8" t="s">
        <v>5307</v>
      </c>
    </row>
    <row r="87" spans="1:36" s="8" customFormat="1" ht="12.75" customHeight="1" x14ac:dyDescent="0.25">
      <c r="A87" s="8">
        <v>84</v>
      </c>
      <c r="B87" s="6" t="s">
        <v>3319</v>
      </c>
      <c r="C87" s="20" t="s">
        <v>3320</v>
      </c>
      <c r="D87" s="6" t="s">
        <v>3321</v>
      </c>
      <c r="E87" s="6">
        <v>2013</v>
      </c>
      <c r="F87" s="6" t="s">
        <v>5473</v>
      </c>
      <c r="G87" s="6" t="s">
        <v>5303</v>
      </c>
      <c r="H87" s="6" t="s">
        <v>5934</v>
      </c>
      <c r="I87" s="6"/>
      <c r="J87" s="6"/>
      <c r="K87" s="6"/>
      <c r="L87" s="6"/>
      <c r="M87" s="6"/>
      <c r="N87" s="6"/>
      <c r="O87" s="6"/>
      <c r="P87" s="6"/>
      <c r="Q87" s="6"/>
      <c r="R87" s="6"/>
      <c r="S87" s="6" t="s">
        <v>5810</v>
      </c>
      <c r="T87" s="6"/>
      <c r="U87" s="6"/>
      <c r="V87" s="6"/>
      <c r="W87" s="6" t="s">
        <v>5546</v>
      </c>
      <c r="X87" s="6"/>
      <c r="Y87" s="6"/>
      <c r="Z87" s="6"/>
      <c r="AA87" s="23" t="s">
        <v>5547</v>
      </c>
      <c r="AB87" s="6"/>
      <c r="AC87" s="6"/>
      <c r="AD87" s="6"/>
      <c r="AE87" s="6"/>
      <c r="AF87" s="6"/>
      <c r="AG87" s="6">
        <f t="shared" si="2"/>
        <v>4</v>
      </c>
      <c r="AH87" s="6" t="s">
        <v>5479</v>
      </c>
      <c r="AI87" s="6" t="s">
        <v>5548</v>
      </c>
      <c r="AJ87" s="6" t="s">
        <v>58</v>
      </c>
    </row>
    <row r="88" spans="1:36" ht="12.75" customHeight="1" x14ac:dyDescent="0.2">
      <c r="A88" s="8">
        <v>85</v>
      </c>
      <c r="B88" s="6" t="s">
        <v>3329</v>
      </c>
      <c r="C88" s="20" t="s">
        <v>3330</v>
      </c>
      <c r="D88" s="6" t="s">
        <v>283</v>
      </c>
      <c r="E88" s="6">
        <v>2012</v>
      </c>
      <c r="F88" s="6" t="s">
        <v>5473</v>
      </c>
      <c r="G88" s="8" t="s">
        <v>5303</v>
      </c>
      <c r="M88" s="6"/>
      <c r="O88" s="30" t="s">
        <v>5625</v>
      </c>
      <c r="P88" s="30"/>
      <c r="T88" s="6"/>
      <c r="V88" s="6"/>
      <c r="AA88" s="6"/>
      <c r="AG88" s="6">
        <f t="shared" si="2"/>
        <v>1</v>
      </c>
      <c r="AH88" s="6" t="s">
        <v>5594</v>
      </c>
      <c r="AI88" s="6" t="s">
        <v>5626</v>
      </c>
      <c r="AJ88" s="6" t="s">
        <v>5307</v>
      </c>
    </row>
    <row r="89" spans="1:36" s="8" customFormat="1" ht="12.75" customHeight="1" x14ac:dyDescent="0.25">
      <c r="A89" s="8">
        <v>86</v>
      </c>
      <c r="B89" s="6" t="s">
        <v>3344</v>
      </c>
      <c r="C89" s="20" t="s">
        <v>3345</v>
      </c>
      <c r="D89" s="6" t="s">
        <v>3346</v>
      </c>
      <c r="E89" s="25">
        <v>2014</v>
      </c>
      <c r="F89" s="6" t="s">
        <v>5473</v>
      </c>
      <c r="G89" s="8" t="s">
        <v>5303</v>
      </c>
      <c r="AA89" s="45" t="s">
        <v>6255</v>
      </c>
      <c r="AG89" s="6">
        <f t="shared" si="2"/>
        <v>1</v>
      </c>
      <c r="AH89" s="8" t="s">
        <v>5314</v>
      </c>
      <c r="AI89" s="8" t="s">
        <v>5647</v>
      </c>
      <c r="AJ89" s="8" t="s">
        <v>5307</v>
      </c>
    </row>
    <row r="90" spans="1:36" s="8" customFormat="1" ht="12.75" customHeight="1" x14ac:dyDescent="0.25">
      <c r="A90" s="8">
        <v>87</v>
      </c>
      <c r="B90" s="6" t="s">
        <v>3364</v>
      </c>
      <c r="C90" s="20" t="s">
        <v>3365</v>
      </c>
      <c r="D90" s="6"/>
      <c r="E90" s="6">
        <v>2013</v>
      </c>
      <c r="F90" s="6" t="s">
        <v>5429</v>
      </c>
      <c r="G90" s="6" t="s">
        <v>5303</v>
      </c>
      <c r="H90" s="6"/>
      <c r="I90" s="6"/>
      <c r="J90" s="6"/>
      <c r="K90" s="6"/>
      <c r="L90" s="6"/>
      <c r="M90" s="6"/>
      <c r="N90" s="6"/>
      <c r="O90" s="6"/>
      <c r="P90" s="6"/>
      <c r="Q90" s="6" t="s">
        <v>6025</v>
      </c>
      <c r="R90" s="6"/>
      <c r="S90" s="6" t="s">
        <v>5821</v>
      </c>
      <c r="T90" s="41" t="s">
        <v>6026</v>
      </c>
      <c r="U90" s="6" t="s">
        <v>6027</v>
      </c>
      <c r="V90" s="6"/>
      <c r="W90" s="6"/>
      <c r="X90" s="6"/>
      <c r="Y90" s="6"/>
      <c r="Z90" s="6"/>
      <c r="AA90" s="6"/>
      <c r="AB90" s="6" t="s">
        <v>6028</v>
      </c>
      <c r="AC90" s="6" t="s">
        <v>6029</v>
      </c>
      <c r="AD90" s="6"/>
      <c r="AE90" s="6" t="s">
        <v>6030</v>
      </c>
      <c r="AF90" s="6"/>
      <c r="AG90" s="6">
        <f t="shared" si="2"/>
        <v>6</v>
      </c>
      <c r="AH90" s="8" t="s">
        <v>5375</v>
      </c>
      <c r="AI90" s="6" t="s">
        <v>5315</v>
      </c>
      <c r="AJ90" s="6" t="s">
        <v>5307</v>
      </c>
    </row>
    <row r="91" spans="1:36" s="8" customFormat="1" ht="12.75" customHeight="1" x14ac:dyDescent="0.2">
      <c r="A91" s="8">
        <v>88</v>
      </c>
      <c r="B91" s="6" t="s">
        <v>5510</v>
      </c>
      <c r="C91" s="6" t="s">
        <v>3369</v>
      </c>
      <c r="D91" s="8" t="s">
        <v>5511</v>
      </c>
      <c r="E91" s="6">
        <v>2012</v>
      </c>
      <c r="F91" s="6" t="s">
        <v>5473</v>
      </c>
      <c r="G91" s="6" t="s">
        <v>5303</v>
      </c>
      <c r="H91" s="6"/>
      <c r="I91" s="6"/>
      <c r="J91" s="6"/>
      <c r="K91" s="6"/>
      <c r="L91" s="6"/>
      <c r="M91" s="6"/>
      <c r="N91" s="6"/>
      <c r="O91" s="30" t="s">
        <v>5512</v>
      </c>
      <c r="P91" s="30"/>
      <c r="Q91" s="6" t="s">
        <v>5882</v>
      </c>
      <c r="R91" s="6"/>
      <c r="S91" s="6" t="s">
        <v>5802</v>
      </c>
      <c r="T91" s="41" t="s">
        <v>5513</v>
      </c>
      <c r="U91" s="6"/>
      <c r="V91" s="30" t="s">
        <v>5512</v>
      </c>
      <c r="W91" s="6"/>
      <c r="X91" s="6" t="s">
        <v>5883</v>
      </c>
      <c r="Y91" s="6"/>
      <c r="Z91" s="6"/>
      <c r="AA91" s="44" t="s">
        <v>5512</v>
      </c>
      <c r="AB91" s="6"/>
      <c r="AC91" s="6"/>
      <c r="AD91" s="6"/>
      <c r="AE91" s="6"/>
      <c r="AF91" s="6"/>
      <c r="AG91" s="6">
        <f t="shared" si="2"/>
        <v>7</v>
      </c>
      <c r="AH91" s="6" t="s">
        <v>5440</v>
      </c>
      <c r="AI91" s="6" t="s">
        <v>5514</v>
      </c>
      <c r="AJ91" s="6" t="s">
        <v>58</v>
      </c>
    </row>
    <row r="92" spans="1:36" s="8" customFormat="1" ht="12.75" customHeight="1" x14ac:dyDescent="0.2">
      <c r="A92" s="8">
        <v>89</v>
      </c>
      <c r="B92" s="6" t="s">
        <v>3388</v>
      </c>
      <c r="C92" s="6" t="s">
        <v>3389</v>
      </c>
      <c r="D92" s="8" t="s">
        <v>4203</v>
      </c>
      <c r="E92" s="6">
        <v>2013</v>
      </c>
      <c r="F92" s="6" t="s">
        <v>5785</v>
      </c>
      <c r="G92" s="6" t="s">
        <v>5303</v>
      </c>
      <c r="H92" s="6"/>
      <c r="I92" s="6"/>
      <c r="J92" s="6"/>
      <c r="K92" s="6"/>
      <c r="L92" s="6"/>
      <c r="M92" s="6"/>
      <c r="N92" s="6"/>
      <c r="O92" s="6"/>
      <c r="P92" s="6"/>
      <c r="Q92" s="6"/>
      <c r="R92" s="6"/>
      <c r="S92" s="6"/>
      <c r="T92" s="6"/>
      <c r="U92" s="6"/>
      <c r="V92" s="30" t="s">
        <v>5405</v>
      </c>
      <c r="W92" s="6"/>
      <c r="X92" s="6"/>
      <c r="Y92" s="6"/>
      <c r="Z92" s="6"/>
      <c r="AA92" s="6"/>
      <c r="AB92" s="6"/>
      <c r="AC92" s="6"/>
      <c r="AD92" s="6"/>
      <c r="AE92" s="6"/>
      <c r="AF92" s="6"/>
      <c r="AG92" s="6">
        <f t="shared" si="2"/>
        <v>1</v>
      </c>
      <c r="AH92" s="6" t="s">
        <v>5343</v>
      </c>
      <c r="AI92" s="6" t="s">
        <v>5406</v>
      </c>
      <c r="AJ92" s="6" t="s">
        <v>58</v>
      </c>
    </row>
    <row r="93" spans="1:36" s="8" customFormat="1" ht="12.75" customHeight="1" x14ac:dyDescent="0.2">
      <c r="A93" s="8">
        <v>90</v>
      </c>
      <c r="B93" s="6" t="s">
        <v>3395</v>
      </c>
      <c r="C93" s="6" t="s">
        <v>3396</v>
      </c>
      <c r="D93" s="6" t="s">
        <v>3397</v>
      </c>
      <c r="E93" s="6">
        <v>2014</v>
      </c>
      <c r="F93" s="6" t="s">
        <v>5429</v>
      </c>
      <c r="G93" s="6" t="s">
        <v>5303</v>
      </c>
      <c r="H93" s="6" t="s">
        <v>5903</v>
      </c>
      <c r="I93" s="6" t="s">
        <v>5904</v>
      </c>
      <c r="J93" s="6" t="s">
        <v>5905</v>
      </c>
      <c r="K93" s="6" t="s">
        <v>5430</v>
      </c>
      <c r="L93" s="6"/>
      <c r="M93" s="41" t="s">
        <v>5431</v>
      </c>
      <c r="N93" s="6"/>
      <c r="O93" s="6" t="s">
        <v>5906</v>
      </c>
      <c r="P93" s="6"/>
      <c r="Q93" s="6" t="s">
        <v>5907</v>
      </c>
      <c r="R93" s="6"/>
      <c r="S93" s="30" t="s">
        <v>5432</v>
      </c>
      <c r="T93" s="6"/>
      <c r="U93" s="6"/>
      <c r="V93" s="30" t="s">
        <v>5908</v>
      </c>
      <c r="W93" s="30" t="s">
        <v>5433</v>
      </c>
      <c r="X93" s="6"/>
      <c r="Y93" s="6"/>
      <c r="Z93" s="30" t="s">
        <v>5909</v>
      </c>
      <c r="AA93" s="23" t="s">
        <v>5910</v>
      </c>
      <c r="AB93" s="6"/>
      <c r="AC93" s="6" t="s">
        <v>5911</v>
      </c>
      <c r="AD93" s="6"/>
      <c r="AE93" s="6"/>
      <c r="AF93" s="6" t="s">
        <v>5433</v>
      </c>
      <c r="AG93" s="6">
        <f t="shared" si="2"/>
        <v>13</v>
      </c>
      <c r="AH93" s="6" t="s">
        <v>5312</v>
      </c>
      <c r="AI93" s="6" t="s">
        <v>5329</v>
      </c>
      <c r="AJ93" s="6" t="s">
        <v>54</v>
      </c>
    </row>
    <row r="94" spans="1:36" ht="12.75" customHeight="1" x14ac:dyDescent="0.2">
      <c r="A94" s="8">
        <v>91</v>
      </c>
      <c r="B94" s="6" t="s">
        <v>3401</v>
      </c>
      <c r="C94" s="20" t="s">
        <v>3402</v>
      </c>
      <c r="D94" s="6" t="s">
        <v>3403</v>
      </c>
      <c r="E94" s="25">
        <v>2013</v>
      </c>
      <c r="F94" s="6" t="s">
        <v>5473</v>
      </c>
      <c r="G94" s="6" t="s">
        <v>5303</v>
      </c>
      <c r="H94" s="8"/>
      <c r="I94" s="8"/>
      <c r="J94" s="8"/>
      <c r="K94" s="8"/>
      <c r="L94" s="8"/>
      <c r="M94" s="8"/>
      <c r="N94" s="8" t="s">
        <v>5326</v>
      </c>
      <c r="O94" s="8"/>
      <c r="P94" s="8"/>
      <c r="Q94" s="8"/>
      <c r="R94" s="8"/>
      <c r="S94" s="8" t="s">
        <v>5823</v>
      </c>
      <c r="T94" s="8"/>
      <c r="U94" s="8"/>
      <c r="V94" s="40" t="s">
        <v>6033</v>
      </c>
      <c r="W94" s="8"/>
      <c r="X94" s="8"/>
      <c r="Y94" s="8"/>
      <c r="Z94" s="8"/>
      <c r="AA94" s="8"/>
      <c r="AB94" s="8"/>
      <c r="AC94" s="8"/>
      <c r="AD94" s="8"/>
      <c r="AE94" s="8"/>
      <c r="AF94" s="8"/>
      <c r="AG94" s="6">
        <f t="shared" si="2"/>
        <v>3</v>
      </c>
      <c r="AH94" s="8" t="s">
        <v>5375</v>
      </c>
      <c r="AI94" s="8" t="s">
        <v>5608</v>
      </c>
      <c r="AJ94" s="8" t="s">
        <v>5307</v>
      </c>
    </row>
    <row r="95" spans="1:36" ht="12.75" customHeight="1" x14ac:dyDescent="0.2">
      <c r="A95" s="8">
        <v>92</v>
      </c>
      <c r="B95" s="6" t="s">
        <v>3409</v>
      </c>
      <c r="C95" s="20" t="s">
        <v>3410</v>
      </c>
      <c r="D95" s="6"/>
      <c r="E95" s="6">
        <v>2012</v>
      </c>
      <c r="F95" s="8" t="s">
        <v>5784</v>
      </c>
      <c r="G95" s="8" t="s">
        <v>5303</v>
      </c>
      <c r="M95" s="6"/>
      <c r="T95" s="6"/>
      <c r="V95" s="30" t="s">
        <v>5400</v>
      </c>
      <c r="AA95" s="6"/>
      <c r="AG95" s="6">
        <f t="shared" si="2"/>
        <v>1</v>
      </c>
      <c r="AH95" s="8" t="s">
        <v>5382</v>
      </c>
      <c r="AI95" s="6" t="s">
        <v>5401</v>
      </c>
      <c r="AJ95" s="6" t="s">
        <v>5307</v>
      </c>
    </row>
    <row r="96" spans="1:36" ht="12.75" customHeight="1" x14ac:dyDescent="0.25">
      <c r="A96" s="8">
        <v>93</v>
      </c>
      <c r="B96" s="6" t="s">
        <v>3416</v>
      </c>
      <c r="C96" s="20" t="s">
        <v>3417</v>
      </c>
      <c r="D96" s="6" t="s">
        <v>3418</v>
      </c>
      <c r="E96" s="6">
        <v>2012</v>
      </c>
      <c r="F96" s="6" t="s">
        <v>5473</v>
      </c>
      <c r="G96" s="8" t="s">
        <v>5303</v>
      </c>
      <c r="H96" s="8"/>
      <c r="I96" s="8"/>
      <c r="J96" s="8"/>
      <c r="K96" s="8"/>
      <c r="L96" s="8" t="s">
        <v>6159</v>
      </c>
      <c r="M96" s="8"/>
      <c r="N96" s="8"/>
      <c r="O96" s="8" t="s">
        <v>6160</v>
      </c>
      <c r="P96" s="8"/>
      <c r="Q96" s="8"/>
      <c r="R96" s="8"/>
      <c r="S96" s="8" t="s">
        <v>5853</v>
      </c>
      <c r="T96" s="42" t="s">
        <v>6161</v>
      </c>
      <c r="U96" s="8"/>
      <c r="V96" s="8"/>
      <c r="W96" s="8" t="s">
        <v>6162</v>
      </c>
      <c r="X96" s="8" t="s">
        <v>6163</v>
      </c>
      <c r="Y96" s="8"/>
      <c r="Z96" s="8"/>
      <c r="AA96" s="45" t="s">
        <v>6164</v>
      </c>
      <c r="AB96" s="8"/>
      <c r="AC96" s="8"/>
      <c r="AD96" s="8"/>
      <c r="AE96" s="8"/>
      <c r="AF96" s="8"/>
      <c r="AG96" s="6">
        <f t="shared" si="2"/>
        <v>7</v>
      </c>
      <c r="AH96" s="8" t="s">
        <v>5312</v>
      </c>
      <c r="AI96" s="8" t="s">
        <v>5426</v>
      </c>
      <c r="AJ96" s="8" t="s">
        <v>5307</v>
      </c>
    </row>
    <row r="97" spans="1:36" s="8" customFormat="1" ht="12.75" customHeight="1" x14ac:dyDescent="0.2">
      <c r="A97" s="8">
        <v>94</v>
      </c>
      <c r="B97" s="6" t="s">
        <v>3420</v>
      </c>
      <c r="C97" s="20" t="s">
        <v>3421</v>
      </c>
      <c r="D97" s="6" t="s">
        <v>1017</v>
      </c>
      <c r="E97" s="6">
        <v>2013</v>
      </c>
      <c r="F97" s="6" t="s">
        <v>5473</v>
      </c>
      <c r="G97" s="8" t="s">
        <v>5303</v>
      </c>
      <c r="O97" s="8" t="s">
        <v>6152</v>
      </c>
      <c r="S97" s="8" t="s">
        <v>5794</v>
      </c>
      <c r="V97" s="40" t="s">
        <v>6152</v>
      </c>
      <c r="W97" s="8" t="s">
        <v>6152</v>
      </c>
      <c r="AG97" s="6">
        <f t="shared" si="2"/>
        <v>4</v>
      </c>
      <c r="AH97" s="6" t="s">
        <v>5335</v>
      </c>
      <c r="AI97" s="8" t="s">
        <v>5315</v>
      </c>
      <c r="AJ97" s="8" t="s">
        <v>5307</v>
      </c>
    </row>
    <row r="98" spans="1:36" ht="12.75" customHeight="1" x14ac:dyDescent="0.2">
      <c r="A98" s="8">
        <v>95</v>
      </c>
      <c r="B98" s="6" t="s">
        <v>3427</v>
      </c>
      <c r="C98" s="20" t="s">
        <v>3428</v>
      </c>
      <c r="D98" s="6" t="s">
        <v>3429</v>
      </c>
      <c r="E98" s="6">
        <v>2012</v>
      </c>
      <c r="F98" s="6" t="s">
        <v>5473</v>
      </c>
      <c r="G98" s="6" t="s">
        <v>5303</v>
      </c>
      <c r="H98" s="8"/>
      <c r="I98" s="8"/>
      <c r="J98" s="8"/>
      <c r="K98" s="8"/>
      <c r="L98" s="8"/>
      <c r="M98" s="42" t="s">
        <v>5949</v>
      </c>
      <c r="N98" s="8"/>
      <c r="O98" s="8" t="s">
        <v>5950</v>
      </c>
      <c r="P98" s="8" t="s">
        <v>5951</v>
      </c>
      <c r="Q98" s="8" t="s">
        <v>5952</v>
      </c>
      <c r="R98" s="8"/>
      <c r="S98" s="8" t="s">
        <v>5812</v>
      </c>
      <c r="T98" s="8"/>
      <c r="U98" s="8"/>
      <c r="V98" s="40" t="s">
        <v>5953</v>
      </c>
      <c r="W98" s="8"/>
      <c r="X98" s="8"/>
      <c r="Y98" s="8"/>
      <c r="Z98" s="8" t="s">
        <v>5954</v>
      </c>
      <c r="AA98" s="45" t="s">
        <v>5953</v>
      </c>
      <c r="AB98" s="8" t="s">
        <v>5955</v>
      </c>
      <c r="AC98" s="8" t="s">
        <v>5955</v>
      </c>
      <c r="AD98" s="8"/>
      <c r="AE98" s="8"/>
      <c r="AF98" s="8"/>
      <c r="AG98" s="6">
        <f t="shared" si="2"/>
        <v>10</v>
      </c>
      <c r="AH98" s="8" t="s">
        <v>5312</v>
      </c>
      <c r="AI98" s="8" t="s">
        <v>5567</v>
      </c>
      <c r="AJ98" s="8" t="s">
        <v>5307</v>
      </c>
    </row>
    <row r="99" spans="1:36" ht="12.75" customHeight="1" x14ac:dyDescent="0.25">
      <c r="A99" s="8">
        <v>96</v>
      </c>
      <c r="B99" s="6" t="s">
        <v>3432</v>
      </c>
      <c r="C99" s="6" t="s">
        <v>3433</v>
      </c>
      <c r="D99" s="6" t="s">
        <v>1131</v>
      </c>
      <c r="E99" s="6">
        <v>2013</v>
      </c>
      <c r="F99" s="8" t="s">
        <v>5473</v>
      </c>
      <c r="G99" s="6" t="s">
        <v>5303</v>
      </c>
      <c r="H99" s="8"/>
      <c r="I99" s="8"/>
      <c r="J99" s="8"/>
      <c r="K99" s="8"/>
      <c r="L99" s="8"/>
      <c r="M99" s="8"/>
      <c r="N99" s="8"/>
      <c r="O99" s="8" t="s">
        <v>6179</v>
      </c>
      <c r="P99" s="8"/>
      <c r="Q99" s="8"/>
      <c r="R99" s="8"/>
      <c r="S99" s="8"/>
      <c r="T99" s="42" t="s">
        <v>5521</v>
      </c>
      <c r="U99" s="8"/>
      <c r="V99" s="8"/>
      <c r="W99" s="8"/>
      <c r="X99" s="8"/>
      <c r="Y99" s="8"/>
      <c r="Z99" s="8"/>
      <c r="AA99" s="8"/>
      <c r="AB99" s="8"/>
      <c r="AC99" s="8"/>
      <c r="AD99" s="8"/>
      <c r="AE99" s="8"/>
      <c r="AF99" s="8"/>
      <c r="AG99" s="6">
        <f t="shared" si="2"/>
        <v>2</v>
      </c>
      <c r="AH99" s="6" t="s">
        <v>5312</v>
      </c>
      <c r="AI99" s="8" t="s">
        <v>5374</v>
      </c>
      <c r="AJ99" s="8" t="s">
        <v>58</v>
      </c>
    </row>
    <row r="100" spans="1:36" s="8" customFormat="1" ht="12.75" customHeight="1" x14ac:dyDescent="0.25">
      <c r="A100" s="8">
        <v>97</v>
      </c>
      <c r="B100" s="6" t="s">
        <v>3446</v>
      </c>
      <c r="C100" s="20" t="s">
        <v>3447</v>
      </c>
      <c r="D100" s="6" t="s">
        <v>1276</v>
      </c>
      <c r="E100" s="6">
        <v>2013</v>
      </c>
      <c r="F100" s="6" t="s">
        <v>5778</v>
      </c>
      <c r="G100" s="8" t="s">
        <v>5303</v>
      </c>
      <c r="O100" s="8" t="s">
        <v>6056</v>
      </c>
      <c r="S100" s="8" t="s">
        <v>5827</v>
      </c>
      <c r="AG100" s="6">
        <f t="shared" ref="AG100:AG131" si="3">COUNTA(H100:AD100)</f>
        <v>2</v>
      </c>
      <c r="AH100" s="8" t="s">
        <v>5343</v>
      </c>
      <c r="AI100" s="8" t="s">
        <v>5344</v>
      </c>
      <c r="AJ100" s="8" t="s">
        <v>58</v>
      </c>
    </row>
    <row r="101" spans="1:36" ht="12.75" customHeight="1" x14ac:dyDescent="0.2">
      <c r="A101" s="8">
        <v>98</v>
      </c>
      <c r="B101" s="6" t="s">
        <v>3449</v>
      </c>
      <c r="C101" s="6" t="s">
        <v>3450</v>
      </c>
      <c r="D101" s="6" t="s">
        <v>846</v>
      </c>
      <c r="E101" s="6">
        <v>2014</v>
      </c>
      <c r="F101" s="6" t="s">
        <v>5473</v>
      </c>
      <c r="G101" s="6" t="s">
        <v>5303</v>
      </c>
      <c r="M101" s="6"/>
      <c r="S101" s="30" t="s">
        <v>5527</v>
      </c>
      <c r="T101" s="6"/>
      <c r="V101" s="6"/>
      <c r="AA101" s="6"/>
      <c r="AG101" s="6">
        <f t="shared" si="3"/>
        <v>1</v>
      </c>
      <c r="AH101" s="6" t="s">
        <v>5312</v>
      </c>
      <c r="AI101" s="6" t="s">
        <v>5528</v>
      </c>
      <c r="AJ101" s="6" t="s">
        <v>58</v>
      </c>
    </row>
    <row r="102" spans="1:36" ht="12.75" customHeight="1" x14ac:dyDescent="0.2">
      <c r="A102" s="8">
        <v>99</v>
      </c>
      <c r="B102" s="6" t="s">
        <v>3459</v>
      </c>
      <c r="C102" s="20" t="s">
        <v>3460</v>
      </c>
      <c r="D102" s="6" t="s">
        <v>204</v>
      </c>
      <c r="E102" s="6">
        <v>2011</v>
      </c>
      <c r="F102" s="6" t="s">
        <v>5321</v>
      </c>
      <c r="G102" s="6" t="s">
        <v>5303</v>
      </c>
      <c r="M102" s="6"/>
      <c r="O102" s="30" t="s">
        <v>5322</v>
      </c>
      <c r="P102" s="30"/>
      <c r="R102" s="6" t="s">
        <v>5323</v>
      </c>
      <c r="S102" s="6" t="s">
        <v>5323</v>
      </c>
      <c r="T102" s="6"/>
      <c r="V102" s="6"/>
      <c r="AA102" s="6"/>
      <c r="AG102" s="6">
        <f t="shared" si="3"/>
        <v>3</v>
      </c>
      <c r="AH102" s="6" t="s">
        <v>5312</v>
      </c>
      <c r="AI102" s="6" t="s">
        <v>5324</v>
      </c>
      <c r="AJ102" s="6" t="s">
        <v>58</v>
      </c>
    </row>
    <row r="103" spans="1:36" ht="12.75" customHeight="1" x14ac:dyDescent="0.2">
      <c r="A103" s="8">
        <v>100</v>
      </c>
      <c r="B103" s="6" t="s">
        <v>3464</v>
      </c>
      <c r="C103" s="20" t="s">
        <v>3465</v>
      </c>
      <c r="D103" s="6" t="s">
        <v>3403</v>
      </c>
      <c r="E103" s="25">
        <v>2013</v>
      </c>
      <c r="F103" s="6" t="s">
        <v>5473</v>
      </c>
      <c r="G103" s="8" t="s">
        <v>5303</v>
      </c>
      <c r="M103" s="6"/>
      <c r="O103" s="6" t="s">
        <v>6129</v>
      </c>
      <c r="S103" s="6" t="s">
        <v>5846</v>
      </c>
      <c r="T103" s="41" t="s">
        <v>6130</v>
      </c>
      <c r="V103" s="30" t="s">
        <v>5659</v>
      </c>
      <c r="W103" s="30" t="s">
        <v>5660</v>
      </c>
      <c r="AA103" s="6"/>
      <c r="AF103" s="6" t="s">
        <v>5659</v>
      </c>
      <c r="AG103" s="6">
        <f t="shared" si="3"/>
        <v>5</v>
      </c>
      <c r="AH103" s="6" t="s">
        <v>5312</v>
      </c>
      <c r="AI103" s="6" t="s">
        <v>5421</v>
      </c>
      <c r="AJ103" s="6" t="s">
        <v>5307</v>
      </c>
    </row>
    <row r="104" spans="1:36" s="8" customFormat="1" ht="12.75" customHeight="1" x14ac:dyDescent="0.25">
      <c r="A104" s="8">
        <v>101</v>
      </c>
      <c r="B104" s="6" t="s">
        <v>5365</v>
      </c>
      <c r="C104" s="20" t="s">
        <v>3469</v>
      </c>
      <c r="D104" s="6" t="s">
        <v>1474</v>
      </c>
      <c r="E104" s="6">
        <v>2014</v>
      </c>
      <c r="F104" s="6" t="s">
        <v>5780</v>
      </c>
      <c r="G104" s="8" t="s">
        <v>5303</v>
      </c>
      <c r="T104" s="42" t="s">
        <v>6242</v>
      </c>
      <c r="AG104" s="6">
        <f t="shared" si="3"/>
        <v>1</v>
      </c>
      <c r="AH104" s="8" t="s">
        <v>2165</v>
      </c>
      <c r="AI104" s="8" t="s">
        <v>5315</v>
      </c>
      <c r="AJ104" s="8" t="s">
        <v>5307</v>
      </c>
    </row>
    <row r="105" spans="1:36" ht="12.75" customHeight="1" x14ac:dyDescent="0.2">
      <c r="A105" s="8">
        <v>102</v>
      </c>
      <c r="B105" s="6" t="s">
        <v>5384</v>
      </c>
      <c r="C105" s="20" t="s">
        <v>3478</v>
      </c>
      <c r="D105" s="8" t="s">
        <v>1153</v>
      </c>
      <c r="E105" s="6">
        <v>2014</v>
      </c>
      <c r="F105" s="6" t="s">
        <v>5385</v>
      </c>
      <c r="G105" s="8" t="s">
        <v>5303</v>
      </c>
      <c r="M105" s="6"/>
      <c r="R105" s="6" t="s">
        <v>6147</v>
      </c>
      <c r="S105" s="6" t="s">
        <v>5386</v>
      </c>
      <c r="T105" s="6"/>
      <c r="V105" s="6"/>
      <c r="AA105" s="44" t="s">
        <v>5387</v>
      </c>
      <c r="AB105" s="30" t="s">
        <v>5388</v>
      </c>
      <c r="AC105" s="6" t="s">
        <v>6148</v>
      </c>
      <c r="AG105" s="6">
        <f t="shared" si="3"/>
        <v>5</v>
      </c>
      <c r="AH105" s="6" t="s">
        <v>5335</v>
      </c>
      <c r="AI105" s="6" t="s">
        <v>5315</v>
      </c>
      <c r="AJ105" s="6" t="s">
        <v>58</v>
      </c>
    </row>
    <row r="106" spans="1:36" s="8" customFormat="1" ht="12.75" customHeight="1" x14ac:dyDescent="0.2">
      <c r="A106" s="8">
        <v>103</v>
      </c>
      <c r="B106" s="6" t="s">
        <v>3508</v>
      </c>
      <c r="C106" s="20" t="s">
        <v>3509</v>
      </c>
      <c r="D106" s="6" t="s">
        <v>179</v>
      </c>
      <c r="E106" s="6">
        <v>2010</v>
      </c>
      <c r="F106" s="6" t="s">
        <v>5473</v>
      </c>
      <c r="G106" s="8" t="s">
        <v>5303</v>
      </c>
      <c r="H106" s="6"/>
      <c r="I106" s="6"/>
      <c r="J106" s="6"/>
      <c r="K106" s="6"/>
      <c r="L106" s="30" t="s">
        <v>5628</v>
      </c>
      <c r="M106" s="41" t="s">
        <v>5629</v>
      </c>
      <c r="N106" s="6"/>
      <c r="O106" s="30" t="s">
        <v>5628</v>
      </c>
      <c r="P106" s="30"/>
      <c r="Q106" s="6"/>
      <c r="R106" s="6"/>
      <c r="S106" s="30" t="s">
        <v>5630</v>
      </c>
      <c r="T106" s="6"/>
      <c r="U106" s="6"/>
      <c r="V106" s="30" t="s">
        <v>5631</v>
      </c>
      <c r="W106" s="30" t="s">
        <v>5631</v>
      </c>
      <c r="X106" s="6"/>
      <c r="Y106" s="6"/>
      <c r="Z106" s="6"/>
      <c r="AA106" s="44" t="s">
        <v>5632</v>
      </c>
      <c r="AB106" s="6"/>
      <c r="AC106" s="6"/>
      <c r="AD106" s="6"/>
      <c r="AE106" s="6"/>
      <c r="AF106" s="6"/>
      <c r="AG106" s="6">
        <f t="shared" si="3"/>
        <v>7</v>
      </c>
      <c r="AH106" s="6" t="s">
        <v>5354</v>
      </c>
      <c r="AI106" s="6" t="s">
        <v>5315</v>
      </c>
      <c r="AJ106" s="6" t="s">
        <v>5307</v>
      </c>
    </row>
    <row r="107" spans="1:36" s="8" customFormat="1" ht="12.75" customHeight="1" x14ac:dyDescent="0.2">
      <c r="A107" s="8">
        <v>104</v>
      </c>
      <c r="B107" s="6" t="s">
        <v>3526</v>
      </c>
      <c r="C107" s="20" t="s">
        <v>3527</v>
      </c>
      <c r="D107" s="6" t="s">
        <v>3528</v>
      </c>
      <c r="E107" s="6">
        <v>2011</v>
      </c>
      <c r="F107" s="6" t="s">
        <v>5429</v>
      </c>
      <c r="G107" s="8" t="s">
        <v>5303</v>
      </c>
      <c r="H107" s="6"/>
      <c r="I107" s="6"/>
      <c r="J107" s="6"/>
      <c r="K107" s="6"/>
      <c r="L107" s="6"/>
      <c r="M107" s="6"/>
      <c r="N107" s="6"/>
      <c r="O107" s="6"/>
      <c r="P107" s="6"/>
      <c r="Q107" s="6"/>
      <c r="R107" s="6"/>
      <c r="S107" s="30" t="s">
        <v>5463</v>
      </c>
      <c r="T107" s="41" t="s">
        <v>5463</v>
      </c>
      <c r="U107" s="6"/>
      <c r="V107" s="30" t="s">
        <v>5464</v>
      </c>
      <c r="W107" s="30" t="s">
        <v>5464</v>
      </c>
      <c r="X107" s="6"/>
      <c r="Y107" s="6"/>
      <c r="Z107" s="6"/>
      <c r="AA107" s="44" t="s">
        <v>5465</v>
      </c>
      <c r="AB107" s="6"/>
      <c r="AC107" s="6"/>
      <c r="AD107" s="6"/>
      <c r="AE107" s="6"/>
      <c r="AF107" s="6"/>
      <c r="AG107" s="6">
        <f t="shared" si="3"/>
        <v>5</v>
      </c>
      <c r="AH107" s="6" t="s">
        <v>5335</v>
      </c>
      <c r="AI107" s="6" t="s">
        <v>5315</v>
      </c>
      <c r="AJ107" s="6" t="s">
        <v>5307</v>
      </c>
    </row>
    <row r="108" spans="1:36" ht="12.75" customHeight="1" x14ac:dyDescent="0.2">
      <c r="A108" s="8">
        <v>105</v>
      </c>
      <c r="B108" s="6" t="s">
        <v>3552</v>
      </c>
      <c r="C108" s="6" t="s">
        <v>3553</v>
      </c>
      <c r="D108" s="6" t="s">
        <v>5522</v>
      </c>
      <c r="E108" s="6">
        <v>2014</v>
      </c>
      <c r="F108" s="6" t="s">
        <v>5473</v>
      </c>
      <c r="G108" s="6" t="s">
        <v>5303</v>
      </c>
      <c r="H108" s="6" t="s">
        <v>5889</v>
      </c>
      <c r="K108" s="6" t="s">
        <v>5890</v>
      </c>
      <c r="M108" s="6"/>
      <c r="O108" s="6" t="s">
        <v>5891</v>
      </c>
      <c r="S108" s="6" t="s">
        <v>5804</v>
      </c>
      <c r="T108" s="6"/>
      <c r="U108" s="6" t="s">
        <v>5892</v>
      </c>
      <c r="V108" s="30" t="s">
        <v>5523</v>
      </c>
      <c r="W108" s="30" t="s">
        <v>5524</v>
      </c>
      <c r="X108" s="30" t="s">
        <v>5525</v>
      </c>
      <c r="AA108" s="44" t="s">
        <v>5524</v>
      </c>
      <c r="AG108" s="6">
        <f t="shared" si="3"/>
        <v>9</v>
      </c>
      <c r="AH108" s="6" t="s">
        <v>5343</v>
      </c>
      <c r="AI108" s="6" t="s">
        <v>5526</v>
      </c>
      <c r="AJ108" s="6" t="s">
        <v>58</v>
      </c>
    </row>
    <row r="109" spans="1:36" s="8" customFormat="1" ht="12.75" customHeight="1" x14ac:dyDescent="0.2">
      <c r="A109" s="8">
        <v>106</v>
      </c>
      <c r="B109" s="6" t="s">
        <v>3703</v>
      </c>
      <c r="C109" s="20" t="s">
        <v>3704</v>
      </c>
      <c r="D109" s="6" t="s">
        <v>3705</v>
      </c>
      <c r="E109" s="6">
        <v>2010</v>
      </c>
      <c r="F109" s="6" t="s">
        <v>5429</v>
      </c>
      <c r="G109" s="8" t="s">
        <v>5303</v>
      </c>
      <c r="S109" s="8" t="s">
        <v>5795</v>
      </c>
      <c r="V109" s="40" t="s">
        <v>6145</v>
      </c>
      <c r="AG109" s="6">
        <f t="shared" si="3"/>
        <v>2</v>
      </c>
      <c r="AH109" s="8" t="s">
        <v>5312</v>
      </c>
      <c r="AI109" s="8" t="s">
        <v>5392</v>
      </c>
      <c r="AJ109" s="8" t="s">
        <v>5307</v>
      </c>
    </row>
    <row r="110" spans="1:36" s="8" customFormat="1" ht="12.75" customHeight="1" x14ac:dyDescent="0.2">
      <c r="A110" s="8">
        <v>107</v>
      </c>
      <c r="B110" s="6" t="s">
        <v>3736</v>
      </c>
      <c r="C110" s="6" t="s">
        <v>3737</v>
      </c>
      <c r="D110" s="6" t="s">
        <v>430</v>
      </c>
      <c r="E110" s="6">
        <v>2013</v>
      </c>
      <c r="F110" s="8" t="s">
        <v>5473</v>
      </c>
      <c r="G110" s="6" t="s">
        <v>5303</v>
      </c>
      <c r="K110" s="8" t="s">
        <v>5924</v>
      </c>
      <c r="R110" s="8" t="s">
        <v>5545</v>
      </c>
      <c r="S110" s="8" t="s">
        <v>5808</v>
      </c>
      <c r="T110" s="42" t="s">
        <v>5925</v>
      </c>
      <c r="V110" s="40" t="s">
        <v>5926</v>
      </c>
      <c r="Z110" s="8" t="s">
        <v>5927</v>
      </c>
      <c r="AG110" s="6">
        <f t="shared" si="3"/>
        <v>6</v>
      </c>
      <c r="AH110" s="8" t="s">
        <v>5343</v>
      </c>
      <c r="AI110" s="8" t="s">
        <v>5315</v>
      </c>
      <c r="AJ110" s="8" t="s">
        <v>5307</v>
      </c>
    </row>
    <row r="111" spans="1:36" s="8" customFormat="1" ht="12.75" customHeight="1" x14ac:dyDescent="0.2">
      <c r="A111" s="8">
        <v>108</v>
      </c>
      <c r="B111" s="6" t="s">
        <v>3754</v>
      </c>
      <c r="C111" s="20" t="s">
        <v>3755</v>
      </c>
      <c r="D111" s="6" t="s">
        <v>396</v>
      </c>
      <c r="E111" s="6">
        <v>2013</v>
      </c>
      <c r="F111" s="8" t="s">
        <v>5784</v>
      </c>
      <c r="G111" s="6" t="s">
        <v>5303</v>
      </c>
      <c r="R111" s="8" t="s">
        <v>5397</v>
      </c>
      <c r="V111" s="40" t="s">
        <v>5398</v>
      </c>
      <c r="AG111" s="6">
        <f t="shared" si="3"/>
        <v>2</v>
      </c>
      <c r="AH111" s="8" t="s">
        <v>5312</v>
      </c>
      <c r="AI111" s="8" t="s">
        <v>5399</v>
      </c>
      <c r="AJ111" s="8" t="s">
        <v>58</v>
      </c>
    </row>
    <row r="112" spans="1:36" s="8" customFormat="1" ht="12.75" customHeight="1" x14ac:dyDescent="0.25">
      <c r="A112" s="8">
        <v>109</v>
      </c>
      <c r="B112" s="8" t="s">
        <v>3773</v>
      </c>
      <c r="C112" s="21" t="s">
        <v>3774</v>
      </c>
      <c r="D112" s="8" t="s">
        <v>5609</v>
      </c>
      <c r="E112" s="8">
        <v>2012</v>
      </c>
      <c r="F112" s="6" t="s">
        <v>5473</v>
      </c>
      <c r="G112" s="6" t="s">
        <v>5303</v>
      </c>
      <c r="N112" s="8" t="s">
        <v>6034</v>
      </c>
      <c r="O112" s="8" t="s">
        <v>6034</v>
      </c>
      <c r="R112" s="8" t="s">
        <v>6035</v>
      </c>
      <c r="S112" s="8" t="s">
        <v>5824</v>
      </c>
      <c r="U112" s="8" t="s">
        <v>6036</v>
      </c>
      <c r="Z112" s="8" t="s">
        <v>6037</v>
      </c>
      <c r="AG112" s="6">
        <f t="shared" si="3"/>
        <v>6</v>
      </c>
      <c r="AH112" s="6" t="s">
        <v>5335</v>
      </c>
      <c r="AI112" s="8" t="s">
        <v>5315</v>
      </c>
      <c r="AJ112" s="8" t="s">
        <v>5307</v>
      </c>
    </row>
    <row r="113" spans="1:36" s="8" customFormat="1" ht="12.75" customHeight="1" x14ac:dyDescent="0.2">
      <c r="A113" s="8">
        <v>110</v>
      </c>
      <c r="B113" s="6" t="s">
        <v>3778</v>
      </c>
      <c r="C113" s="20" t="s">
        <v>3779</v>
      </c>
      <c r="D113" s="6" t="s">
        <v>2048</v>
      </c>
      <c r="E113" s="6">
        <v>2015</v>
      </c>
      <c r="F113" s="6" t="s">
        <v>5473</v>
      </c>
      <c r="G113" s="6" t="s">
        <v>5303</v>
      </c>
      <c r="H113" s="6" t="s">
        <v>5584</v>
      </c>
      <c r="I113" s="6"/>
      <c r="J113" s="6"/>
      <c r="K113" s="6"/>
      <c r="L113" s="6"/>
      <c r="M113" s="6"/>
      <c r="N113" s="6"/>
      <c r="O113" s="6"/>
      <c r="P113" s="6"/>
      <c r="Q113" s="6"/>
      <c r="R113" s="6"/>
      <c r="S113" s="30" t="s">
        <v>5585</v>
      </c>
      <c r="T113" s="6"/>
      <c r="U113" s="6"/>
      <c r="V113" s="30" t="s">
        <v>6250</v>
      </c>
      <c r="W113" s="6" t="s">
        <v>5991</v>
      </c>
      <c r="X113" s="30" t="s">
        <v>5586</v>
      </c>
      <c r="Y113" s="6"/>
      <c r="Z113" s="6"/>
      <c r="AA113" s="44" t="s">
        <v>5586</v>
      </c>
      <c r="AB113" s="6"/>
      <c r="AC113" s="6"/>
      <c r="AD113" s="6"/>
      <c r="AE113" s="6"/>
      <c r="AF113" s="6"/>
      <c r="AG113" s="6">
        <f t="shared" si="3"/>
        <v>6</v>
      </c>
      <c r="AH113" s="8" t="s">
        <v>5312</v>
      </c>
      <c r="AI113" s="6" t="s">
        <v>5421</v>
      </c>
      <c r="AJ113" s="6" t="s">
        <v>5307</v>
      </c>
    </row>
    <row r="114" spans="1:36" s="8" customFormat="1" ht="12.75" customHeight="1" x14ac:dyDescent="0.25">
      <c r="A114" s="8">
        <v>111</v>
      </c>
      <c r="B114" s="6" t="s">
        <v>3847</v>
      </c>
      <c r="C114" s="20" t="s">
        <v>3848</v>
      </c>
      <c r="D114" s="6" t="s">
        <v>1690</v>
      </c>
      <c r="E114" s="6">
        <v>2014</v>
      </c>
      <c r="F114" s="6" t="s">
        <v>5473</v>
      </c>
      <c r="G114" s="6" t="s">
        <v>5303</v>
      </c>
      <c r="H114" s="6"/>
      <c r="I114" s="6"/>
      <c r="J114" s="6"/>
      <c r="K114" s="6"/>
      <c r="L114" s="6" t="s">
        <v>5605</v>
      </c>
      <c r="M114" s="6"/>
      <c r="N114" s="6"/>
      <c r="O114" s="6" t="s">
        <v>5606</v>
      </c>
      <c r="P114" s="6"/>
      <c r="Q114" s="6"/>
      <c r="R114" s="6" t="s">
        <v>5606</v>
      </c>
      <c r="S114" s="6"/>
      <c r="T114" s="6"/>
      <c r="U114" s="6"/>
      <c r="V114" s="6"/>
      <c r="W114" s="6"/>
      <c r="X114" s="6"/>
      <c r="Y114" s="6"/>
      <c r="Z114" s="6"/>
      <c r="AA114" s="6"/>
      <c r="AB114" s="6"/>
      <c r="AC114" s="6"/>
      <c r="AD114" s="6"/>
      <c r="AE114" s="6"/>
      <c r="AF114" s="6"/>
      <c r="AG114" s="6">
        <f t="shared" si="3"/>
        <v>3</v>
      </c>
      <c r="AH114" s="8" t="s">
        <v>5312</v>
      </c>
      <c r="AI114" s="6" t="s">
        <v>5607</v>
      </c>
      <c r="AJ114" s="6" t="s">
        <v>5307</v>
      </c>
    </row>
    <row r="115" spans="1:36" ht="12.75" customHeight="1" x14ac:dyDescent="0.2">
      <c r="A115" s="8">
        <v>112</v>
      </c>
      <c r="B115" s="6" t="s">
        <v>3913</v>
      </c>
      <c r="C115" s="6" t="s">
        <v>3914</v>
      </c>
      <c r="D115" s="6"/>
      <c r="E115" s="6">
        <v>2013</v>
      </c>
      <c r="F115" s="6" t="s">
        <v>5473</v>
      </c>
      <c r="G115" s="6" t="s">
        <v>5303</v>
      </c>
      <c r="M115" s="6"/>
      <c r="S115" s="6" t="s">
        <v>5798</v>
      </c>
      <c r="T115" s="41" t="s">
        <v>5864</v>
      </c>
      <c r="U115" s="6" t="s">
        <v>5489</v>
      </c>
      <c r="V115" s="30" t="s">
        <v>6206</v>
      </c>
      <c r="W115" s="6" t="s">
        <v>5865</v>
      </c>
      <c r="X115" s="6" t="s">
        <v>5490</v>
      </c>
      <c r="Z115" s="6" t="s">
        <v>5491</v>
      </c>
      <c r="AA115" s="23" t="s">
        <v>5489</v>
      </c>
      <c r="AF115" s="6" t="s">
        <v>6207</v>
      </c>
      <c r="AG115" s="6">
        <f t="shared" si="3"/>
        <v>8</v>
      </c>
      <c r="AH115" s="6" t="s">
        <v>5312</v>
      </c>
      <c r="AI115" s="6" t="s">
        <v>5492</v>
      </c>
      <c r="AJ115" s="6" t="s">
        <v>5307</v>
      </c>
    </row>
    <row r="116" spans="1:36" s="8" customFormat="1" ht="12.75" customHeight="1" x14ac:dyDescent="0.2">
      <c r="A116" s="8">
        <v>113</v>
      </c>
      <c r="B116" s="6" t="s">
        <v>3959</v>
      </c>
      <c r="C116" s="20" t="s">
        <v>5359</v>
      </c>
      <c r="D116" s="6" t="s">
        <v>2310</v>
      </c>
      <c r="E116" s="6">
        <v>2014</v>
      </c>
      <c r="F116" s="6" t="s">
        <v>5780</v>
      </c>
      <c r="G116" s="6" t="s">
        <v>5303</v>
      </c>
      <c r="H116" s="6"/>
      <c r="I116" s="6"/>
      <c r="J116" s="6"/>
      <c r="K116" s="6"/>
      <c r="L116" s="6"/>
      <c r="M116" s="41" t="s">
        <v>5939</v>
      </c>
      <c r="N116" s="6"/>
      <c r="O116" s="6"/>
      <c r="P116" s="6"/>
      <c r="Q116" s="30" t="s">
        <v>5360</v>
      </c>
      <c r="R116" s="30"/>
      <c r="S116" s="30" t="s">
        <v>5361</v>
      </c>
      <c r="T116" s="41" t="s">
        <v>5362</v>
      </c>
      <c r="U116" s="6"/>
      <c r="V116" s="30" t="s">
        <v>5363</v>
      </c>
      <c r="W116" s="30" t="s">
        <v>5363</v>
      </c>
      <c r="X116" s="6"/>
      <c r="Y116" s="6"/>
      <c r="Z116" s="6"/>
      <c r="AA116" s="6"/>
      <c r="AB116" s="30" t="s">
        <v>5364</v>
      </c>
      <c r="AC116" s="6"/>
      <c r="AD116" s="6"/>
      <c r="AE116" s="30"/>
      <c r="AF116" s="6"/>
      <c r="AG116" s="6">
        <f t="shared" si="3"/>
        <v>7</v>
      </c>
      <c r="AH116" s="6" t="s">
        <v>5335</v>
      </c>
      <c r="AI116" s="6" t="s">
        <v>5315</v>
      </c>
      <c r="AJ116" s="6" t="s">
        <v>58</v>
      </c>
    </row>
    <row r="117" spans="1:36" s="8" customFormat="1" ht="12.75" customHeight="1" x14ac:dyDescent="0.2">
      <c r="A117" s="8">
        <v>114</v>
      </c>
      <c r="B117" s="6" t="s">
        <v>4028</v>
      </c>
      <c r="C117" s="20" t="s">
        <v>4029</v>
      </c>
      <c r="D117" s="6" t="s">
        <v>4030</v>
      </c>
      <c r="E117" s="6">
        <v>2015</v>
      </c>
      <c r="F117" s="6" t="s">
        <v>5321</v>
      </c>
      <c r="G117" s="8" t="s">
        <v>5303</v>
      </c>
      <c r="H117" s="6"/>
      <c r="I117" s="6"/>
      <c r="J117" s="6"/>
      <c r="K117" s="6"/>
      <c r="L117" s="30" t="s">
        <v>5330</v>
      </c>
      <c r="M117" s="6"/>
      <c r="N117" s="6"/>
      <c r="O117" s="30" t="s">
        <v>5330</v>
      </c>
      <c r="P117" s="30"/>
      <c r="Q117" s="6"/>
      <c r="R117" s="6"/>
      <c r="S117" s="6"/>
      <c r="T117" s="6"/>
      <c r="U117" s="6"/>
      <c r="V117" s="30" t="s">
        <v>5330</v>
      </c>
      <c r="W117" s="6"/>
      <c r="X117" s="6"/>
      <c r="Y117" s="6"/>
      <c r="Z117" s="6"/>
      <c r="AA117" s="6"/>
      <c r="AB117" s="6"/>
      <c r="AC117" s="6"/>
      <c r="AD117" s="6"/>
      <c r="AE117" s="6"/>
      <c r="AF117" s="6"/>
      <c r="AG117" s="6">
        <f t="shared" si="3"/>
        <v>3</v>
      </c>
      <c r="AH117" s="6" t="s">
        <v>5331</v>
      </c>
      <c r="AI117" s="6" t="s">
        <v>5332</v>
      </c>
      <c r="AJ117" s="6" t="s">
        <v>5307</v>
      </c>
    </row>
    <row r="118" spans="1:36" s="8" customFormat="1" ht="12.75" customHeight="1" x14ac:dyDescent="0.25">
      <c r="A118" s="8">
        <v>115</v>
      </c>
      <c r="B118" s="6" t="s">
        <v>4064</v>
      </c>
      <c r="C118" s="20" t="s">
        <v>4065</v>
      </c>
      <c r="D118" s="6" t="s">
        <v>501</v>
      </c>
      <c r="E118" s="6">
        <v>2014</v>
      </c>
      <c r="F118" s="6" t="s">
        <v>5473</v>
      </c>
      <c r="G118" s="8" t="s">
        <v>5303</v>
      </c>
      <c r="S118" s="8" t="s">
        <v>6183</v>
      </c>
      <c r="AG118" s="6">
        <f t="shared" si="3"/>
        <v>1</v>
      </c>
      <c r="AH118" s="8" t="s">
        <v>5612</v>
      </c>
      <c r="AI118" s="8" t="s">
        <v>5595</v>
      </c>
      <c r="AJ118" s="8" t="s">
        <v>5307</v>
      </c>
    </row>
    <row r="119" spans="1:36" ht="12.75" customHeight="1" x14ac:dyDescent="0.25">
      <c r="A119" s="8">
        <v>116</v>
      </c>
      <c r="B119" s="6" t="s">
        <v>4122</v>
      </c>
      <c r="C119" s="20" t="s">
        <v>4123</v>
      </c>
      <c r="D119" s="6" t="s">
        <v>1699</v>
      </c>
      <c r="E119" s="6">
        <v>2012</v>
      </c>
      <c r="F119" s="6" t="s">
        <v>5302</v>
      </c>
      <c r="G119" s="6" t="s">
        <v>5303</v>
      </c>
      <c r="H119" s="8"/>
      <c r="I119" s="8"/>
      <c r="J119" s="8"/>
      <c r="K119" s="8"/>
      <c r="L119" s="8"/>
      <c r="M119" s="8"/>
      <c r="N119" s="8"/>
      <c r="O119" s="8"/>
      <c r="P119" s="8"/>
      <c r="Q119" s="8"/>
      <c r="R119" s="8"/>
      <c r="S119" s="8" t="s">
        <v>5825</v>
      </c>
      <c r="T119" s="8"/>
      <c r="U119" s="8"/>
      <c r="V119" s="8"/>
      <c r="W119" s="8"/>
      <c r="X119" s="8"/>
      <c r="Y119" s="8"/>
      <c r="Z119" s="8"/>
      <c r="AA119" s="8"/>
      <c r="AB119" s="8"/>
      <c r="AC119" s="8"/>
      <c r="AD119" s="8"/>
      <c r="AE119" s="8"/>
      <c r="AF119" s="8"/>
      <c r="AG119" s="6">
        <f t="shared" si="3"/>
        <v>1</v>
      </c>
      <c r="AH119" s="8" t="s">
        <v>5310</v>
      </c>
      <c r="AI119" s="8" t="s">
        <v>5311</v>
      </c>
      <c r="AJ119" s="8" t="s">
        <v>5307</v>
      </c>
    </row>
    <row r="120" spans="1:36" s="8" customFormat="1" ht="12.75" customHeight="1" x14ac:dyDescent="0.2">
      <c r="A120" s="8">
        <v>117</v>
      </c>
      <c r="B120" s="6" t="s">
        <v>4131</v>
      </c>
      <c r="C120" s="20" t="s">
        <v>4132</v>
      </c>
      <c r="D120" s="6" t="s">
        <v>4133</v>
      </c>
      <c r="E120" s="6">
        <v>2015</v>
      </c>
      <c r="F120" s="6" t="s">
        <v>5473</v>
      </c>
      <c r="G120" s="8" t="s">
        <v>5303</v>
      </c>
      <c r="H120" s="6"/>
      <c r="I120" s="6" t="s">
        <v>6111</v>
      </c>
      <c r="J120" s="12" t="s">
        <v>6112</v>
      </c>
      <c r="K120" s="6"/>
      <c r="L120" s="6" t="s">
        <v>6113</v>
      </c>
      <c r="M120" s="6"/>
      <c r="N120" s="6"/>
      <c r="O120" s="6" t="s">
        <v>6114</v>
      </c>
      <c r="P120" s="6"/>
      <c r="Q120" s="6" t="s">
        <v>6115</v>
      </c>
      <c r="R120" s="6"/>
      <c r="S120" s="6" t="s">
        <v>5854</v>
      </c>
      <c r="T120" s="6"/>
      <c r="U120" s="6" t="s">
        <v>6116</v>
      </c>
      <c r="V120" s="30" t="s">
        <v>6249</v>
      </c>
      <c r="W120" s="6"/>
      <c r="X120" s="6" t="s">
        <v>6117</v>
      </c>
      <c r="Y120" s="6"/>
      <c r="Z120" s="6"/>
      <c r="AA120" s="6"/>
      <c r="AB120" s="6"/>
      <c r="AC120" s="6"/>
      <c r="AD120" s="6"/>
      <c r="AE120" s="6"/>
      <c r="AF120" s="6"/>
      <c r="AG120" s="6">
        <f t="shared" si="3"/>
        <v>9</v>
      </c>
      <c r="AH120" s="6" t="s">
        <v>3137</v>
      </c>
      <c r="AI120" s="6" t="s">
        <v>5410</v>
      </c>
      <c r="AJ120" s="6" t="s">
        <v>58</v>
      </c>
    </row>
    <row r="121" spans="1:36" s="8" customFormat="1" ht="12.75" customHeight="1" x14ac:dyDescent="0.25">
      <c r="A121" s="8">
        <v>118</v>
      </c>
      <c r="B121" s="6" t="s">
        <v>4136</v>
      </c>
      <c r="C121" s="20" t="s">
        <v>4137</v>
      </c>
      <c r="D121" s="6" t="s">
        <v>720</v>
      </c>
      <c r="E121" s="6">
        <v>2012</v>
      </c>
      <c r="F121" s="6" t="s">
        <v>5429</v>
      </c>
      <c r="G121" s="8" t="s">
        <v>5303</v>
      </c>
      <c r="H121" s="50"/>
      <c r="I121" s="50"/>
      <c r="J121" s="50" t="s">
        <v>5466</v>
      </c>
      <c r="K121" s="50"/>
      <c r="L121" s="50"/>
      <c r="M121" s="50"/>
      <c r="N121" s="50"/>
      <c r="O121" s="50"/>
      <c r="P121" s="50"/>
      <c r="Q121" s="50" t="s">
        <v>5467</v>
      </c>
      <c r="R121" s="50" t="s">
        <v>5468</v>
      </c>
      <c r="S121" s="50"/>
      <c r="T121" s="50"/>
      <c r="U121" s="50"/>
      <c r="V121" s="50"/>
      <c r="W121" s="50"/>
      <c r="X121" s="50"/>
      <c r="Y121" s="50"/>
      <c r="Z121" s="50"/>
      <c r="AA121" s="50"/>
      <c r="AB121" s="50"/>
      <c r="AC121" s="50"/>
      <c r="AD121" s="50"/>
      <c r="AE121" s="50"/>
      <c r="AG121" s="6">
        <f t="shared" si="3"/>
        <v>3</v>
      </c>
      <c r="AH121" s="8" t="s">
        <v>5312</v>
      </c>
      <c r="AI121" s="8" t="s">
        <v>5374</v>
      </c>
      <c r="AJ121" s="8" t="s">
        <v>5307</v>
      </c>
    </row>
    <row r="122" spans="1:36" ht="12.75" customHeight="1" x14ac:dyDescent="0.2">
      <c r="A122" s="8">
        <v>119</v>
      </c>
      <c r="B122" s="6" t="s">
        <v>4201</v>
      </c>
      <c r="C122" s="20" t="s">
        <v>4202</v>
      </c>
      <c r="D122" s="6" t="s">
        <v>4203</v>
      </c>
      <c r="E122" s="6">
        <v>2013</v>
      </c>
      <c r="F122" s="6" t="s">
        <v>5785</v>
      </c>
      <c r="G122" s="8" t="s">
        <v>5303</v>
      </c>
      <c r="H122" s="8"/>
      <c r="I122" s="8"/>
      <c r="J122" s="8"/>
      <c r="K122" s="8"/>
      <c r="L122" s="8"/>
      <c r="M122" s="8"/>
      <c r="N122" s="8"/>
      <c r="O122" s="8" t="s">
        <v>5419</v>
      </c>
      <c r="P122" s="8"/>
      <c r="Q122" s="8" t="s">
        <v>5420</v>
      </c>
      <c r="R122" s="8"/>
      <c r="S122" s="8"/>
      <c r="T122" s="8"/>
      <c r="U122" s="8"/>
      <c r="V122" s="40" t="s">
        <v>5420</v>
      </c>
      <c r="W122" s="8"/>
      <c r="X122" s="8"/>
      <c r="Y122" s="8"/>
      <c r="Z122" s="8"/>
      <c r="AA122" s="8"/>
      <c r="AB122" s="8"/>
      <c r="AC122" s="8"/>
      <c r="AD122" s="8"/>
      <c r="AE122" s="8"/>
      <c r="AF122" s="8"/>
      <c r="AG122" s="6">
        <f t="shared" si="3"/>
        <v>3</v>
      </c>
      <c r="AH122" s="6" t="s">
        <v>5316</v>
      </c>
      <c r="AI122" s="8" t="s">
        <v>5421</v>
      </c>
      <c r="AJ122" s="8" t="s">
        <v>58</v>
      </c>
    </row>
    <row r="123" spans="1:36" ht="12.75" customHeight="1" x14ac:dyDescent="0.25">
      <c r="A123" s="8">
        <v>120</v>
      </c>
      <c r="B123" s="6" t="s">
        <v>4245</v>
      </c>
      <c r="C123" s="20" t="s">
        <v>4246</v>
      </c>
      <c r="D123" s="6" t="s">
        <v>4247</v>
      </c>
      <c r="E123" s="6">
        <v>2013</v>
      </c>
      <c r="F123" s="6" t="s">
        <v>5473</v>
      </c>
      <c r="G123" s="8" t="s">
        <v>5303</v>
      </c>
      <c r="H123" s="8"/>
      <c r="I123" s="8"/>
      <c r="J123" s="8"/>
      <c r="K123" s="8" t="s">
        <v>6017</v>
      </c>
      <c r="L123" s="8" t="s">
        <v>6018</v>
      </c>
      <c r="M123" s="8"/>
      <c r="N123" s="8"/>
      <c r="O123" s="8" t="s">
        <v>6017</v>
      </c>
      <c r="P123" s="8" t="s">
        <v>6019</v>
      </c>
      <c r="Q123" s="8" t="s">
        <v>6020</v>
      </c>
      <c r="R123" s="8" t="s">
        <v>6021</v>
      </c>
      <c r="S123" s="8" t="s">
        <v>5820</v>
      </c>
      <c r="T123" s="8"/>
      <c r="U123" s="8" t="s">
        <v>6022</v>
      </c>
      <c r="V123" s="8"/>
      <c r="W123" s="8"/>
      <c r="X123" s="8"/>
      <c r="Y123" s="8"/>
      <c r="Z123" s="8"/>
      <c r="AA123" s="8"/>
      <c r="AB123" s="8"/>
      <c r="AC123" s="8"/>
      <c r="AD123" s="8" t="s">
        <v>6023</v>
      </c>
      <c r="AE123" s="8" t="s">
        <v>6024</v>
      </c>
      <c r="AF123" s="8"/>
      <c r="AG123" s="6">
        <f t="shared" si="3"/>
        <v>9</v>
      </c>
      <c r="AH123" s="8" t="s">
        <v>5602</v>
      </c>
      <c r="AI123" s="8" t="s">
        <v>5320</v>
      </c>
      <c r="AJ123" s="8" t="s">
        <v>5307</v>
      </c>
    </row>
    <row r="124" spans="1:36" s="8" customFormat="1" ht="12.75" customHeight="1" x14ac:dyDescent="0.2">
      <c r="A124" s="8">
        <v>121</v>
      </c>
      <c r="B124" s="8" t="s">
        <v>4257</v>
      </c>
      <c r="C124" s="8" t="s">
        <v>5561</v>
      </c>
      <c r="D124" s="6" t="s">
        <v>1185</v>
      </c>
      <c r="E124" s="8">
        <v>2011</v>
      </c>
      <c r="F124" s="6" t="s">
        <v>5473</v>
      </c>
      <c r="G124" s="6" t="s">
        <v>5303</v>
      </c>
      <c r="H124" s="8" t="s">
        <v>5562</v>
      </c>
      <c r="V124" s="40" t="s">
        <v>5563</v>
      </c>
      <c r="Z124" s="8" t="s">
        <v>5564</v>
      </c>
      <c r="AG124" s="6">
        <f t="shared" si="3"/>
        <v>3</v>
      </c>
      <c r="AH124" s="6" t="s">
        <v>5335</v>
      </c>
      <c r="AI124" s="8" t="s">
        <v>5315</v>
      </c>
      <c r="AJ124" s="8" t="s">
        <v>58</v>
      </c>
    </row>
    <row r="125" spans="1:36" s="8" customFormat="1" ht="12.75" customHeight="1" x14ac:dyDescent="0.2">
      <c r="A125" s="8">
        <v>122</v>
      </c>
      <c r="B125" s="6" t="s">
        <v>4260</v>
      </c>
      <c r="C125" s="20" t="s">
        <v>4261</v>
      </c>
      <c r="D125" s="6" t="s">
        <v>5442</v>
      </c>
      <c r="E125" s="6">
        <v>2015</v>
      </c>
      <c r="F125" s="6" t="s">
        <v>5429</v>
      </c>
      <c r="G125" s="6" t="s">
        <v>5303</v>
      </c>
      <c r="H125" s="6"/>
      <c r="I125" s="6"/>
      <c r="J125" s="6"/>
      <c r="K125" s="6"/>
      <c r="L125" s="6" t="s">
        <v>5443</v>
      </c>
      <c r="M125" s="41" t="s">
        <v>5444</v>
      </c>
      <c r="N125" s="6"/>
      <c r="O125" s="6" t="s">
        <v>5443</v>
      </c>
      <c r="P125" s="6"/>
      <c r="Q125" s="6"/>
      <c r="R125" s="6"/>
      <c r="S125" s="30" t="s">
        <v>5445</v>
      </c>
      <c r="T125" s="6"/>
      <c r="U125" s="30" t="s">
        <v>5446</v>
      </c>
      <c r="V125" s="6"/>
      <c r="W125" s="30" t="s">
        <v>5447</v>
      </c>
      <c r="X125" s="6"/>
      <c r="Y125" s="6"/>
      <c r="Z125" s="6"/>
      <c r="AA125" s="6"/>
      <c r="AB125" s="30" t="s">
        <v>5444</v>
      </c>
      <c r="AC125" s="6"/>
      <c r="AD125" s="6"/>
      <c r="AE125" s="6"/>
      <c r="AF125" s="6"/>
      <c r="AG125" s="6">
        <f t="shared" si="3"/>
        <v>7</v>
      </c>
      <c r="AH125" s="6" t="s">
        <v>5312</v>
      </c>
      <c r="AI125" s="6" t="s">
        <v>5392</v>
      </c>
      <c r="AJ125" s="8" t="s">
        <v>5307</v>
      </c>
    </row>
    <row r="126" spans="1:36" ht="12.75" customHeight="1" x14ac:dyDescent="0.25">
      <c r="A126" s="8">
        <v>123</v>
      </c>
      <c r="B126" s="6" t="s">
        <v>4311</v>
      </c>
      <c r="C126" s="20" t="s">
        <v>4312</v>
      </c>
      <c r="D126" s="6"/>
      <c r="E126" s="6">
        <v>2014</v>
      </c>
      <c r="F126" s="6" t="s">
        <v>5321</v>
      </c>
      <c r="G126" s="6" t="s">
        <v>5303</v>
      </c>
      <c r="M126" s="41" t="s">
        <v>6232</v>
      </c>
      <c r="O126" s="6" t="s">
        <v>5325</v>
      </c>
      <c r="T126" s="41" t="s">
        <v>6243</v>
      </c>
      <c r="V126" s="6"/>
      <c r="AA126" s="6"/>
      <c r="AG126" s="6">
        <f t="shared" si="3"/>
        <v>3</v>
      </c>
      <c r="AH126" s="6" t="s">
        <v>2165</v>
      </c>
      <c r="AI126" s="6" t="s">
        <v>5315</v>
      </c>
      <c r="AJ126" s="6" t="s">
        <v>5307</v>
      </c>
    </row>
    <row r="127" spans="1:36" ht="12.75" customHeight="1" x14ac:dyDescent="0.25">
      <c r="A127" s="8">
        <v>124</v>
      </c>
      <c r="B127" s="6" t="s">
        <v>4396</v>
      </c>
      <c r="C127" s="20" t="s">
        <v>4397</v>
      </c>
      <c r="D127" s="6" t="s">
        <v>4203</v>
      </c>
      <c r="E127" s="6">
        <v>2012</v>
      </c>
      <c r="F127" s="6" t="s">
        <v>5782</v>
      </c>
      <c r="G127" s="8" t="s">
        <v>5303</v>
      </c>
      <c r="H127" s="8"/>
      <c r="I127" s="8"/>
      <c r="J127" s="8"/>
      <c r="K127" s="8"/>
      <c r="L127" s="8"/>
      <c r="M127" s="8"/>
      <c r="N127" s="8"/>
      <c r="O127" s="8"/>
      <c r="P127" s="8"/>
      <c r="Q127" s="8"/>
      <c r="R127" s="8" t="s">
        <v>5845</v>
      </c>
      <c r="S127" s="8" t="s">
        <v>5845</v>
      </c>
      <c r="T127" s="42" t="s">
        <v>5845</v>
      </c>
      <c r="U127" s="8" t="s">
        <v>5845</v>
      </c>
      <c r="V127" s="8"/>
      <c r="W127" s="8"/>
      <c r="X127" s="8"/>
      <c r="Y127" s="8"/>
      <c r="Z127" s="8"/>
      <c r="AA127" s="8"/>
      <c r="AB127" s="8"/>
      <c r="AC127" s="8"/>
      <c r="AD127" s="8"/>
      <c r="AE127" s="8"/>
      <c r="AF127" s="8"/>
      <c r="AG127" s="6">
        <f t="shared" si="3"/>
        <v>4</v>
      </c>
      <c r="AH127" s="8" t="s">
        <v>5375</v>
      </c>
      <c r="AI127" s="8" t="s">
        <v>5315</v>
      </c>
      <c r="AJ127" s="8" t="s">
        <v>5307</v>
      </c>
    </row>
    <row r="128" spans="1:36" s="8" customFormat="1" ht="12.75" customHeight="1" x14ac:dyDescent="0.2">
      <c r="A128" s="8">
        <v>125</v>
      </c>
      <c r="B128" s="6" t="s">
        <v>4452</v>
      </c>
      <c r="C128" s="20" t="s">
        <v>4453</v>
      </c>
      <c r="D128" s="6" t="s">
        <v>2627</v>
      </c>
      <c r="E128" s="6">
        <v>2012</v>
      </c>
      <c r="F128" s="6" t="s">
        <v>5473</v>
      </c>
      <c r="G128" s="8" t="s">
        <v>5303</v>
      </c>
      <c r="H128" s="6"/>
      <c r="I128" s="6"/>
      <c r="J128" s="6"/>
      <c r="K128" s="6"/>
      <c r="L128" s="6"/>
      <c r="M128" s="6"/>
      <c r="N128" s="6"/>
      <c r="O128" s="30" t="s">
        <v>5650</v>
      </c>
      <c r="P128" s="30"/>
      <c r="Q128" s="6"/>
      <c r="R128" s="6"/>
      <c r="S128" s="30" t="s">
        <v>5650</v>
      </c>
      <c r="T128" s="6"/>
      <c r="U128" s="6"/>
      <c r="V128" s="30" t="s">
        <v>5651</v>
      </c>
      <c r="W128" s="30" t="s">
        <v>5652</v>
      </c>
      <c r="X128" s="6"/>
      <c r="Y128" s="6"/>
      <c r="Z128" s="6"/>
      <c r="AA128" s="44" t="s">
        <v>6254</v>
      </c>
      <c r="AB128" s="6"/>
      <c r="AC128" s="6"/>
      <c r="AD128" s="6"/>
      <c r="AE128" s="6"/>
      <c r="AF128" s="6"/>
      <c r="AG128" s="6">
        <f t="shared" si="3"/>
        <v>5</v>
      </c>
      <c r="AH128" s="6" t="s">
        <v>5312</v>
      </c>
      <c r="AI128" s="6" t="s">
        <v>5653</v>
      </c>
      <c r="AJ128" s="6" t="s">
        <v>5307</v>
      </c>
    </row>
    <row r="129" spans="1:36" s="8" customFormat="1" ht="12.75" customHeight="1" x14ac:dyDescent="0.2">
      <c r="A129" s="8">
        <v>126</v>
      </c>
      <c r="B129" s="6" t="s">
        <v>4471</v>
      </c>
      <c r="C129" s="6" t="s">
        <v>4472</v>
      </c>
      <c r="D129" s="6" t="s">
        <v>4473</v>
      </c>
      <c r="E129" s="6">
        <v>2012</v>
      </c>
      <c r="F129" s="6" t="s">
        <v>5473</v>
      </c>
      <c r="G129" s="8" t="s">
        <v>5303</v>
      </c>
      <c r="H129" s="8" t="s">
        <v>5884</v>
      </c>
      <c r="M129" s="42" t="s">
        <v>5885</v>
      </c>
      <c r="S129" s="8" t="s">
        <v>5803</v>
      </c>
      <c r="T129" s="42" t="s">
        <v>5886</v>
      </c>
      <c r="V129" s="40" t="s">
        <v>5887</v>
      </c>
      <c r="Z129" s="8" t="s">
        <v>5803</v>
      </c>
      <c r="AE129" s="8" t="s">
        <v>5888</v>
      </c>
      <c r="AG129" s="6">
        <f t="shared" si="3"/>
        <v>6</v>
      </c>
      <c r="AH129" s="6" t="s">
        <v>5335</v>
      </c>
      <c r="AI129" s="8" t="s">
        <v>5315</v>
      </c>
      <c r="AJ129" s="8" t="s">
        <v>58</v>
      </c>
    </row>
    <row r="130" spans="1:36" ht="12.75" customHeight="1" x14ac:dyDescent="0.25">
      <c r="A130" s="8">
        <v>127</v>
      </c>
      <c r="B130" s="6" t="s">
        <v>4479</v>
      </c>
      <c r="C130" s="20" t="s">
        <v>4480</v>
      </c>
      <c r="D130" s="6" t="s">
        <v>4481</v>
      </c>
      <c r="E130" s="6">
        <v>2015</v>
      </c>
      <c r="F130" s="6" t="s">
        <v>5429</v>
      </c>
      <c r="G130" s="8" t="s">
        <v>5303</v>
      </c>
      <c r="H130" s="8"/>
      <c r="I130" s="8"/>
      <c r="J130" s="8"/>
      <c r="K130" s="8"/>
      <c r="L130" s="8" t="s">
        <v>6230</v>
      </c>
      <c r="M130" s="8"/>
      <c r="N130" s="8"/>
      <c r="O130" s="8"/>
      <c r="P130" s="8"/>
      <c r="Q130" s="8"/>
      <c r="R130" s="8" t="s">
        <v>5471</v>
      </c>
      <c r="S130" s="8"/>
      <c r="T130" s="8"/>
      <c r="U130" s="8"/>
      <c r="V130" s="8"/>
      <c r="W130" s="8"/>
      <c r="X130" s="8"/>
      <c r="Y130" s="8"/>
      <c r="Z130" s="8"/>
      <c r="AA130" s="8"/>
      <c r="AB130" s="8"/>
      <c r="AC130" s="8"/>
      <c r="AD130" s="8"/>
      <c r="AE130" s="8"/>
      <c r="AF130" s="8"/>
      <c r="AG130" s="6">
        <f t="shared" si="3"/>
        <v>2</v>
      </c>
      <c r="AH130" s="8" t="s">
        <v>5440</v>
      </c>
      <c r="AI130" s="8" t="s">
        <v>5472</v>
      </c>
      <c r="AJ130" s="8" t="s">
        <v>58</v>
      </c>
    </row>
    <row r="131" spans="1:36" ht="12.75" customHeight="1" x14ac:dyDescent="0.25">
      <c r="A131" s="8">
        <v>128</v>
      </c>
      <c r="B131" s="6" t="s">
        <v>4485</v>
      </c>
      <c r="C131" s="20" t="s">
        <v>4486</v>
      </c>
      <c r="D131" s="6" t="s">
        <v>4487</v>
      </c>
      <c r="E131" s="6">
        <v>2014</v>
      </c>
      <c r="F131" s="6" t="s">
        <v>5473</v>
      </c>
      <c r="G131" s="8" t="s">
        <v>5303</v>
      </c>
      <c r="H131" s="8" t="s">
        <v>5614</v>
      </c>
      <c r="I131" s="8"/>
      <c r="J131" s="8"/>
      <c r="K131" s="8"/>
      <c r="L131" s="8"/>
      <c r="M131" s="8"/>
      <c r="N131" s="8"/>
      <c r="O131" s="8" t="s">
        <v>5614</v>
      </c>
      <c r="P131" s="8"/>
      <c r="Q131" s="8"/>
      <c r="R131" s="8" t="s">
        <v>5615</v>
      </c>
      <c r="S131" s="8"/>
      <c r="T131" s="8"/>
      <c r="U131" s="8" t="s">
        <v>5616</v>
      </c>
      <c r="V131" s="8"/>
      <c r="W131" s="8"/>
      <c r="X131" s="8"/>
      <c r="Y131" s="8"/>
      <c r="Z131" s="8"/>
      <c r="AA131" s="45" t="s">
        <v>6256</v>
      </c>
      <c r="AB131" s="8"/>
      <c r="AC131" s="8"/>
      <c r="AD131" s="8"/>
      <c r="AE131" s="8"/>
      <c r="AF131" s="8"/>
      <c r="AG131" s="6">
        <f t="shared" si="3"/>
        <v>5</v>
      </c>
      <c r="AH131" s="8" t="s">
        <v>5382</v>
      </c>
      <c r="AI131" s="8" t="s">
        <v>5311</v>
      </c>
      <c r="AJ131" s="8" t="s">
        <v>58</v>
      </c>
    </row>
    <row r="132" spans="1:36" s="8" customFormat="1" ht="12.75" customHeight="1" x14ac:dyDescent="0.25">
      <c r="A132" s="8">
        <v>129</v>
      </c>
      <c r="B132" s="6" t="s">
        <v>4492</v>
      </c>
      <c r="C132" s="20" t="s">
        <v>4493</v>
      </c>
      <c r="D132" s="6" t="s">
        <v>501</v>
      </c>
      <c r="E132" s="6">
        <v>2013</v>
      </c>
      <c r="F132" s="6" t="s">
        <v>5473</v>
      </c>
      <c r="G132" s="6" t="s">
        <v>5303</v>
      </c>
      <c r="O132" s="8" t="s">
        <v>5603</v>
      </c>
      <c r="AG132" s="6">
        <f t="shared" ref="AG132:AG150" si="4">COUNTA(H132:AD132)</f>
        <v>1</v>
      </c>
      <c r="AH132" s="8" t="s">
        <v>5382</v>
      </c>
      <c r="AI132" s="8" t="s">
        <v>5604</v>
      </c>
      <c r="AJ132" s="8" t="s">
        <v>5307</v>
      </c>
    </row>
    <row r="133" spans="1:36" s="8" customFormat="1" ht="12.75" customHeight="1" x14ac:dyDescent="0.2">
      <c r="A133" s="8">
        <v>130</v>
      </c>
      <c r="B133" s="6" t="s">
        <v>6233</v>
      </c>
      <c r="C133" s="20" t="s">
        <v>4664</v>
      </c>
      <c r="D133" s="6" t="s">
        <v>4665</v>
      </c>
      <c r="E133" s="25">
        <v>2014</v>
      </c>
      <c r="F133" s="6" t="s">
        <v>5777</v>
      </c>
      <c r="G133" s="8" t="s">
        <v>5303</v>
      </c>
      <c r="J133" s="8" t="s">
        <v>6001</v>
      </c>
      <c r="L133" s="8" t="s">
        <v>6002</v>
      </c>
      <c r="M133" s="42" t="s">
        <v>6003</v>
      </c>
      <c r="O133" s="8" t="s">
        <v>6004</v>
      </c>
      <c r="P133" s="8" t="s">
        <v>6005</v>
      </c>
      <c r="Q133" s="8" t="s">
        <v>6006</v>
      </c>
      <c r="R133" s="8" t="s">
        <v>6007</v>
      </c>
      <c r="S133" s="8" t="s">
        <v>6184</v>
      </c>
      <c r="U133" s="8" t="s">
        <v>6008</v>
      </c>
      <c r="V133" s="40" t="s">
        <v>6009</v>
      </c>
      <c r="W133" s="8" t="s">
        <v>6009</v>
      </c>
      <c r="X133" s="8" t="s">
        <v>6009</v>
      </c>
      <c r="Z133" s="8" t="s">
        <v>6010</v>
      </c>
      <c r="AB133" s="8" t="s">
        <v>5319</v>
      </c>
      <c r="AE133" s="8" t="s">
        <v>6011</v>
      </c>
      <c r="AF133" s="8" t="s">
        <v>6212</v>
      </c>
      <c r="AG133" s="6">
        <f t="shared" si="4"/>
        <v>14</v>
      </c>
      <c r="AH133" s="8" t="s">
        <v>5314</v>
      </c>
      <c r="AI133" s="8" t="s">
        <v>5320</v>
      </c>
      <c r="AJ133" s="8" t="s">
        <v>5307</v>
      </c>
    </row>
    <row r="134" spans="1:36" ht="12.75" customHeight="1" x14ac:dyDescent="0.2">
      <c r="A134" s="8">
        <v>131</v>
      </c>
      <c r="B134" s="6" t="s">
        <v>4688</v>
      </c>
      <c r="C134" s="20" t="s">
        <v>4689</v>
      </c>
      <c r="D134" s="6" t="s">
        <v>4690</v>
      </c>
      <c r="E134" s="6">
        <v>2012</v>
      </c>
      <c r="F134" s="6" t="s">
        <v>5429</v>
      </c>
      <c r="G134" s="8" t="s">
        <v>5303</v>
      </c>
      <c r="H134" s="6" t="s">
        <v>6065</v>
      </c>
      <c r="L134" s="6" t="s">
        <v>6066</v>
      </c>
      <c r="M134" s="41" t="s">
        <v>6067</v>
      </c>
      <c r="S134" s="30" t="s">
        <v>5457</v>
      </c>
      <c r="T134" s="41" t="s">
        <v>5458</v>
      </c>
      <c r="V134" s="30" t="s">
        <v>5459</v>
      </c>
      <c r="W134" s="30" t="s">
        <v>5459</v>
      </c>
      <c r="X134" s="25" t="s">
        <v>5460</v>
      </c>
      <c r="AA134" s="44" t="s">
        <v>5461</v>
      </c>
      <c r="AB134" s="30" t="s">
        <v>5462</v>
      </c>
      <c r="AG134" s="6">
        <f t="shared" si="4"/>
        <v>10</v>
      </c>
      <c r="AH134" s="6" t="s">
        <v>5335</v>
      </c>
      <c r="AI134" s="6" t="s">
        <v>5315</v>
      </c>
      <c r="AJ134" s="6" t="s">
        <v>5307</v>
      </c>
    </row>
    <row r="135" spans="1:36" ht="12.75" customHeight="1" x14ac:dyDescent="0.25">
      <c r="A135" s="8">
        <v>132</v>
      </c>
      <c r="B135" s="6" t="s">
        <v>4749</v>
      </c>
      <c r="C135" s="20" t="s">
        <v>4750</v>
      </c>
      <c r="D135" s="6" t="s">
        <v>236</v>
      </c>
      <c r="E135" s="6">
        <v>2012</v>
      </c>
      <c r="F135" s="6" t="s">
        <v>5473</v>
      </c>
      <c r="G135" s="8" t="s">
        <v>5303</v>
      </c>
      <c r="H135" s="8"/>
      <c r="I135" s="8"/>
      <c r="J135" s="8"/>
      <c r="K135" s="8"/>
      <c r="L135" s="8"/>
      <c r="M135" s="8"/>
      <c r="N135" s="8"/>
      <c r="O135" s="8"/>
      <c r="P135" s="8"/>
      <c r="Q135" s="8"/>
      <c r="R135" s="8"/>
      <c r="S135" s="8"/>
      <c r="T135" s="8"/>
      <c r="U135" s="8" t="s">
        <v>5675</v>
      </c>
      <c r="V135" s="8"/>
      <c r="W135" s="8"/>
      <c r="X135" s="8"/>
      <c r="Y135" s="8"/>
      <c r="Z135" s="8"/>
      <c r="AA135" s="8"/>
      <c r="AB135" s="8"/>
      <c r="AC135" s="8"/>
      <c r="AD135" s="8"/>
      <c r="AE135" s="8"/>
      <c r="AF135" s="8"/>
      <c r="AG135" s="6">
        <f t="shared" si="4"/>
        <v>1</v>
      </c>
      <c r="AH135" s="8" t="s">
        <v>5594</v>
      </c>
      <c r="AI135" s="8" t="s">
        <v>5374</v>
      </c>
      <c r="AJ135" s="8" t="s">
        <v>5307</v>
      </c>
    </row>
    <row r="136" spans="1:36" s="8" customFormat="1" ht="12.75" customHeight="1" x14ac:dyDescent="0.2">
      <c r="A136" s="8">
        <v>133</v>
      </c>
      <c r="B136" s="6" t="s">
        <v>5549</v>
      </c>
      <c r="C136" s="20" t="s">
        <v>4790</v>
      </c>
      <c r="D136" s="8" t="s">
        <v>326</v>
      </c>
      <c r="E136" s="6">
        <v>2011</v>
      </c>
      <c r="F136" s="6" t="s">
        <v>5473</v>
      </c>
      <c r="G136" s="6" t="s">
        <v>5303</v>
      </c>
      <c r="H136" s="6"/>
      <c r="I136" s="6"/>
      <c r="J136" s="6"/>
      <c r="K136" s="6"/>
      <c r="L136" s="6"/>
      <c r="M136" s="41" t="s">
        <v>5550</v>
      </c>
      <c r="N136" s="6"/>
      <c r="O136" s="6"/>
      <c r="P136" s="6"/>
      <c r="Q136" s="30" t="s">
        <v>5551</v>
      </c>
      <c r="R136" s="30"/>
      <c r="S136" s="30" t="s">
        <v>5552</v>
      </c>
      <c r="T136" s="6"/>
      <c r="U136" s="6" t="s">
        <v>5935</v>
      </c>
      <c r="V136" s="30" t="s">
        <v>5553</v>
      </c>
      <c r="W136" s="6" t="s">
        <v>5553</v>
      </c>
      <c r="X136" s="30" t="s">
        <v>5551</v>
      </c>
      <c r="Y136" s="6"/>
      <c r="Z136" s="6"/>
      <c r="AA136" s="23" t="s">
        <v>5554</v>
      </c>
      <c r="AB136" s="30" t="s">
        <v>5555</v>
      </c>
      <c r="AC136" s="6"/>
      <c r="AD136" s="6"/>
      <c r="AE136" s="30"/>
      <c r="AF136" s="6"/>
      <c r="AG136" s="6">
        <f t="shared" si="4"/>
        <v>9</v>
      </c>
      <c r="AH136" s="6" t="s">
        <v>5312</v>
      </c>
      <c r="AI136" s="6" t="s">
        <v>5332</v>
      </c>
      <c r="AJ136" s="6" t="s">
        <v>58</v>
      </c>
    </row>
    <row r="137" spans="1:36" s="8" customFormat="1" ht="12.75" customHeight="1" x14ac:dyDescent="0.2">
      <c r="A137" s="8">
        <v>134</v>
      </c>
      <c r="B137" s="6" t="s">
        <v>6236</v>
      </c>
      <c r="C137" s="20" t="s">
        <v>4945</v>
      </c>
      <c r="D137" s="6" t="s">
        <v>4946</v>
      </c>
      <c r="E137" s="25">
        <v>2013</v>
      </c>
      <c r="F137" s="6" t="s">
        <v>5302</v>
      </c>
      <c r="G137" s="8" t="s">
        <v>5303</v>
      </c>
      <c r="M137" s="42" t="s">
        <v>5842</v>
      </c>
      <c r="Q137" s="8" t="s">
        <v>6119</v>
      </c>
      <c r="S137" s="8" t="s">
        <v>5842</v>
      </c>
      <c r="U137" s="8" t="s">
        <v>6120</v>
      </c>
      <c r="V137" s="40" t="s">
        <v>6119</v>
      </c>
      <c r="W137" s="8" t="s">
        <v>12</v>
      </c>
      <c r="Z137" s="8" t="s">
        <v>6121</v>
      </c>
      <c r="AG137" s="6">
        <f t="shared" si="4"/>
        <v>7</v>
      </c>
      <c r="AH137" s="8" t="s">
        <v>5314</v>
      </c>
      <c r="AI137" s="8" t="s">
        <v>5315</v>
      </c>
      <c r="AJ137" s="8" t="s">
        <v>5307</v>
      </c>
    </row>
    <row r="138" spans="1:36" s="8" customFormat="1" ht="12.75" customHeight="1" x14ac:dyDescent="0.25">
      <c r="A138" s="8">
        <v>135</v>
      </c>
      <c r="B138" s="6" t="s">
        <v>4948</v>
      </c>
      <c r="C138" s="20" t="s">
        <v>4949</v>
      </c>
      <c r="D138" s="6" t="s">
        <v>409</v>
      </c>
      <c r="E138" s="6">
        <v>2013</v>
      </c>
      <c r="F138" s="8" t="s">
        <v>5473</v>
      </c>
      <c r="G138" s="6" t="s">
        <v>5303</v>
      </c>
      <c r="Q138" s="8" t="s">
        <v>5583</v>
      </c>
      <c r="AG138" s="6">
        <f t="shared" si="4"/>
        <v>1</v>
      </c>
      <c r="AH138" s="8" t="s">
        <v>5312</v>
      </c>
      <c r="AI138" s="8" t="s">
        <v>5320</v>
      </c>
      <c r="AJ138" s="8" t="s">
        <v>5307</v>
      </c>
    </row>
    <row r="139" spans="1:36" s="8" customFormat="1" ht="12.75" customHeight="1" x14ac:dyDescent="0.2">
      <c r="A139" s="8">
        <v>136</v>
      </c>
      <c r="B139" s="6" t="s">
        <v>4951</v>
      </c>
      <c r="C139" s="6" t="s">
        <v>4952</v>
      </c>
      <c r="D139" s="6" t="s">
        <v>263</v>
      </c>
      <c r="E139" s="8">
        <v>2014</v>
      </c>
      <c r="F139" s="6" t="s">
        <v>5785</v>
      </c>
      <c r="G139" s="6" t="s">
        <v>5303</v>
      </c>
      <c r="H139" s="8" t="s">
        <v>6166</v>
      </c>
      <c r="I139" s="8" t="s">
        <v>5407</v>
      </c>
      <c r="L139" s="8" t="s">
        <v>6229</v>
      </c>
      <c r="U139" s="8" t="s">
        <v>5408</v>
      </c>
      <c r="V139" s="40" t="s">
        <v>6208</v>
      </c>
      <c r="W139" s="8" t="s">
        <v>5409</v>
      </c>
      <c r="Z139" s="8" t="s">
        <v>5408</v>
      </c>
      <c r="AF139" s="8" t="s">
        <v>6209</v>
      </c>
      <c r="AG139" s="6">
        <f t="shared" si="4"/>
        <v>7</v>
      </c>
      <c r="AH139" s="8" t="s">
        <v>5367</v>
      </c>
      <c r="AI139" s="8" t="s">
        <v>5410</v>
      </c>
      <c r="AJ139" s="8" t="s">
        <v>58</v>
      </c>
    </row>
    <row r="140" spans="1:36" s="8" customFormat="1" ht="12.75" customHeight="1" x14ac:dyDescent="0.2">
      <c r="A140" s="8">
        <v>137</v>
      </c>
      <c r="B140" s="6" t="s">
        <v>4967</v>
      </c>
      <c r="C140" s="20" t="s">
        <v>4968</v>
      </c>
      <c r="D140" s="6" t="s">
        <v>4969</v>
      </c>
      <c r="E140" s="6">
        <v>2012</v>
      </c>
      <c r="F140" s="6" t="s">
        <v>5473</v>
      </c>
      <c r="G140" s="8" t="s">
        <v>5303</v>
      </c>
      <c r="H140" s="6"/>
      <c r="I140" s="6"/>
      <c r="J140" s="6"/>
      <c r="K140" s="6"/>
      <c r="L140" s="6"/>
      <c r="M140" s="6"/>
      <c r="N140" s="6"/>
      <c r="O140" s="6" t="s">
        <v>5635</v>
      </c>
      <c r="P140" s="6"/>
      <c r="Q140" s="6"/>
      <c r="R140" s="6"/>
      <c r="S140" s="6" t="s">
        <v>5833</v>
      </c>
      <c r="T140" s="6"/>
      <c r="U140" s="6"/>
      <c r="V140" s="30" t="s">
        <v>5636</v>
      </c>
      <c r="W140" s="6"/>
      <c r="X140" s="6"/>
      <c r="Y140" s="6"/>
      <c r="Z140" s="6"/>
      <c r="AA140" s="6"/>
      <c r="AB140" s="6"/>
      <c r="AC140" s="6"/>
      <c r="AD140" s="6"/>
      <c r="AE140" s="6"/>
      <c r="AF140" s="6"/>
      <c r="AG140" s="6">
        <f t="shared" si="4"/>
        <v>3</v>
      </c>
      <c r="AH140" s="6" t="s">
        <v>5382</v>
      </c>
      <c r="AI140" s="6" t="s">
        <v>5637</v>
      </c>
      <c r="AJ140" s="6" t="s">
        <v>5307</v>
      </c>
    </row>
    <row r="141" spans="1:36" ht="12.75" customHeight="1" x14ac:dyDescent="0.2">
      <c r="A141" s="8">
        <v>138</v>
      </c>
      <c r="B141" s="6" t="s">
        <v>5008</v>
      </c>
      <c r="C141" s="20" t="s">
        <v>5009</v>
      </c>
      <c r="D141" s="6" t="s">
        <v>1545</v>
      </c>
      <c r="E141" s="6">
        <v>2012</v>
      </c>
      <c r="F141" s="6" t="s">
        <v>5473</v>
      </c>
      <c r="G141" s="6" t="s">
        <v>5303</v>
      </c>
      <c r="M141" s="6"/>
      <c r="O141" s="6" t="s">
        <v>5960</v>
      </c>
      <c r="R141" s="6" t="s">
        <v>5961</v>
      </c>
      <c r="S141" s="6" t="s">
        <v>5815</v>
      </c>
      <c r="T141" s="6"/>
      <c r="U141" s="30" t="s">
        <v>5962</v>
      </c>
      <c r="V141" s="30" t="s">
        <v>5578</v>
      </c>
      <c r="W141" s="6" t="s">
        <v>5579</v>
      </c>
      <c r="AA141" s="44" t="s">
        <v>5580</v>
      </c>
      <c r="AC141" s="6" t="s">
        <v>5581</v>
      </c>
      <c r="AG141" s="6">
        <f t="shared" si="4"/>
        <v>8</v>
      </c>
      <c r="AH141" s="6" t="s">
        <v>5312</v>
      </c>
      <c r="AI141" s="6" t="s">
        <v>5582</v>
      </c>
      <c r="AJ141" s="8" t="s">
        <v>5307</v>
      </c>
    </row>
    <row r="142" spans="1:36" ht="12.75" customHeight="1" x14ac:dyDescent="0.25">
      <c r="A142" s="8">
        <v>139</v>
      </c>
      <c r="B142" s="6" t="s">
        <v>5033</v>
      </c>
      <c r="C142" s="20" t="s">
        <v>5034</v>
      </c>
      <c r="D142" s="6" t="s">
        <v>5035</v>
      </c>
      <c r="E142" s="25">
        <v>2014</v>
      </c>
      <c r="F142" s="6" t="s">
        <v>5473</v>
      </c>
      <c r="G142" s="8" t="s">
        <v>5303</v>
      </c>
      <c r="H142" s="8"/>
      <c r="I142" s="8"/>
      <c r="J142" s="8"/>
      <c r="K142" s="8"/>
      <c r="L142" s="8"/>
      <c r="M142" s="8"/>
      <c r="N142" s="8"/>
      <c r="O142" s="8"/>
      <c r="P142" s="8"/>
      <c r="Q142" s="8" t="s">
        <v>5640</v>
      </c>
      <c r="R142" s="8"/>
      <c r="S142" s="8"/>
      <c r="T142" s="8"/>
      <c r="U142" s="8"/>
      <c r="V142" s="8"/>
      <c r="W142" s="8"/>
      <c r="X142" s="8"/>
      <c r="Y142" s="8"/>
      <c r="Z142" s="8" t="s">
        <v>5641</v>
      </c>
      <c r="AA142" s="8"/>
      <c r="AB142" s="8"/>
      <c r="AC142" s="8"/>
      <c r="AD142" s="8"/>
      <c r="AE142" s="8"/>
      <c r="AF142" s="8" t="s">
        <v>5639</v>
      </c>
      <c r="AG142" s="6">
        <f t="shared" si="4"/>
        <v>2</v>
      </c>
      <c r="AH142" s="6" t="s">
        <v>5594</v>
      </c>
      <c r="AI142" s="8" t="s">
        <v>5642</v>
      </c>
      <c r="AJ142" s="8" t="s">
        <v>58</v>
      </c>
    </row>
    <row r="143" spans="1:36" s="8" customFormat="1" ht="12.75" customHeight="1" x14ac:dyDescent="0.2">
      <c r="A143" s="8">
        <v>140</v>
      </c>
      <c r="B143" s="6" t="s">
        <v>5064</v>
      </c>
      <c r="C143" s="20" t="s">
        <v>5065</v>
      </c>
      <c r="D143" s="6" t="s">
        <v>3877</v>
      </c>
      <c r="E143" s="6">
        <v>2014</v>
      </c>
      <c r="F143" s="6" t="s">
        <v>5473</v>
      </c>
      <c r="G143" s="8" t="s">
        <v>5303</v>
      </c>
      <c r="U143" s="8" t="s">
        <v>5643</v>
      </c>
      <c r="V143" s="40" t="s">
        <v>6175</v>
      </c>
      <c r="Z143" s="8" t="s">
        <v>6172</v>
      </c>
      <c r="AA143" s="45" t="s">
        <v>6257</v>
      </c>
      <c r="AG143" s="6">
        <f t="shared" si="4"/>
        <v>4</v>
      </c>
      <c r="AH143" s="8" t="s">
        <v>5594</v>
      </c>
      <c r="AI143" s="8" t="s">
        <v>5315</v>
      </c>
      <c r="AJ143" s="8" t="s">
        <v>5307</v>
      </c>
    </row>
    <row r="144" spans="1:36" s="8" customFormat="1" ht="12.75" customHeight="1" x14ac:dyDescent="0.25">
      <c r="A144" s="8">
        <v>141</v>
      </c>
      <c r="B144" s="6" t="s">
        <v>5115</v>
      </c>
      <c r="C144" s="6" t="s">
        <v>5116</v>
      </c>
      <c r="D144" s="6" t="s">
        <v>5117</v>
      </c>
      <c r="E144" s="6">
        <v>2013</v>
      </c>
      <c r="F144" s="8" t="s">
        <v>5473</v>
      </c>
      <c r="G144" s="8" t="s">
        <v>5303</v>
      </c>
      <c r="O144" s="8" t="s">
        <v>5872</v>
      </c>
      <c r="Q144" s="8" t="s">
        <v>5873</v>
      </c>
      <c r="S144" s="8" t="s">
        <v>5799</v>
      </c>
      <c r="U144" s="8" t="s">
        <v>5874</v>
      </c>
      <c r="AE144" s="8" t="s">
        <v>5873</v>
      </c>
      <c r="AG144" s="6">
        <f t="shared" si="4"/>
        <v>4</v>
      </c>
      <c r="AH144" s="8" t="s">
        <v>5312</v>
      </c>
      <c r="AI144" s="8" t="s">
        <v>5501</v>
      </c>
      <c r="AJ144" s="8" t="s">
        <v>5307</v>
      </c>
    </row>
    <row r="145" spans="1:36" ht="12.75" customHeight="1" x14ac:dyDescent="0.2">
      <c r="A145" s="8">
        <v>142</v>
      </c>
      <c r="B145" s="6" t="s">
        <v>6237</v>
      </c>
      <c r="C145" s="20" t="s">
        <v>5143</v>
      </c>
      <c r="D145" s="6" t="s">
        <v>5144</v>
      </c>
      <c r="E145" s="25">
        <v>2013</v>
      </c>
      <c r="F145" s="6" t="s">
        <v>5473</v>
      </c>
      <c r="G145" s="6" t="s">
        <v>5303</v>
      </c>
      <c r="H145" s="6" t="s">
        <v>6012</v>
      </c>
      <c r="I145" s="6" t="s">
        <v>6012</v>
      </c>
      <c r="K145" s="30" t="s">
        <v>5589</v>
      </c>
      <c r="M145" s="41" t="s">
        <v>6013</v>
      </c>
      <c r="O145" s="30" t="s">
        <v>5589</v>
      </c>
      <c r="P145" s="30" t="s">
        <v>6014</v>
      </c>
      <c r="S145" s="30" t="s">
        <v>5590</v>
      </c>
      <c r="T145" s="41" t="s">
        <v>6015</v>
      </c>
      <c r="U145" s="30" t="s">
        <v>5591</v>
      </c>
      <c r="V145" s="30" t="s">
        <v>5592</v>
      </c>
      <c r="W145" s="30" t="s">
        <v>5592</v>
      </c>
      <c r="Z145" s="30" t="s">
        <v>5593</v>
      </c>
      <c r="AA145" s="6"/>
      <c r="AE145" s="6" t="s">
        <v>6016</v>
      </c>
      <c r="AG145" s="6">
        <f t="shared" si="4"/>
        <v>12</v>
      </c>
      <c r="AH145" s="8" t="s">
        <v>5594</v>
      </c>
      <c r="AI145" s="6" t="s">
        <v>5595</v>
      </c>
      <c r="AJ145" s="6" t="s">
        <v>5307</v>
      </c>
    </row>
    <row r="146" spans="1:36" s="8" customFormat="1" ht="12.75" customHeight="1" x14ac:dyDescent="0.2">
      <c r="A146" s="8">
        <v>143</v>
      </c>
      <c r="B146" s="6" t="s">
        <v>5171</v>
      </c>
      <c r="C146" s="6" t="s">
        <v>5172</v>
      </c>
      <c r="D146" s="6" t="s">
        <v>5173</v>
      </c>
      <c r="E146" s="6">
        <v>2015</v>
      </c>
      <c r="F146" s="6" t="s">
        <v>5473</v>
      </c>
      <c r="G146" s="6" t="s">
        <v>5303</v>
      </c>
      <c r="H146" s="6"/>
      <c r="I146" s="6"/>
      <c r="J146" s="6"/>
      <c r="K146" s="6"/>
      <c r="L146" s="6"/>
      <c r="M146" s="6"/>
      <c r="N146" s="31"/>
      <c r="O146" s="30" t="s">
        <v>5875</v>
      </c>
      <c r="P146" s="30"/>
      <c r="Q146" s="30" t="s">
        <v>5876</v>
      </c>
      <c r="R146" s="30"/>
      <c r="S146" s="30" t="s">
        <v>5800</v>
      </c>
      <c r="T146" s="41" t="s">
        <v>5877</v>
      </c>
      <c r="U146" s="30" t="s">
        <v>5878</v>
      </c>
      <c r="V146" s="30" t="s">
        <v>5502</v>
      </c>
      <c r="W146" s="30" t="s">
        <v>5502</v>
      </c>
      <c r="X146" s="6" t="s">
        <v>5503</v>
      </c>
      <c r="Y146" s="6"/>
      <c r="Z146" s="6" t="s">
        <v>5504</v>
      </c>
      <c r="AA146" s="23" t="s">
        <v>5505</v>
      </c>
      <c r="AB146" s="6"/>
      <c r="AC146" s="6"/>
      <c r="AD146" s="6" t="s">
        <v>5506</v>
      </c>
      <c r="AE146" s="30"/>
      <c r="AF146" s="6"/>
      <c r="AG146" s="6">
        <f t="shared" si="4"/>
        <v>11</v>
      </c>
      <c r="AH146" s="6" t="s">
        <v>5335</v>
      </c>
      <c r="AI146" s="6" t="s">
        <v>5315</v>
      </c>
      <c r="AJ146" s="6" t="s">
        <v>5307</v>
      </c>
    </row>
    <row r="147" spans="1:36" s="8" customFormat="1" ht="12.75" customHeight="1" x14ac:dyDescent="0.25">
      <c r="A147" s="8">
        <v>144</v>
      </c>
      <c r="B147" s="8" t="s">
        <v>5339</v>
      </c>
      <c r="C147" s="21" t="s">
        <v>5340</v>
      </c>
      <c r="D147" s="8" t="s">
        <v>5341</v>
      </c>
      <c r="E147" s="8">
        <v>2013</v>
      </c>
      <c r="F147" s="8" t="s">
        <v>5336</v>
      </c>
      <c r="G147" s="8" t="s">
        <v>5303</v>
      </c>
      <c r="K147" s="8" t="s">
        <v>6093</v>
      </c>
      <c r="M147" s="42" t="s">
        <v>6094</v>
      </c>
      <c r="Q147" s="8" t="s">
        <v>6095</v>
      </c>
      <c r="R147" s="8" t="s">
        <v>6096</v>
      </c>
      <c r="S147" s="8" t="s">
        <v>5836</v>
      </c>
      <c r="T147" s="42" t="s">
        <v>6097</v>
      </c>
      <c r="X147" s="8" t="s">
        <v>6098</v>
      </c>
      <c r="AB147" s="8" t="s">
        <v>6098</v>
      </c>
      <c r="AG147" s="6">
        <f t="shared" si="4"/>
        <v>8</v>
      </c>
      <c r="AH147" s="6" t="s">
        <v>5335</v>
      </c>
      <c r="AI147" s="8" t="s">
        <v>5315</v>
      </c>
      <c r="AJ147" s="8" t="s">
        <v>5307</v>
      </c>
    </row>
    <row r="148" spans="1:36" s="8" customFormat="1" ht="12.75" customHeight="1" x14ac:dyDescent="0.2">
      <c r="A148" s="8">
        <v>145</v>
      </c>
      <c r="B148" s="8" t="s">
        <v>5207</v>
      </c>
      <c r="C148" s="21" t="s">
        <v>5208</v>
      </c>
      <c r="D148" s="8" t="s">
        <v>5475</v>
      </c>
      <c r="E148" s="8">
        <v>2014</v>
      </c>
      <c r="F148" s="8" t="s">
        <v>5473</v>
      </c>
      <c r="G148" s="8" t="s">
        <v>5303</v>
      </c>
      <c r="L148" s="8" t="s">
        <v>6131</v>
      </c>
      <c r="M148" s="42" t="s">
        <v>6132</v>
      </c>
      <c r="O148" s="8" t="s">
        <v>6133</v>
      </c>
      <c r="Q148" s="8" t="s">
        <v>6131</v>
      </c>
      <c r="R148" s="8" t="s">
        <v>6134</v>
      </c>
      <c r="S148" s="8" t="s">
        <v>5855</v>
      </c>
      <c r="T148" s="42" t="s">
        <v>6135</v>
      </c>
      <c r="U148" s="8" t="s">
        <v>6136</v>
      </c>
      <c r="V148" s="40" t="s">
        <v>6137</v>
      </c>
      <c r="W148" s="8" t="s">
        <v>6138</v>
      </c>
      <c r="X148" s="8" t="s">
        <v>6139</v>
      </c>
      <c r="Z148" s="8" t="s">
        <v>6140</v>
      </c>
      <c r="AA148" s="45" t="s">
        <v>6141</v>
      </c>
      <c r="AE148" s="8" t="s">
        <v>6142</v>
      </c>
      <c r="AF148" s="8" t="s">
        <v>5663</v>
      </c>
      <c r="AG148" s="6">
        <f t="shared" si="4"/>
        <v>13</v>
      </c>
      <c r="AH148" s="8" t="s">
        <v>5312</v>
      </c>
      <c r="AI148" s="8" t="s">
        <v>5560</v>
      </c>
      <c r="AJ148" s="8" t="s">
        <v>5307</v>
      </c>
    </row>
    <row r="149" spans="1:36" s="8" customFormat="1" ht="12.75" customHeight="1" x14ac:dyDescent="0.2">
      <c r="A149" s="8">
        <v>146</v>
      </c>
      <c r="B149" s="6" t="s">
        <v>5220</v>
      </c>
      <c r="C149" s="20" t="s">
        <v>5221</v>
      </c>
      <c r="D149" s="6" t="s">
        <v>4587</v>
      </c>
      <c r="E149" s="25">
        <v>2014</v>
      </c>
      <c r="F149" s="6" t="s">
        <v>5473</v>
      </c>
      <c r="G149" s="8" t="s">
        <v>5303</v>
      </c>
      <c r="H149" s="6"/>
      <c r="I149" s="6"/>
      <c r="J149" s="6"/>
      <c r="K149" s="6"/>
      <c r="L149" s="6"/>
      <c r="M149" s="6"/>
      <c r="N149" s="6"/>
      <c r="O149" s="6"/>
      <c r="P149" s="6"/>
      <c r="Q149" s="6"/>
      <c r="R149" s="6"/>
      <c r="S149" s="30" t="s">
        <v>5661</v>
      </c>
      <c r="T149" s="6"/>
      <c r="U149" s="6"/>
      <c r="V149" s="30" t="s">
        <v>5661</v>
      </c>
      <c r="W149" s="30" t="s">
        <v>5661</v>
      </c>
      <c r="X149" s="30" t="s">
        <v>5661</v>
      </c>
      <c r="Y149" s="6"/>
      <c r="Z149" s="6"/>
      <c r="AA149" s="44" t="s">
        <v>5661</v>
      </c>
      <c r="AB149" s="6"/>
      <c r="AC149" s="6"/>
      <c r="AD149" s="6"/>
      <c r="AE149" s="6"/>
      <c r="AF149" s="6"/>
      <c r="AG149" s="6">
        <f t="shared" si="4"/>
        <v>5</v>
      </c>
      <c r="AH149" s="6" t="s">
        <v>5382</v>
      </c>
      <c r="AI149" s="6" t="s">
        <v>5662</v>
      </c>
      <c r="AJ149" s="6" t="s">
        <v>5307</v>
      </c>
    </row>
    <row r="150" spans="1:36" s="8" customFormat="1" ht="12.75" customHeight="1" x14ac:dyDescent="0.2">
      <c r="A150" s="8">
        <v>147</v>
      </c>
      <c r="B150" s="6" t="s">
        <v>5222</v>
      </c>
      <c r="C150" s="20" t="s">
        <v>5223</v>
      </c>
      <c r="D150" s="6" t="s">
        <v>1545</v>
      </c>
      <c r="E150" s="6">
        <v>2011</v>
      </c>
      <c r="F150" s="6" t="s">
        <v>5321</v>
      </c>
      <c r="G150" s="8" t="s">
        <v>5303</v>
      </c>
      <c r="H150" s="6"/>
      <c r="I150" s="6"/>
      <c r="J150" s="6"/>
      <c r="K150" s="6"/>
      <c r="L150" s="6"/>
      <c r="M150" s="6"/>
      <c r="N150" s="6"/>
      <c r="O150" s="6"/>
      <c r="P150" s="6"/>
      <c r="Q150" s="30" t="s">
        <v>5333</v>
      </c>
      <c r="R150" s="30"/>
      <c r="S150" s="6"/>
      <c r="T150" s="6"/>
      <c r="U150" s="6"/>
      <c r="V150" s="30" t="s">
        <v>5333</v>
      </c>
      <c r="W150" s="30" t="s">
        <v>5333</v>
      </c>
      <c r="X150" s="6"/>
      <c r="Y150" s="6"/>
      <c r="Z150" s="6"/>
      <c r="AA150" s="44" t="s">
        <v>5333</v>
      </c>
      <c r="AB150" s="6"/>
      <c r="AC150" s="6"/>
      <c r="AD150" s="6"/>
      <c r="AE150" s="30"/>
      <c r="AF150" s="6"/>
      <c r="AG150" s="6">
        <f t="shared" si="4"/>
        <v>4</v>
      </c>
      <c r="AH150" s="6" t="s">
        <v>5312</v>
      </c>
      <c r="AI150" s="6" t="s">
        <v>5334</v>
      </c>
      <c r="AJ150" s="6" t="s">
        <v>5307</v>
      </c>
    </row>
    <row r="151" spans="1:36" ht="12.75" customHeight="1" x14ac:dyDescent="0.25">
      <c r="M151" s="6"/>
      <c r="T151" s="6"/>
      <c r="V151" s="6"/>
      <c r="AA151" s="6"/>
      <c r="AG151" s="6">
        <f>AVERAGE(AG4:AG150)</f>
        <v>5.1768707482993195</v>
      </c>
    </row>
  </sheetData>
  <autoFilter ref="B3:AJ151">
    <sortState ref="B4:BC151">
      <sortCondition ref="B3:B151"/>
    </sortState>
  </autoFilter>
  <pageMargins left="0.23622047244094491" right="0.23622047244094491" top="0.35433070866141736" bottom="0.35433070866141736" header="0.31496062992125984" footer="0.31496062992125984"/>
  <pageSetup paperSize="9" fitToHeight="0"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5"/>
  <sheetViews>
    <sheetView zoomScale="70" zoomScaleNormal="70" workbookViewId="0"/>
  </sheetViews>
  <sheetFormatPr baseColWidth="10" defaultColWidth="11.42578125" defaultRowHeight="15" x14ac:dyDescent="0.25"/>
  <cols>
    <col min="1" max="1" width="14.42578125" style="14" customWidth="1"/>
    <col min="2" max="16384" width="11.42578125" style="14"/>
  </cols>
  <sheetData>
    <row r="1" spans="1:30" x14ac:dyDescent="0.25">
      <c r="C1" s="6" t="str">
        <f>Analysis!H1</f>
        <v>Production</v>
      </c>
      <c r="D1" s="6" t="str">
        <f>Analysis!I1</f>
        <v>Production</v>
      </c>
      <c r="E1" s="6" t="str">
        <f>Analysis!J1</f>
        <v>Production</v>
      </c>
      <c r="F1" s="6" t="str">
        <f>Analysis!K1</f>
        <v>Production</v>
      </c>
      <c r="G1" s="6" t="str">
        <f>Analysis!L1</f>
        <v>Production</v>
      </c>
      <c r="H1" s="6" t="str">
        <f>Analysis!M1</f>
        <v>Production</v>
      </c>
      <c r="I1" s="6" t="str">
        <f>Analysis!N1</f>
        <v>Production</v>
      </c>
      <c r="J1" s="6" t="str">
        <f>Analysis!O1</f>
        <v>Production</v>
      </c>
      <c r="K1" s="6" t="str">
        <f>Analysis!P1</f>
        <v>Production</v>
      </c>
      <c r="L1" s="6" t="str">
        <f>Analysis!Q1</f>
        <v>Production</v>
      </c>
      <c r="M1" s="6" t="str">
        <f>Analysis!R1</f>
        <v>Analysis</v>
      </c>
      <c r="N1" s="6" t="str">
        <f>Analysis!S1</f>
        <v>Analysis</v>
      </c>
      <c r="O1" s="6" t="str">
        <f>Analysis!T1</f>
        <v>Analysis</v>
      </c>
      <c r="P1" s="6" t="str">
        <f>Analysis!U1</f>
        <v>Analysis</v>
      </c>
      <c r="Q1" s="6" t="str">
        <f>Analysis!V1</f>
        <v>reporting</v>
      </c>
      <c r="R1" s="6" t="str">
        <f>Analysis!W1</f>
        <v>reporting</v>
      </c>
      <c r="S1" s="6" t="str">
        <f>Analysis!X1</f>
        <v>reporting</v>
      </c>
      <c r="T1" s="6" t="str">
        <f>Analysis!Y1</f>
        <v>reporting</v>
      </c>
      <c r="U1" s="6" t="str">
        <f>Analysis!Z1</f>
        <v>reporting</v>
      </c>
      <c r="V1" s="6" t="str">
        <f>Analysis!AA1</f>
        <v>reporting</v>
      </c>
      <c r="W1" s="6" t="str">
        <f>Analysis!AB1</f>
        <v>sharing</v>
      </c>
      <c r="X1" s="6" t="str">
        <f>Analysis!AC1</f>
        <v>sharing</v>
      </c>
      <c r="Y1" s="6" t="str">
        <f>Analysis!AD1</f>
        <v>sharing</v>
      </c>
      <c r="Z1" s="6"/>
      <c r="AA1" s="6"/>
      <c r="AB1" s="6"/>
      <c r="AC1" s="6"/>
      <c r="AD1" s="6"/>
    </row>
    <row r="2" spans="1:30" x14ac:dyDescent="0.25">
      <c r="C2" s="6" t="str">
        <f>Analysis!H2</f>
        <v>when</v>
      </c>
      <c r="D2" s="6" t="str">
        <f>Analysis!I2</f>
        <v>when</v>
      </c>
      <c r="E2" s="6" t="str">
        <f>Analysis!J2</f>
        <v>who</v>
      </c>
      <c r="F2" s="6" t="str">
        <f>Analysis!K2</f>
        <v>who</v>
      </c>
      <c r="G2" s="6" t="str">
        <f>Analysis!L2</f>
        <v>how</v>
      </c>
      <c r="H2" s="6" t="str">
        <f>Analysis!M2</f>
        <v>how</v>
      </c>
      <c r="I2" s="6" t="str">
        <f>Analysis!N2</f>
        <v>how</v>
      </c>
      <c r="J2" s="6" t="str">
        <f>Analysis!O2</f>
        <v>how</v>
      </c>
      <c r="K2" s="6">
        <f>Analysis!P2</f>
        <v>0</v>
      </c>
      <c r="L2" s="6" t="str">
        <f>Analysis!Q2</f>
        <v>how</v>
      </c>
      <c r="M2" s="6">
        <f>Analysis!R2</f>
        <v>0</v>
      </c>
      <c r="N2" s="6" t="str">
        <f>Analysis!S2</f>
        <v>how</v>
      </c>
      <c r="O2" s="6" t="str">
        <f>Analysis!T2</f>
        <v>how</v>
      </c>
      <c r="P2" s="6" t="str">
        <f>Analysis!U2</f>
        <v>who</v>
      </c>
      <c r="Q2" s="6" t="str">
        <f>Analysis!V2</f>
        <v>what</v>
      </c>
      <c r="R2" s="6" t="str">
        <f>Analysis!W2</f>
        <v>what</v>
      </c>
      <c r="S2" s="6" t="str">
        <f>Analysis!X2</f>
        <v>how</v>
      </c>
      <c r="T2" s="6" t="str">
        <f>Analysis!Y2</f>
        <v>what</v>
      </c>
      <c r="U2" s="6" t="str">
        <f>Analysis!Z2</f>
        <v>who</v>
      </c>
      <c r="V2" s="6" t="str">
        <f>Analysis!AA2</f>
        <v>how</v>
      </c>
      <c r="W2" s="6"/>
      <c r="X2" s="6"/>
      <c r="Y2" s="6"/>
      <c r="Z2" s="6"/>
      <c r="AA2" s="6"/>
      <c r="AB2" s="6"/>
      <c r="AC2" s="6"/>
      <c r="AD2" s="6"/>
    </row>
    <row r="3" spans="1:30" s="51" customFormat="1" ht="38.25" x14ac:dyDescent="0.25">
      <c r="C3" s="23" t="str">
        <f>Analysis!H3</f>
        <v>Patient selection</v>
      </c>
      <c r="D3" s="23" t="str">
        <f>Analysis!I3</f>
        <v>First tier</v>
      </c>
      <c r="E3" s="23" t="str">
        <f>Analysis!J3</f>
        <v>Clinicians buy in</v>
      </c>
      <c r="F3" s="23" t="str">
        <f>Analysis!K3</f>
        <v>Seq facility</v>
      </c>
      <c r="G3" s="23" t="str">
        <f>Analysis!L3</f>
        <v>Turnaround time</v>
      </c>
      <c r="H3" s="23" t="str">
        <f>Analysis!M3</f>
        <v>data storage</v>
      </c>
      <c r="I3" s="23" t="str">
        <f>Analysis!N3</f>
        <v>IP</v>
      </c>
      <c r="J3" s="23" t="str">
        <f>Analysis!O3</f>
        <v>Cost</v>
      </c>
      <c r="K3" s="23" t="str">
        <f>Analysis!P3</f>
        <v>CLIA and ISO</v>
      </c>
      <c r="L3" s="23" t="str">
        <f>Analysis!Q3</f>
        <v>QC</v>
      </c>
      <c r="M3" s="23" t="str">
        <f>Analysis!R3</f>
        <v>Bioinformatics</v>
      </c>
      <c r="N3" s="23" t="str">
        <f>Analysis!S3</f>
        <v>VUS</v>
      </c>
      <c r="O3" s="23" t="str">
        <f>Analysis!T3</f>
        <v>Databases</v>
      </c>
      <c r="P3" s="23" t="str">
        <f>Analysis!U3</f>
        <v>Collaboration</v>
      </c>
      <c r="Q3" s="23" t="str">
        <f>Analysis!V3</f>
        <v>IF</v>
      </c>
      <c r="R3" s="23" t="str">
        <f>Analysis!W3</f>
        <v>Reporting IF</v>
      </c>
      <c r="S3" s="23" t="str">
        <f>Analysis!X3</f>
        <v>Reporting VUS</v>
      </c>
      <c r="T3" s="23" t="str">
        <f>Analysis!Y3</f>
        <v>Prenatal options</v>
      </c>
      <c r="U3" s="23" t="str">
        <f>Analysis!Z3</f>
        <v>Education</v>
      </c>
      <c r="V3" s="23" t="str">
        <f>Analysis!AA3</f>
        <v>Communication</v>
      </c>
      <c r="W3" s="23" t="str">
        <f>Analysis!AB3</f>
        <v>Privacy</v>
      </c>
      <c r="X3" s="23" t="str">
        <f>Analysis!AC3</f>
        <v>genetic discrimination</v>
      </c>
      <c r="Y3" s="23" t="str">
        <f>Analysis!AD3</f>
        <v>electronic health records</v>
      </c>
      <c r="Z3" s="49"/>
      <c r="AA3" s="49"/>
      <c r="AB3" s="49"/>
      <c r="AC3" s="49"/>
      <c r="AD3" s="49"/>
    </row>
    <row r="4" spans="1:30" x14ac:dyDescent="0.25">
      <c r="A4" s="6"/>
      <c r="B4" s="6"/>
      <c r="C4" s="6">
        <v>1</v>
      </c>
      <c r="D4" s="6">
        <v>2</v>
      </c>
      <c r="E4" s="6">
        <v>3</v>
      </c>
      <c r="F4" s="6">
        <v>4</v>
      </c>
      <c r="G4" s="6">
        <v>5</v>
      </c>
      <c r="H4" s="6">
        <v>6</v>
      </c>
      <c r="I4" s="6">
        <v>7</v>
      </c>
      <c r="J4" s="6">
        <v>8</v>
      </c>
      <c r="K4" s="6">
        <v>9</v>
      </c>
      <c r="L4" s="6">
        <v>10</v>
      </c>
      <c r="M4" s="6">
        <v>11</v>
      </c>
      <c r="N4" s="6">
        <v>12</v>
      </c>
      <c r="O4" s="6">
        <v>13</v>
      </c>
      <c r="P4" s="6">
        <v>14</v>
      </c>
      <c r="Q4" s="6">
        <v>15</v>
      </c>
      <c r="R4" s="6">
        <v>16</v>
      </c>
      <c r="S4" s="6">
        <v>17</v>
      </c>
      <c r="T4" s="6">
        <v>18</v>
      </c>
      <c r="U4" s="6">
        <v>19</v>
      </c>
      <c r="V4" s="6">
        <v>20</v>
      </c>
      <c r="W4" s="6">
        <v>21</v>
      </c>
      <c r="X4" s="6">
        <v>22</v>
      </c>
      <c r="Y4" s="6">
        <v>23</v>
      </c>
      <c r="Z4" s="6"/>
      <c r="AA4" s="6"/>
      <c r="AB4" s="6"/>
      <c r="AC4" s="6"/>
      <c r="AD4" s="6"/>
    </row>
    <row r="5" spans="1:30" x14ac:dyDescent="0.25">
      <c r="A5" s="6" t="s">
        <v>5763</v>
      </c>
      <c r="B5" s="6"/>
      <c r="C5" s="6"/>
      <c r="D5" s="6"/>
      <c r="E5" s="6"/>
      <c r="F5" s="6"/>
      <c r="G5" s="6"/>
      <c r="H5" s="6"/>
      <c r="I5" s="6"/>
      <c r="J5" s="6"/>
      <c r="K5" s="6"/>
      <c r="L5" s="6"/>
      <c r="M5" s="6"/>
      <c r="N5" s="6"/>
      <c r="O5" s="6"/>
      <c r="P5" s="6"/>
      <c r="Q5" s="6"/>
      <c r="R5" s="6"/>
      <c r="S5" s="6"/>
      <c r="T5" s="6"/>
      <c r="U5" s="6"/>
      <c r="V5" s="6"/>
      <c r="W5" s="6"/>
      <c r="X5" s="6"/>
      <c r="Y5" s="6"/>
      <c r="Z5" s="6"/>
      <c r="AA5" s="6"/>
      <c r="AB5" s="6"/>
      <c r="AC5" s="6"/>
      <c r="AD5" s="6"/>
    </row>
    <row r="6" spans="1:30" x14ac:dyDescent="0.25">
      <c r="A6" s="6"/>
      <c r="B6" s="6">
        <v>2010</v>
      </c>
      <c r="C6" s="6">
        <f>COUNTIFS(Analysis!H$4:'Analysis'!H$150,"*",Analysis!$E$4:'Analysis'!$E$150,$B6)</f>
        <v>0</v>
      </c>
      <c r="D6" s="6">
        <f>COUNTIFS(Analysis!I$4:'Analysis'!I$150,"*",Analysis!$E$4:'Analysis'!$E$150,$B6)</f>
        <v>0</v>
      </c>
      <c r="E6" s="6">
        <f>COUNTIFS(Analysis!J$4:'Analysis'!J$150,"*",Analysis!$E$4:'Analysis'!$E$150,$B6)</f>
        <v>0</v>
      </c>
      <c r="F6" s="6">
        <f>COUNTIFS(Analysis!K$4:'Analysis'!K$150,"*",Analysis!$E$4:'Analysis'!$E$150,$B6)</f>
        <v>0</v>
      </c>
      <c r="G6" s="6">
        <f>COUNTIFS(Analysis!L$4:'Analysis'!L$150,"*",Analysis!$E$4:'Analysis'!$E$150,$B6)</f>
        <v>1</v>
      </c>
      <c r="H6" s="6">
        <f>COUNTIFS(Analysis!M$4:'Analysis'!M$150,"*",Analysis!$E$4:'Analysis'!$E$150,$B6)</f>
        <v>1</v>
      </c>
      <c r="I6" s="6">
        <f>COUNTIFS(Analysis!N$4:'Analysis'!N$150,"*",Analysis!$E$4:'Analysis'!$E$150,$B6)</f>
        <v>0</v>
      </c>
      <c r="J6" s="6">
        <f>COUNTIFS(Analysis!O$4:'Analysis'!O$150,"*",Analysis!$E$4:'Analysis'!$E$150,$B6)</f>
        <v>1</v>
      </c>
      <c r="K6" s="6">
        <f>COUNTIFS(Analysis!P$4:'Analysis'!P$150,"*",Analysis!$E$4:'Analysis'!$E$150,$B6)</f>
        <v>0</v>
      </c>
      <c r="L6" s="6">
        <f>COUNTIFS(Analysis!Q$4:'Analysis'!Q$150,"*",Analysis!$E$4:'Analysis'!$E$150,$B6)</f>
        <v>0</v>
      </c>
      <c r="M6" s="6">
        <f>COUNTIFS(Analysis!R$4:'Analysis'!R$150,"*",Analysis!$E$4:'Analysis'!$E$150,$B6)</f>
        <v>0</v>
      </c>
      <c r="N6" s="6">
        <f>COUNTIFS(Analysis!S$4:'Analysis'!S$150,"*",Analysis!$E$4:'Analysis'!$E$150,$B6)</f>
        <v>2</v>
      </c>
      <c r="O6" s="6">
        <f>COUNTIFS(Analysis!T$4:'Analysis'!T$150,"*",Analysis!$E$4:'Analysis'!$E$150,$B6)</f>
        <v>0</v>
      </c>
      <c r="P6" s="6">
        <f>COUNTIFS(Analysis!U$4:'Analysis'!U$150,"*",Analysis!$E$4:'Analysis'!$E$150,$B6)</f>
        <v>1</v>
      </c>
      <c r="Q6" s="6">
        <f>COUNTIFS(Analysis!V$4:'Analysis'!V$150,"*",Analysis!$E$4:'Analysis'!$E$150,$B6)</f>
        <v>2</v>
      </c>
      <c r="R6" s="6">
        <f>COUNTIFS(Analysis!W$4:'Analysis'!W$150,"*",Analysis!$E$4:'Analysis'!$E$150,$B6)</f>
        <v>1</v>
      </c>
      <c r="S6" s="6">
        <f>COUNTIFS(Analysis!X$4:'Analysis'!X$150,"*",Analysis!$E$4:'Analysis'!$E$150,$B6)</f>
        <v>0</v>
      </c>
      <c r="T6" s="6">
        <f>COUNTIFS(Analysis!Y$4:'Analysis'!Y$150,"*",Analysis!$E$4:'Analysis'!$E$150,$B6)</f>
        <v>0</v>
      </c>
      <c r="U6" s="6">
        <f>COUNTIFS(Analysis!Z$4:'Analysis'!Z$150,"*",Analysis!$E$4:'Analysis'!$E$150,$B6)</f>
        <v>0</v>
      </c>
      <c r="V6" s="6">
        <f>COUNTIFS(Analysis!AA$4:'Analysis'!AA$150,"*",Analysis!$E$4:'Analysis'!$E$150,$B6)</f>
        <v>1</v>
      </c>
      <c r="W6" s="6">
        <f>COUNTIFS(Analysis!AB$4:'Analysis'!AB$150,"*",Analysis!$E$4:'Analysis'!$E$150,$B6)</f>
        <v>0</v>
      </c>
      <c r="X6" s="6">
        <f>COUNTIFS(Analysis!AC$4:'Analysis'!AC$150,"*",Analysis!$E$4:'Analysis'!$E$150,$B6)</f>
        <v>0</v>
      </c>
      <c r="Y6" s="6">
        <f>COUNTIFS(Analysis!AD$4:'Analysis'!AD$150,"*",Analysis!$E$4:'Analysis'!$E$150,$B6)</f>
        <v>0</v>
      </c>
      <c r="Z6" s="6"/>
      <c r="AA6" s="6"/>
      <c r="AB6" s="6"/>
      <c r="AC6" s="6"/>
      <c r="AD6" s="6"/>
    </row>
    <row r="7" spans="1:30" x14ac:dyDescent="0.25">
      <c r="A7" s="6"/>
      <c r="B7" s="6">
        <v>2011</v>
      </c>
      <c r="C7" s="6">
        <f>COUNTIFS(Analysis!H$4:'Analysis'!H$150,"*",Analysis!$E$4:'Analysis'!$E$150,$B7)</f>
        <v>2</v>
      </c>
      <c r="D7" s="6">
        <f>COUNTIFS(Analysis!I$4:'Analysis'!I$150,"*",Analysis!$E$4:'Analysis'!$E$150,$B7)</f>
        <v>0</v>
      </c>
      <c r="E7" s="6">
        <f>COUNTIFS(Analysis!J$4:'Analysis'!J$150,"*",Analysis!$E$4:'Analysis'!$E$150,$B7)</f>
        <v>1</v>
      </c>
      <c r="F7" s="39">
        <f>COUNTIFS(Analysis!K$4:'Analysis'!K$150,"*",Analysis!$E$4:'Analysis'!$E$150,$B7)</f>
        <v>0</v>
      </c>
      <c r="G7" s="39">
        <f>COUNTIFS(Analysis!L$4:'Analysis'!L$150,"*",Analysis!$E$4:'Analysis'!$E$150,$B7)</f>
        <v>1</v>
      </c>
      <c r="H7" s="39">
        <f>COUNTIFS(Analysis!M$4:'Analysis'!M$150,"*",Analysis!$E$4:'Analysis'!$E$150,$B7)</f>
        <v>3</v>
      </c>
      <c r="I7" s="39">
        <f>COUNTIFS(Analysis!N$4:'Analysis'!N$150,"*",Analysis!$E$4:'Analysis'!$E$150,$B7)</f>
        <v>1</v>
      </c>
      <c r="J7" s="39">
        <f>COUNTIFS(Analysis!O$4:'Analysis'!O$150,"*",Analysis!$E$4:'Analysis'!$E$150,$B7)</f>
        <v>4</v>
      </c>
      <c r="K7" s="39">
        <f>COUNTIFS(Analysis!P$4:'Analysis'!P$150,"*",Analysis!$E$4:'Analysis'!$E$150,$B7)</f>
        <v>1</v>
      </c>
      <c r="L7" s="39">
        <f>COUNTIFS(Analysis!Q$4:'Analysis'!Q$150,"*",Analysis!$E$4:'Analysis'!$E$150,$B7)</f>
        <v>5</v>
      </c>
      <c r="M7" s="39">
        <f>COUNTIFS(Analysis!R$4:'Analysis'!R$150,"*",Analysis!$E$4:'Analysis'!$E$150,$B7)</f>
        <v>6</v>
      </c>
      <c r="N7" s="39">
        <f>COUNTIFS(Analysis!S$4:'Analysis'!S$150,"*",Analysis!$E$4:'Analysis'!$E$150,$B7)</f>
        <v>9</v>
      </c>
      <c r="O7" s="39">
        <f>COUNTIFS(Analysis!T$4:'Analysis'!T$150,"*",Analysis!$E$4:'Analysis'!$E$150,$B7)</f>
        <v>4</v>
      </c>
      <c r="P7" s="39">
        <f>COUNTIFS(Analysis!U$4:'Analysis'!U$150,"*",Analysis!$E$4:'Analysis'!$E$150,$B7)</f>
        <v>4</v>
      </c>
      <c r="Q7" s="39">
        <f>COUNTIFS(Analysis!V$4:'Analysis'!V$150,"*",Analysis!$E$4:'Analysis'!$E$150,$B7)</f>
        <v>6</v>
      </c>
      <c r="R7" s="39">
        <f>COUNTIFS(Analysis!W$4:'Analysis'!W$150,"*",Analysis!$E$4:'Analysis'!$E$150,$B7)</f>
        <v>4</v>
      </c>
      <c r="S7" s="39">
        <f>COUNTIFS(Analysis!X$4:'Analysis'!X$150,"*",Analysis!$E$4:'Analysis'!$E$150,$B7)</f>
        <v>2</v>
      </c>
      <c r="T7" s="39">
        <f>COUNTIFS(Analysis!Y$4:'Analysis'!Y$150,"*",Analysis!$E$4:'Analysis'!$E$150,$B7)</f>
        <v>0</v>
      </c>
      <c r="U7" s="39">
        <f>COUNTIFS(Analysis!Z$4:'Analysis'!Z$150,"*",Analysis!$E$4:'Analysis'!$E$150,$B7)</f>
        <v>2</v>
      </c>
      <c r="V7" s="39">
        <f>COUNTIFS(Analysis!AA$4:'Analysis'!AA$150,"*",Analysis!$E$4:'Analysis'!$E$150,$B7)</f>
        <v>6</v>
      </c>
      <c r="W7" s="39">
        <f>COUNTIFS(Analysis!AB$4:'Analysis'!AB$150,"*",Analysis!$E$4:'Analysis'!$E$150,$B7)</f>
        <v>1</v>
      </c>
      <c r="X7" s="39">
        <f>COUNTIFS(Analysis!AC$4:'Analysis'!AC$150,"*",Analysis!$E$4:'Analysis'!$E$150,$B7)</f>
        <v>0</v>
      </c>
      <c r="Y7" s="6">
        <f>COUNTIFS(Analysis!AD$4:'Analysis'!AD$150,"*",Analysis!$E$4:'Analysis'!$E$150,$B7)</f>
        <v>0</v>
      </c>
      <c r="Z7" s="6"/>
      <c r="AA7" s="6"/>
      <c r="AB7" s="6"/>
      <c r="AC7" s="6"/>
      <c r="AD7" s="6"/>
    </row>
    <row r="8" spans="1:30" x14ac:dyDescent="0.25">
      <c r="A8" s="6"/>
      <c r="B8" s="6">
        <v>2012</v>
      </c>
      <c r="C8" s="6">
        <f>COUNTIFS(Analysis!H$4:'Analysis'!H$150,"*",Analysis!$E$4:'Analysis'!$E$150,$B8)</f>
        <v>2</v>
      </c>
      <c r="D8" s="6">
        <f>COUNTIFS(Analysis!I$4:'Analysis'!I$150,"*",Analysis!$E$4:'Analysis'!$E$150,$B8)</f>
        <v>1</v>
      </c>
      <c r="E8" s="6">
        <f>COUNTIFS(Analysis!J$4:'Analysis'!J$150,"*",Analysis!$E$4:'Analysis'!$E$150,$B8)</f>
        <v>2</v>
      </c>
      <c r="F8" s="39">
        <f>COUNTIFS(Analysis!K$4:'Analysis'!K$150,"*",Analysis!$E$4:'Analysis'!$E$150,$B8)</f>
        <v>2</v>
      </c>
      <c r="G8" s="39">
        <f>COUNTIFS(Analysis!L$4:'Analysis'!L$150,"*",Analysis!$E$4:'Analysis'!$E$150,$B8)</f>
        <v>5</v>
      </c>
      <c r="H8" s="39">
        <f>COUNTIFS(Analysis!M$4:'Analysis'!M$150,"*",Analysis!$E$4:'Analysis'!$E$150,$B8)</f>
        <v>7</v>
      </c>
      <c r="I8" s="39">
        <f>COUNTIFS(Analysis!N$4:'Analysis'!N$150,"*",Analysis!$E$4:'Analysis'!$E$150,$B8)</f>
        <v>2</v>
      </c>
      <c r="J8" s="39">
        <f>COUNTIFS(Analysis!O$4:'Analysis'!O$150,"*",Analysis!$E$4:'Analysis'!$E$150,$B8)</f>
        <v>18</v>
      </c>
      <c r="K8" s="39">
        <f>COUNTIFS(Analysis!P$4:'Analysis'!P$150,"*",Analysis!$E$4:'Analysis'!$E$150,$B8)</f>
        <v>4</v>
      </c>
      <c r="L8" s="39">
        <f>COUNTIFS(Analysis!Q$4:'Analysis'!Q$150,"*",Analysis!$E$4:'Analysis'!$E$150,$B8)</f>
        <v>12</v>
      </c>
      <c r="M8" s="39">
        <f>COUNTIFS(Analysis!R$4:'Analysis'!R$150,"*",Analysis!$E$4:'Analysis'!$E$150,$B8)</f>
        <v>13</v>
      </c>
      <c r="N8" s="39">
        <f>COUNTIFS(Analysis!S$4:'Analysis'!S$150,"*",Analysis!$E$4:'Analysis'!$E$150,$B8)</f>
        <v>21</v>
      </c>
      <c r="O8" s="39">
        <f>COUNTIFS(Analysis!T$4:'Analysis'!T$150,"*",Analysis!$E$4:'Analysis'!$E$150,$B8)</f>
        <v>10</v>
      </c>
      <c r="P8" s="39">
        <f>COUNTIFS(Analysis!U$4:'Analysis'!U$150,"*",Analysis!$E$4:'Analysis'!$E$150,$B8)</f>
        <v>11</v>
      </c>
      <c r="Q8" s="39">
        <f>COUNTIFS(Analysis!V$4:'Analysis'!V$150,"*",Analysis!$E$4:'Analysis'!$E$150,$B8)</f>
        <v>15</v>
      </c>
      <c r="R8" s="39">
        <f>COUNTIFS(Analysis!W$4:'Analysis'!W$150,"*",Analysis!$E$4:'Analysis'!$E$150,$B8)</f>
        <v>9</v>
      </c>
      <c r="S8" s="39">
        <f>COUNTIFS(Analysis!X$4:'Analysis'!X$150,"*",Analysis!$E$4:'Analysis'!$E$150,$B8)</f>
        <v>8</v>
      </c>
      <c r="T8" s="39">
        <f>COUNTIFS(Analysis!Y$4:'Analysis'!Y$150,"*",Analysis!$E$4:'Analysis'!$E$150,$B8)</f>
        <v>0</v>
      </c>
      <c r="U8" s="39">
        <f>COUNTIFS(Analysis!Z$4:'Analysis'!Z$150,"*",Analysis!$E$4:'Analysis'!$E$150,$B8)</f>
        <v>7</v>
      </c>
      <c r="V8" s="39">
        <f>COUNTIFS(Analysis!AA$4:'Analysis'!AA$150,"*",Analysis!$E$4:'Analysis'!$E$150,$B8)</f>
        <v>12</v>
      </c>
      <c r="W8" s="39">
        <f>COUNTIFS(Analysis!AB$4:'Analysis'!AB$150,"*",Analysis!$E$4:'Analysis'!$E$150,$B8)</f>
        <v>8</v>
      </c>
      <c r="X8" s="39">
        <f>COUNTIFS(Analysis!AC$4:'Analysis'!AC$150,"*",Analysis!$E$4:'Analysis'!$E$150,$B8)</f>
        <v>4</v>
      </c>
      <c r="Y8" s="6">
        <f>COUNTIFS(Analysis!AD$4:'Analysis'!AD$150,"*",Analysis!$E$4:'Analysis'!$E$150,$B8)</f>
        <v>2</v>
      </c>
      <c r="Z8" s="6"/>
      <c r="AA8" s="6"/>
      <c r="AB8" s="6"/>
      <c r="AC8" s="6"/>
      <c r="AD8" s="6"/>
    </row>
    <row r="9" spans="1:30" x14ac:dyDescent="0.25">
      <c r="A9" s="6"/>
      <c r="B9" s="6">
        <v>2013</v>
      </c>
      <c r="C9" s="6">
        <f>COUNTIFS(Analysis!H$4:'Analysis'!H$150,"*",Analysis!$E$4:'Analysis'!$E$150,$B9)</f>
        <v>6</v>
      </c>
      <c r="D9" s="6">
        <f>COUNTIFS(Analysis!I$4:'Analysis'!I$150,"*",Analysis!$E$4:'Analysis'!$E$150,$B9)</f>
        <v>3</v>
      </c>
      <c r="E9" s="6">
        <f>COUNTIFS(Analysis!J$4:'Analysis'!J$150,"*",Analysis!$E$4:'Analysis'!$E$150,$B9)</f>
        <v>2</v>
      </c>
      <c r="F9" s="39">
        <f>COUNTIFS(Analysis!K$4:'Analysis'!K$150,"*",Analysis!$E$4:'Analysis'!$E$150,$B9)</f>
        <v>7</v>
      </c>
      <c r="G9" s="39">
        <f>COUNTIFS(Analysis!L$4:'Analysis'!L$150,"*",Analysis!$E$4:'Analysis'!$E$150,$B9)</f>
        <v>2</v>
      </c>
      <c r="H9" s="39">
        <f>COUNTIFS(Analysis!M$4:'Analysis'!M$150,"*",Analysis!$E$4:'Analysis'!$E$150,$B9)</f>
        <v>10</v>
      </c>
      <c r="I9" s="39">
        <f>COUNTIFS(Analysis!N$4:'Analysis'!N$150,"*",Analysis!$E$4:'Analysis'!$E$150,$B9)</f>
        <v>4</v>
      </c>
      <c r="J9" s="39">
        <f>COUNTIFS(Analysis!O$4:'Analysis'!O$150,"*",Analysis!$E$4:'Analysis'!$E$150,$B9)</f>
        <v>17</v>
      </c>
      <c r="K9" s="39">
        <f>COUNTIFS(Analysis!P$4:'Analysis'!P$150,"*",Analysis!$E$4:'Analysis'!$E$150,$B9)</f>
        <v>7</v>
      </c>
      <c r="L9" s="39">
        <f>COUNTIFS(Analysis!Q$4:'Analysis'!Q$150,"*",Analysis!$E$4:'Analysis'!$E$150,$B9)</f>
        <v>16</v>
      </c>
      <c r="M9" s="39">
        <f>COUNTIFS(Analysis!R$4:'Analysis'!R$150,"*",Analysis!$E$4:'Analysis'!$E$150,$B9)</f>
        <v>9</v>
      </c>
      <c r="N9" s="39">
        <f>COUNTIFS(Analysis!S$4:'Analysis'!S$150,"*",Analysis!$E$4:'Analysis'!$E$150,$B9)</f>
        <v>27</v>
      </c>
      <c r="O9" s="39">
        <f>COUNTIFS(Analysis!T$4:'Analysis'!T$150,"*",Analysis!$E$4:'Analysis'!$E$150,$B9)</f>
        <v>13</v>
      </c>
      <c r="P9" s="39">
        <f>COUNTIFS(Analysis!U$4:'Analysis'!U$150,"*",Analysis!$E$4:'Analysis'!$E$150,$B9)</f>
        <v>15</v>
      </c>
      <c r="Q9" s="39">
        <f>COUNTIFS(Analysis!V$4:'Analysis'!V$150,"*",Analysis!$E$4:'Analysis'!$E$150,$B9)</f>
        <v>22</v>
      </c>
      <c r="R9" s="39">
        <f>COUNTIFS(Analysis!W$4:'Analysis'!W$150,"*",Analysis!$E$4:'Analysis'!$E$150,$B9)</f>
        <v>11</v>
      </c>
      <c r="S9" s="39">
        <f>COUNTIFS(Analysis!X$4:'Analysis'!X$150,"*",Analysis!$E$4:'Analysis'!$E$150,$B9)</f>
        <v>7</v>
      </c>
      <c r="T9" s="39">
        <f>COUNTIFS(Analysis!Y$4:'Analysis'!Y$150,"*",Analysis!$E$4:'Analysis'!$E$150,$B9)</f>
        <v>1</v>
      </c>
      <c r="U9" s="39">
        <f>COUNTIFS(Analysis!Z$4:'Analysis'!Z$150,"*",Analysis!$E$4:'Analysis'!$E$150,$B9)</f>
        <v>13</v>
      </c>
      <c r="V9" s="39">
        <f>COUNTIFS(Analysis!AA$4:'Analysis'!AA$150,"*",Analysis!$E$4:'Analysis'!$E$150,$B9)</f>
        <v>12</v>
      </c>
      <c r="W9" s="39">
        <f>COUNTIFS(Analysis!AB$4:'Analysis'!AB$150,"*",Analysis!$E$4:'Analysis'!$E$150,$B9)</f>
        <v>9</v>
      </c>
      <c r="X9" s="39">
        <f>COUNTIFS(Analysis!AC$4:'Analysis'!AC$150,"*",Analysis!$E$4:'Analysis'!$E$150,$B9)</f>
        <v>5</v>
      </c>
      <c r="Y9" s="6">
        <f>COUNTIFS(Analysis!AD$4:'Analysis'!AD$150,"*",Analysis!$E$4:'Analysis'!$E$150,$B9)</f>
        <v>2</v>
      </c>
      <c r="Z9" s="6"/>
      <c r="AA9" s="6"/>
      <c r="AB9" s="6"/>
      <c r="AC9" s="6"/>
      <c r="AD9" s="6"/>
    </row>
    <row r="10" spans="1:30" x14ac:dyDescent="0.25">
      <c r="A10" s="6"/>
      <c r="B10" s="6">
        <v>2014</v>
      </c>
      <c r="C10" s="6">
        <f>COUNTIFS(Analysis!H$4:'Analysis'!H$150,"*",Analysis!$E$4:'Analysis'!$E$150,$B10)</f>
        <v>8</v>
      </c>
      <c r="D10" s="6">
        <f>COUNTIFS(Analysis!I$4:'Analysis'!I$150,"*",Analysis!$E$4:'Analysis'!$E$150,$B10)</f>
        <v>3</v>
      </c>
      <c r="E10" s="6">
        <f>COUNTIFS(Analysis!J$4:'Analysis'!J$150,"*",Analysis!$E$4:'Analysis'!$E$150,$B10)</f>
        <v>4</v>
      </c>
      <c r="F10" s="39">
        <f>COUNTIFS(Analysis!K$4:'Analysis'!K$150,"*",Analysis!$E$4:'Analysis'!$E$150,$B10)</f>
        <v>3</v>
      </c>
      <c r="G10" s="39">
        <f>COUNTIFS(Analysis!L$4:'Analysis'!L$150,"*",Analysis!$E$4:'Analysis'!$E$150,$B10)</f>
        <v>11</v>
      </c>
      <c r="H10" s="39">
        <f>COUNTIFS(Analysis!M$4:'Analysis'!M$150,"*",Analysis!$E$4:'Analysis'!$E$150,$B10)</f>
        <v>13</v>
      </c>
      <c r="I10" s="39">
        <f>COUNTIFS(Analysis!N$4:'Analysis'!N$150,"*",Analysis!$E$4:'Analysis'!$E$150,$B10)</f>
        <v>0</v>
      </c>
      <c r="J10" s="39">
        <f>COUNTIFS(Analysis!O$4:'Analysis'!O$150,"*",Analysis!$E$4:'Analysis'!$E$150,$B10)</f>
        <v>26</v>
      </c>
      <c r="K10" s="39">
        <f>COUNTIFS(Analysis!P$4:'Analysis'!P$150,"*",Analysis!$E$4:'Analysis'!$E$150,$B10)</f>
        <v>4</v>
      </c>
      <c r="L10" s="39">
        <f>COUNTIFS(Analysis!Q$4:'Analysis'!Q$150,"*",Analysis!$E$4:'Analysis'!$E$150,$B10)</f>
        <v>10</v>
      </c>
      <c r="M10" s="39">
        <f>COUNTIFS(Analysis!R$4:'Analysis'!R$150,"*",Analysis!$E$4:'Analysis'!$E$150,$B10)</f>
        <v>14</v>
      </c>
      <c r="N10" s="39">
        <f>COUNTIFS(Analysis!S$4:'Analysis'!S$150,"*",Analysis!$E$4:'Analysis'!$E$150,$B10)</f>
        <v>27</v>
      </c>
      <c r="O10" s="39">
        <f>COUNTIFS(Analysis!T$4:'Analysis'!T$150,"*",Analysis!$E$4:'Analysis'!$E$150,$B10)</f>
        <v>12</v>
      </c>
      <c r="P10" s="39">
        <f>COUNTIFS(Analysis!U$4:'Analysis'!U$150,"*",Analysis!$E$4:'Analysis'!$E$150,$B10)</f>
        <v>14</v>
      </c>
      <c r="Q10" s="39">
        <f>COUNTIFS(Analysis!V$4:'Analysis'!V$150,"*",Analysis!$E$4:'Analysis'!$E$150,$B10)</f>
        <v>25</v>
      </c>
      <c r="R10" s="39">
        <f>COUNTIFS(Analysis!W$4:'Analysis'!W$150,"*",Analysis!$E$4:'Analysis'!$E$150,$B10)</f>
        <v>17</v>
      </c>
      <c r="S10" s="39">
        <f>COUNTIFS(Analysis!X$4:'Analysis'!X$150,"*",Analysis!$E$4:'Analysis'!$E$150,$B10)</f>
        <v>6</v>
      </c>
      <c r="T10" s="39">
        <f>COUNTIFS(Analysis!Y$4:'Analysis'!Y$150,"*",Analysis!$E$4:'Analysis'!$E$150,$B10)</f>
        <v>2</v>
      </c>
      <c r="U10" s="39">
        <f>COUNTIFS(Analysis!Z$4:'Analysis'!Z$150,"*",Analysis!$E$4:'Analysis'!$E$150,$B10)</f>
        <v>10</v>
      </c>
      <c r="V10" s="39">
        <f>COUNTIFS(Analysis!AA$4:'Analysis'!AA$150,"*",Analysis!$E$4:'Analysis'!$E$150,$B10)</f>
        <v>16</v>
      </c>
      <c r="W10" s="39">
        <f>COUNTIFS(Analysis!AB$4:'Analysis'!AB$150,"*",Analysis!$E$4:'Analysis'!$E$150,$B10)</f>
        <v>6</v>
      </c>
      <c r="X10" s="39">
        <f>COUNTIFS(Analysis!AC$4:'Analysis'!AC$150,"*",Analysis!$E$4:'Analysis'!$E$150,$B10)</f>
        <v>2</v>
      </c>
      <c r="Y10" s="6">
        <f>COUNTIFS(Analysis!AD$4:'Analysis'!AD$150,"*",Analysis!$E$4:'Analysis'!$E$150,$B10)</f>
        <v>3</v>
      </c>
      <c r="Z10" s="6"/>
      <c r="AA10" s="6"/>
      <c r="AB10" s="6"/>
      <c r="AC10" s="6"/>
      <c r="AD10" s="6"/>
    </row>
    <row r="11" spans="1:30" x14ac:dyDescent="0.25">
      <c r="A11" s="6"/>
      <c r="B11" s="6">
        <v>2015</v>
      </c>
      <c r="C11" s="6">
        <f>COUNTIFS(Analysis!H$4:'Analysis'!H$150,"*",Analysis!$E$4:'Analysis'!$E$150,$B11)</f>
        <v>2</v>
      </c>
      <c r="D11" s="6">
        <f>COUNTIFS(Analysis!I$4:'Analysis'!I$150,"*",Analysis!$E$4:'Analysis'!$E$150,$B11)</f>
        <v>1</v>
      </c>
      <c r="E11" s="6">
        <f>COUNTIFS(Analysis!J$4:'Analysis'!J$150,"*",Analysis!$E$4:'Analysis'!$E$150,$B11)</f>
        <v>1</v>
      </c>
      <c r="F11" s="39">
        <f>COUNTIFS(Analysis!K$4:'Analysis'!K$150,"*",Analysis!$E$4:'Analysis'!$E$150,$B11)</f>
        <v>0</v>
      </c>
      <c r="G11" s="39">
        <f>COUNTIFS(Analysis!L$4:'Analysis'!L$150,"*",Analysis!$E$4:'Analysis'!$E$150,$B11)</f>
        <v>4</v>
      </c>
      <c r="H11" s="39">
        <f>COUNTIFS(Analysis!M$4:'Analysis'!M$150,"*",Analysis!$E$4:'Analysis'!$E$150,$B11)</f>
        <v>1</v>
      </c>
      <c r="I11" s="39">
        <f>COUNTIFS(Analysis!N$4:'Analysis'!N$150,"*",Analysis!$E$4:'Analysis'!$E$150,$B11)</f>
        <v>0</v>
      </c>
      <c r="J11" s="39">
        <f>COUNTIFS(Analysis!O$4:'Analysis'!O$150,"*",Analysis!$E$4:'Analysis'!$E$150,$B11)</f>
        <v>6</v>
      </c>
      <c r="K11" s="39">
        <f>COUNTIFS(Analysis!P$4:'Analysis'!P$150,"*",Analysis!$E$4:'Analysis'!$E$150,$B11)</f>
        <v>0</v>
      </c>
      <c r="L11" s="39">
        <f>COUNTIFS(Analysis!Q$4:'Analysis'!Q$150,"*",Analysis!$E$4:'Analysis'!$E$150,$B11)</f>
        <v>3</v>
      </c>
      <c r="M11" s="39">
        <f>COUNTIFS(Analysis!R$4:'Analysis'!R$150,"*",Analysis!$E$4:'Analysis'!$E$150,$B11)</f>
        <v>2</v>
      </c>
      <c r="N11" s="39">
        <f>COUNTIFS(Analysis!S$4:'Analysis'!S$150,"*",Analysis!$E$4:'Analysis'!$E$150,$B11)</f>
        <v>6</v>
      </c>
      <c r="O11" s="39">
        <f>COUNTIFS(Analysis!T$4:'Analysis'!T$150,"*",Analysis!$E$4:'Analysis'!$E$150,$B11)</f>
        <v>1</v>
      </c>
      <c r="P11" s="39">
        <f>COUNTIFS(Analysis!U$4:'Analysis'!U$150,"*",Analysis!$E$4:'Analysis'!$E$150,$B11)</f>
        <v>5</v>
      </c>
      <c r="Q11" s="39">
        <f>COUNTIFS(Analysis!V$4:'Analysis'!V$150,"*",Analysis!$E$4:'Analysis'!$E$150,$B11)</f>
        <v>9</v>
      </c>
      <c r="R11" s="39">
        <f>COUNTIFS(Analysis!W$4:'Analysis'!W$150,"*",Analysis!$E$4:'Analysis'!$E$150,$B11)</f>
        <v>4</v>
      </c>
      <c r="S11" s="39">
        <f>COUNTIFS(Analysis!X$4:'Analysis'!X$150,"*",Analysis!$E$4:'Analysis'!$E$150,$B11)</f>
        <v>3</v>
      </c>
      <c r="T11" s="39">
        <f>COUNTIFS(Analysis!Y$4:'Analysis'!Y$150,"*",Analysis!$E$4:'Analysis'!$E$150,$B11)</f>
        <v>0</v>
      </c>
      <c r="U11" s="39">
        <f>COUNTIFS(Analysis!Z$4:'Analysis'!Z$150,"*",Analysis!$E$4:'Analysis'!$E$150,$B11)</f>
        <v>2</v>
      </c>
      <c r="V11" s="39">
        <f>COUNTIFS(Analysis!AA$4:'Analysis'!AA$150,"*",Analysis!$E$4:'Analysis'!$E$150,$B11)</f>
        <v>5</v>
      </c>
      <c r="W11" s="39">
        <f>COUNTIFS(Analysis!AB$4:'Analysis'!AB$150,"*",Analysis!$E$4:'Analysis'!$E$150,$B11)</f>
        <v>1</v>
      </c>
      <c r="X11" s="39">
        <f>COUNTIFS(Analysis!AC$4:'Analysis'!AC$150,"*",Analysis!$E$4:'Analysis'!$E$150,$B11)</f>
        <v>1</v>
      </c>
      <c r="Y11" s="6">
        <f>COUNTIFS(Analysis!AD$4:'Analysis'!AD$150,"*",Analysis!$E$4:'Analysis'!$E$150,$B11)</f>
        <v>1</v>
      </c>
      <c r="Z11" s="6"/>
      <c r="AA11" s="6"/>
      <c r="AB11" s="6"/>
      <c r="AC11" s="6"/>
      <c r="AD11" s="6"/>
    </row>
    <row r="12" spans="1:30" x14ac:dyDescent="0.25">
      <c r="A12" s="6"/>
      <c r="B12" s="6" t="s">
        <v>5765</v>
      </c>
      <c r="C12" s="6">
        <f>SUM(C6:C11)</f>
        <v>20</v>
      </c>
      <c r="D12" s="6">
        <f t="shared" ref="D12:Q12" si="0">SUM(D6:D11)</f>
        <v>8</v>
      </c>
      <c r="E12" s="6">
        <f t="shared" si="0"/>
        <v>10</v>
      </c>
      <c r="F12" s="39">
        <f t="shared" si="0"/>
        <v>12</v>
      </c>
      <c r="G12" s="39">
        <f t="shared" si="0"/>
        <v>24</v>
      </c>
      <c r="H12" s="39">
        <f t="shared" si="0"/>
        <v>35</v>
      </c>
      <c r="I12" s="39">
        <f t="shared" si="0"/>
        <v>7</v>
      </c>
      <c r="J12" s="39">
        <f t="shared" si="0"/>
        <v>72</v>
      </c>
      <c r="K12" s="39">
        <f t="shared" si="0"/>
        <v>16</v>
      </c>
      <c r="L12" s="39">
        <f t="shared" si="0"/>
        <v>46</v>
      </c>
      <c r="M12" s="39">
        <f t="shared" si="0"/>
        <v>44</v>
      </c>
      <c r="N12" s="39">
        <f>SUM(N6:N11)</f>
        <v>92</v>
      </c>
      <c r="O12" s="39">
        <f t="shared" si="0"/>
        <v>40</v>
      </c>
      <c r="P12" s="39">
        <f t="shared" si="0"/>
        <v>50</v>
      </c>
      <c r="Q12" s="39">
        <f t="shared" si="0"/>
        <v>79</v>
      </c>
      <c r="R12" s="39">
        <f t="shared" ref="R12" si="1">SUM(R6:R11)</f>
        <v>46</v>
      </c>
      <c r="S12" s="39">
        <f t="shared" ref="S12" si="2">SUM(S6:S11)</f>
        <v>26</v>
      </c>
      <c r="T12" s="39">
        <f t="shared" ref="T12" si="3">SUM(T6:T11)</f>
        <v>3</v>
      </c>
      <c r="U12" s="39">
        <f t="shared" ref="U12" si="4">SUM(U6:U11)</f>
        <v>34</v>
      </c>
      <c r="V12" s="39">
        <f t="shared" ref="V12" si="5">SUM(V6:V11)</f>
        <v>52</v>
      </c>
      <c r="W12" s="39">
        <f t="shared" ref="W12" si="6">SUM(W6:W11)</f>
        <v>25</v>
      </c>
      <c r="X12" s="39">
        <f t="shared" ref="X12" si="7">SUM(X6:X11)</f>
        <v>12</v>
      </c>
      <c r="Y12" s="6">
        <f t="shared" ref="Y12" si="8">SUM(Y6:Y11)</f>
        <v>8</v>
      </c>
      <c r="Z12" s="6"/>
      <c r="AA12" s="6"/>
      <c r="AB12" s="6"/>
      <c r="AC12" s="6"/>
      <c r="AD12" s="6"/>
    </row>
    <row r="13" spans="1:30" s="52" customFormat="1" x14ac:dyDescent="0.25">
      <c r="A13" s="6"/>
      <c r="B13" s="6" t="s">
        <v>5766</v>
      </c>
      <c r="C13" s="32">
        <f>C12/147</f>
        <v>0.1360544217687075</v>
      </c>
      <c r="D13" s="32">
        <f t="shared" ref="D13:Y13" si="9">D12/147</f>
        <v>5.4421768707482991E-2</v>
      </c>
      <c r="E13" s="32">
        <f t="shared" si="9"/>
        <v>6.8027210884353748E-2</v>
      </c>
      <c r="F13" s="35">
        <f t="shared" si="9"/>
        <v>8.1632653061224483E-2</v>
      </c>
      <c r="G13" s="35">
        <f t="shared" si="9"/>
        <v>0.16326530612244897</v>
      </c>
      <c r="H13" s="35">
        <f t="shared" si="9"/>
        <v>0.23809523809523808</v>
      </c>
      <c r="I13" s="35">
        <f t="shared" si="9"/>
        <v>4.7619047619047616E-2</v>
      </c>
      <c r="J13" s="35">
        <f t="shared" si="9"/>
        <v>0.48979591836734693</v>
      </c>
      <c r="K13" s="35">
        <f t="shared" si="9"/>
        <v>0.10884353741496598</v>
      </c>
      <c r="L13" s="35">
        <f t="shared" si="9"/>
        <v>0.31292517006802723</v>
      </c>
      <c r="M13" s="35">
        <f t="shared" si="9"/>
        <v>0.29931972789115646</v>
      </c>
      <c r="N13" s="35">
        <f t="shared" si="9"/>
        <v>0.62585034013605445</v>
      </c>
      <c r="O13" s="35">
        <f t="shared" si="9"/>
        <v>0.27210884353741499</v>
      </c>
      <c r="P13" s="35">
        <f t="shared" si="9"/>
        <v>0.3401360544217687</v>
      </c>
      <c r="Q13" s="35">
        <f t="shared" si="9"/>
        <v>0.5374149659863946</v>
      </c>
      <c r="R13" s="35">
        <f t="shared" si="9"/>
        <v>0.31292517006802723</v>
      </c>
      <c r="S13" s="35">
        <f t="shared" si="9"/>
        <v>0.17687074829931973</v>
      </c>
      <c r="T13" s="35">
        <f t="shared" si="9"/>
        <v>2.0408163265306121E-2</v>
      </c>
      <c r="U13" s="35">
        <f t="shared" si="9"/>
        <v>0.23129251700680273</v>
      </c>
      <c r="V13" s="35">
        <f t="shared" si="9"/>
        <v>0.35374149659863946</v>
      </c>
      <c r="W13" s="35">
        <f t="shared" si="9"/>
        <v>0.17006802721088435</v>
      </c>
      <c r="X13" s="35">
        <f t="shared" si="9"/>
        <v>8.1632653061224483E-2</v>
      </c>
      <c r="Y13" s="32">
        <f t="shared" si="9"/>
        <v>5.4421768707482991E-2</v>
      </c>
      <c r="Z13" s="6"/>
      <c r="AA13" s="6"/>
      <c r="AB13" s="6"/>
      <c r="AC13" s="6"/>
      <c r="AD13" s="6"/>
    </row>
    <row r="14" spans="1:30" x14ac:dyDescent="0.25">
      <c r="A14" s="6"/>
      <c r="B14" s="6"/>
      <c r="C14" s="32"/>
      <c r="D14" s="32"/>
      <c r="E14" s="32"/>
      <c r="F14" s="35"/>
      <c r="G14" s="35"/>
      <c r="H14" s="35"/>
      <c r="I14" s="35"/>
      <c r="J14" s="35"/>
      <c r="K14" s="35"/>
      <c r="L14" s="35"/>
      <c r="M14" s="35"/>
      <c r="N14" s="35"/>
      <c r="O14" s="35"/>
      <c r="P14" s="35"/>
      <c r="Q14" s="35"/>
      <c r="R14" s="35"/>
      <c r="S14" s="35"/>
      <c r="T14" s="35"/>
      <c r="U14" s="35"/>
      <c r="V14" s="35"/>
      <c r="W14" s="35"/>
      <c r="X14" s="35"/>
      <c r="Y14" s="32"/>
      <c r="Z14" s="32"/>
      <c r="AA14" s="32"/>
      <c r="AB14" s="6"/>
      <c r="AC14" s="6"/>
      <c r="AD14" s="6"/>
    </row>
    <row r="15" spans="1:30" x14ac:dyDescent="0.25">
      <c r="A15" s="6" t="s">
        <v>5767</v>
      </c>
      <c r="B15" s="6"/>
      <c r="C15" s="32"/>
      <c r="D15" s="32"/>
      <c r="E15" s="32"/>
      <c r="F15" s="35"/>
      <c r="G15" s="35"/>
      <c r="H15" s="35"/>
      <c r="I15" s="35"/>
      <c r="J15" s="35"/>
      <c r="K15" s="35"/>
      <c r="L15" s="35"/>
      <c r="M15" s="35"/>
      <c r="N15" s="35"/>
      <c r="O15" s="35"/>
      <c r="P15" s="35"/>
      <c r="Q15" s="35"/>
      <c r="R15" s="35"/>
      <c r="S15" s="35"/>
      <c r="T15" s="35"/>
      <c r="U15" s="35"/>
      <c r="V15" s="35"/>
      <c r="W15" s="35"/>
      <c r="X15" s="35"/>
      <c r="Y15" s="32"/>
      <c r="Z15" s="32"/>
      <c r="AA15" s="32"/>
      <c r="AB15" s="6"/>
      <c r="AC15" s="6"/>
      <c r="AD15" s="6"/>
    </row>
    <row r="16" spans="1:30" x14ac:dyDescent="0.25">
      <c r="A16" s="6">
        <f>COUNTIF(Analysis!$E$4:'Analysis'!$E$150,$B16)</f>
        <v>3</v>
      </c>
      <c r="B16" s="6">
        <v>2010</v>
      </c>
      <c r="C16" s="32">
        <f>C6/COUNTIF(Analysis!$E$4:'Analysis'!$E$150,$B16)</f>
        <v>0</v>
      </c>
      <c r="D16" s="32">
        <f>D6/COUNTIF(Analysis!$E$4:'Analysis'!$E$150,$B16)</f>
        <v>0</v>
      </c>
      <c r="E16" s="32">
        <f>E6/COUNTIF(Analysis!$E$4:'Analysis'!$E$150,$B16)</f>
        <v>0</v>
      </c>
      <c r="F16" s="35">
        <f>F6/COUNTIF(Analysis!$E$4:'Analysis'!$E$150,$B16)</f>
        <v>0</v>
      </c>
      <c r="G16" s="35">
        <f>G6/COUNTIF(Analysis!$E$4:'Analysis'!$E$150,$B16)</f>
        <v>0.33333333333333331</v>
      </c>
      <c r="H16" s="35">
        <f>H6/COUNTIF(Analysis!$E$4:'Analysis'!$E$150,$B16)</f>
        <v>0.33333333333333331</v>
      </c>
      <c r="I16" s="35">
        <f>I6/COUNTIF(Analysis!$E$4:'Analysis'!$E$150,$B16)</f>
        <v>0</v>
      </c>
      <c r="J16" s="35">
        <f>J6/COUNTIF(Analysis!$E$4:'Analysis'!$E$150,$B16)</f>
        <v>0.33333333333333331</v>
      </c>
      <c r="K16" s="35">
        <f>K6/COUNTIF(Analysis!$E$4:'Analysis'!$E$150,$B16)</f>
        <v>0</v>
      </c>
      <c r="L16" s="35">
        <f>L6/COUNTIF(Analysis!$E$4:'Analysis'!$E$150,$B16)</f>
        <v>0</v>
      </c>
      <c r="M16" s="35">
        <f>M6/COUNTIF(Analysis!$E$4:'Analysis'!$E$150,$B16)</f>
        <v>0</v>
      </c>
      <c r="N16" s="35">
        <f>N6/COUNTIF(Analysis!$E$4:'Analysis'!$E$150,$B16)</f>
        <v>0.66666666666666663</v>
      </c>
      <c r="O16" s="35">
        <f>O6/COUNTIF(Analysis!$E$4:'Analysis'!$E$150,$B16)</f>
        <v>0</v>
      </c>
      <c r="P16" s="35">
        <f>P6/COUNTIF(Analysis!$E$4:'Analysis'!$E$150,$B16)</f>
        <v>0.33333333333333331</v>
      </c>
      <c r="Q16" s="35">
        <f>Q6/COUNTIF(Analysis!$E$4:'Analysis'!$E$150,$B16)</f>
        <v>0.66666666666666663</v>
      </c>
      <c r="R16" s="35">
        <f>R6/COUNTIF(Analysis!$E$4:'Analysis'!$E$150,$B16)</f>
        <v>0.33333333333333331</v>
      </c>
      <c r="S16" s="35">
        <f>S6/COUNTIF(Analysis!$E$4:'Analysis'!$E$150,$B16)</f>
        <v>0</v>
      </c>
      <c r="T16" s="35">
        <f>T6/COUNTIF(Analysis!$E$4:'Analysis'!$E$150,$B16)</f>
        <v>0</v>
      </c>
      <c r="U16" s="35">
        <f>U6/COUNTIF(Analysis!$E$4:'Analysis'!$E$150,$B16)</f>
        <v>0</v>
      </c>
      <c r="V16" s="35">
        <f>V6/COUNTIF(Analysis!$E$4:'Analysis'!$E$150,$B16)</f>
        <v>0.33333333333333331</v>
      </c>
      <c r="W16" s="35">
        <f>W6/COUNTIF(Analysis!$E$4:'Analysis'!$E$150,$B16)</f>
        <v>0</v>
      </c>
      <c r="X16" s="35">
        <f>X6/COUNTIF(Analysis!$E$4:'Analysis'!$E$150,$B16)</f>
        <v>0</v>
      </c>
      <c r="Y16" s="32">
        <f>Y6/COUNTIF(Analysis!$E$4:'Analysis'!$E$150,$B16)</f>
        <v>0</v>
      </c>
      <c r="Z16" s="32"/>
      <c r="AA16" s="32"/>
      <c r="AB16" s="6"/>
      <c r="AC16" s="6"/>
      <c r="AD16" s="6"/>
    </row>
    <row r="17" spans="1:30" x14ac:dyDescent="0.25">
      <c r="A17" s="6">
        <f>COUNTIF(Analysis!$E$4:'Analysis'!$E$150,$B17)</f>
        <v>13</v>
      </c>
      <c r="B17" s="6">
        <v>2011</v>
      </c>
      <c r="C17" s="32">
        <f>C7/COUNTIF(Analysis!$E$4:'Analysis'!$E$150,$B17)</f>
        <v>0.15384615384615385</v>
      </c>
      <c r="D17" s="32">
        <f>D7/COUNTIF(Analysis!$E$4:'Analysis'!$E$150,$B17)</f>
        <v>0</v>
      </c>
      <c r="E17" s="32">
        <f>E7/COUNTIF(Analysis!$E$4:'Analysis'!$E$150,$B17)</f>
        <v>7.6923076923076927E-2</v>
      </c>
      <c r="F17" s="35">
        <f>F7/COUNTIF(Analysis!$E$4:'Analysis'!$E$150,$B17)</f>
        <v>0</v>
      </c>
      <c r="G17" s="35">
        <f>G7/COUNTIF(Analysis!$E$4:'Analysis'!$E$150,$B17)</f>
        <v>7.6923076923076927E-2</v>
      </c>
      <c r="H17" s="35">
        <f>H7/COUNTIF(Analysis!$E$4:'Analysis'!$E$150,$B17)</f>
        <v>0.23076923076923078</v>
      </c>
      <c r="I17" s="35">
        <f>I7/COUNTIF(Analysis!$E$4:'Analysis'!$E$150,$B17)</f>
        <v>7.6923076923076927E-2</v>
      </c>
      <c r="J17" s="35">
        <f>J7/COUNTIF(Analysis!$E$4:'Analysis'!$E$150,$B17)</f>
        <v>0.30769230769230771</v>
      </c>
      <c r="K17" s="35">
        <f>K7/COUNTIF(Analysis!$E$4:'Analysis'!$E$150,$B17)</f>
        <v>7.6923076923076927E-2</v>
      </c>
      <c r="L17" s="35">
        <f>L7/COUNTIF(Analysis!$E$4:'Analysis'!$E$150,$B17)</f>
        <v>0.38461538461538464</v>
      </c>
      <c r="M17" s="35">
        <f>M7/COUNTIF(Analysis!$E$4:'Analysis'!$E$150,$B17)</f>
        <v>0.46153846153846156</v>
      </c>
      <c r="N17" s="35">
        <f>N7/COUNTIF(Analysis!$E$4:'Analysis'!$E$150,$B17)</f>
        <v>0.69230769230769229</v>
      </c>
      <c r="O17" s="35">
        <f>O7/COUNTIF(Analysis!$E$4:'Analysis'!$E$150,$B17)</f>
        <v>0.30769230769230771</v>
      </c>
      <c r="P17" s="35">
        <f>P7/COUNTIF(Analysis!$E$4:'Analysis'!$E$150,$B17)</f>
        <v>0.30769230769230771</v>
      </c>
      <c r="Q17" s="35">
        <f>Q7/COUNTIF(Analysis!$E$4:'Analysis'!$E$150,$B17)</f>
        <v>0.46153846153846156</v>
      </c>
      <c r="R17" s="35">
        <f>R7/COUNTIF(Analysis!$E$4:'Analysis'!$E$150,$B17)</f>
        <v>0.30769230769230771</v>
      </c>
      <c r="S17" s="35">
        <f>S7/COUNTIF(Analysis!$E$4:'Analysis'!$E$150,$B17)</f>
        <v>0.15384615384615385</v>
      </c>
      <c r="T17" s="35">
        <f>T7/COUNTIF(Analysis!$E$4:'Analysis'!$E$150,$B17)</f>
        <v>0</v>
      </c>
      <c r="U17" s="35">
        <f>U7/COUNTIF(Analysis!$E$4:'Analysis'!$E$150,$B17)</f>
        <v>0.15384615384615385</v>
      </c>
      <c r="V17" s="35">
        <f>V7/COUNTIF(Analysis!$E$4:'Analysis'!$E$150,$B17)</f>
        <v>0.46153846153846156</v>
      </c>
      <c r="W17" s="35">
        <f>W7/COUNTIF(Analysis!$E$4:'Analysis'!$E$150,$B17)</f>
        <v>7.6923076923076927E-2</v>
      </c>
      <c r="X17" s="35">
        <f>X7/COUNTIF(Analysis!$E$4:'Analysis'!$E$150,$B17)</f>
        <v>0</v>
      </c>
      <c r="Y17" s="32">
        <f>Y7/COUNTIF(Analysis!$E$4:'Analysis'!$E$150,$B17)</f>
        <v>0</v>
      </c>
      <c r="Z17" s="32"/>
      <c r="AA17" s="32"/>
      <c r="AB17" s="6"/>
      <c r="AC17" s="6"/>
      <c r="AD17" s="6"/>
    </row>
    <row r="18" spans="1:30" x14ac:dyDescent="0.25">
      <c r="A18" s="6">
        <f>COUNTIF(Analysis!$E$4:'Analysis'!$E$150,$B18)</f>
        <v>31</v>
      </c>
      <c r="B18" s="6">
        <v>2012</v>
      </c>
      <c r="C18" s="32">
        <f>C8/COUNTIF(Analysis!$E$4:'Analysis'!$E$150,$B18)</f>
        <v>6.4516129032258063E-2</v>
      </c>
      <c r="D18" s="32">
        <f>D8/COUNTIF(Analysis!$E$4:'Analysis'!$E$150,$B18)</f>
        <v>3.2258064516129031E-2</v>
      </c>
      <c r="E18" s="32">
        <f>E8/COUNTIF(Analysis!$E$4:'Analysis'!$E$150,$B18)</f>
        <v>6.4516129032258063E-2</v>
      </c>
      <c r="F18" s="35">
        <f>F8/COUNTIF(Analysis!$E$4:'Analysis'!$E$150,$B18)</f>
        <v>6.4516129032258063E-2</v>
      </c>
      <c r="G18" s="35">
        <f>G8/COUNTIF(Analysis!$E$4:'Analysis'!$E$150,$B18)</f>
        <v>0.16129032258064516</v>
      </c>
      <c r="H18" s="35">
        <f>H8/COUNTIF(Analysis!$E$4:'Analysis'!$E$150,$B18)</f>
        <v>0.22580645161290322</v>
      </c>
      <c r="I18" s="35">
        <f>I8/COUNTIF(Analysis!$E$4:'Analysis'!$E$150,$B18)</f>
        <v>6.4516129032258063E-2</v>
      </c>
      <c r="J18" s="35">
        <f>J8/COUNTIF(Analysis!$E$4:'Analysis'!$E$150,$B18)</f>
        <v>0.58064516129032262</v>
      </c>
      <c r="K18" s="35">
        <f>K8/COUNTIF(Analysis!$E$4:'Analysis'!$E$150,$B18)</f>
        <v>0.12903225806451613</v>
      </c>
      <c r="L18" s="35">
        <f>L8/COUNTIF(Analysis!$E$4:'Analysis'!$E$150,$B18)</f>
        <v>0.38709677419354838</v>
      </c>
      <c r="M18" s="35">
        <f>M8/COUNTIF(Analysis!$E$4:'Analysis'!$E$150,$B18)</f>
        <v>0.41935483870967744</v>
      </c>
      <c r="N18" s="35">
        <f>N8/COUNTIF(Analysis!$E$4:'Analysis'!$E$150,$B18)</f>
        <v>0.67741935483870963</v>
      </c>
      <c r="O18" s="35">
        <f>O8/COUNTIF(Analysis!$E$4:'Analysis'!$E$150,$B18)</f>
        <v>0.32258064516129031</v>
      </c>
      <c r="P18" s="35">
        <f>P8/COUNTIF(Analysis!$E$4:'Analysis'!$E$150,$B18)</f>
        <v>0.35483870967741937</v>
      </c>
      <c r="Q18" s="35">
        <f>Q8/COUNTIF(Analysis!$E$4:'Analysis'!$E$150,$B18)</f>
        <v>0.4838709677419355</v>
      </c>
      <c r="R18" s="35">
        <f>R8/COUNTIF(Analysis!$E$4:'Analysis'!$E$150,$B18)</f>
        <v>0.29032258064516131</v>
      </c>
      <c r="S18" s="35">
        <f>S8/COUNTIF(Analysis!$E$4:'Analysis'!$E$150,$B18)</f>
        <v>0.25806451612903225</v>
      </c>
      <c r="T18" s="35">
        <f>T8/COUNTIF(Analysis!$E$4:'Analysis'!$E$150,$B18)</f>
        <v>0</v>
      </c>
      <c r="U18" s="35">
        <f>U8/COUNTIF(Analysis!$E$4:'Analysis'!$E$150,$B18)</f>
        <v>0.22580645161290322</v>
      </c>
      <c r="V18" s="35">
        <f>V8/COUNTIF(Analysis!$E$4:'Analysis'!$E$150,$B18)</f>
        <v>0.38709677419354838</v>
      </c>
      <c r="W18" s="35">
        <f>W8/COUNTIF(Analysis!$E$4:'Analysis'!$E$150,$B18)</f>
        <v>0.25806451612903225</v>
      </c>
      <c r="X18" s="35">
        <f>X8/COUNTIF(Analysis!$E$4:'Analysis'!$E$150,$B18)</f>
        <v>0.12903225806451613</v>
      </c>
      <c r="Y18" s="32">
        <f>Y8/COUNTIF(Analysis!$E$4:'Analysis'!$E$150,$B18)</f>
        <v>6.4516129032258063E-2</v>
      </c>
      <c r="Z18" s="32"/>
      <c r="AA18" s="32"/>
      <c r="AB18" s="6"/>
      <c r="AC18" s="6"/>
      <c r="AD18" s="6"/>
    </row>
    <row r="19" spans="1:30" s="18" customFormat="1" ht="12.75" x14ac:dyDescent="0.2">
      <c r="A19" s="6">
        <f>COUNTIF(Analysis!$E$4:'Analysis'!$E$150,$B19)</f>
        <v>42</v>
      </c>
      <c r="B19" s="6">
        <v>2013</v>
      </c>
      <c r="C19" s="32">
        <f>C9/COUNTIF(Analysis!$E$4:'Analysis'!$E$150,$B19)</f>
        <v>0.14285714285714285</v>
      </c>
      <c r="D19" s="32">
        <f>D9/COUNTIF(Analysis!$E$4:'Analysis'!$E$150,$B19)</f>
        <v>7.1428571428571425E-2</v>
      </c>
      <c r="E19" s="32">
        <f>E9/COUNTIF(Analysis!$E$4:'Analysis'!$E$150,$B19)</f>
        <v>4.7619047619047616E-2</v>
      </c>
      <c r="F19" s="35">
        <f>F9/COUNTIF(Analysis!$E$4:'Analysis'!$E$150,$B19)</f>
        <v>0.16666666666666666</v>
      </c>
      <c r="G19" s="35">
        <f>G9/COUNTIF(Analysis!$E$4:'Analysis'!$E$150,$B19)</f>
        <v>4.7619047619047616E-2</v>
      </c>
      <c r="H19" s="35">
        <f>H9/COUNTIF(Analysis!$E$4:'Analysis'!$E$150,$B19)</f>
        <v>0.23809523809523808</v>
      </c>
      <c r="I19" s="35">
        <f>I9/COUNTIF(Analysis!$E$4:'Analysis'!$E$150,$B19)</f>
        <v>9.5238095238095233E-2</v>
      </c>
      <c r="J19" s="35">
        <f>J9/COUNTIF(Analysis!$E$4:'Analysis'!$E$150,$B19)</f>
        <v>0.40476190476190477</v>
      </c>
      <c r="K19" s="35">
        <f>K9/COUNTIF(Analysis!$E$4:'Analysis'!$E$150,$B19)</f>
        <v>0.16666666666666666</v>
      </c>
      <c r="L19" s="35">
        <f>L9/COUNTIF(Analysis!$E$4:'Analysis'!$E$150,$B19)</f>
        <v>0.38095238095238093</v>
      </c>
      <c r="M19" s="35">
        <f>M9/COUNTIF(Analysis!$E$4:'Analysis'!$E$150,$B19)</f>
        <v>0.21428571428571427</v>
      </c>
      <c r="N19" s="35">
        <f>N9/COUNTIF(Analysis!$E$4:'Analysis'!$E$150,$B19)</f>
        <v>0.6428571428571429</v>
      </c>
      <c r="O19" s="35">
        <f>O9/COUNTIF(Analysis!$E$4:'Analysis'!$E$150,$B19)</f>
        <v>0.30952380952380953</v>
      </c>
      <c r="P19" s="35">
        <f>P9/COUNTIF(Analysis!$E$4:'Analysis'!$E$150,$B19)</f>
        <v>0.35714285714285715</v>
      </c>
      <c r="Q19" s="35">
        <f>Q9/COUNTIF(Analysis!$E$4:'Analysis'!$E$150,$B19)</f>
        <v>0.52380952380952384</v>
      </c>
      <c r="R19" s="35">
        <f>R9/COUNTIF(Analysis!$E$4:'Analysis'!$E$150,$B19)</f>
        <v>0.26190476190476192</v>
      </c>
      <c r="S19" s="35">
        <f>S9/COUNTIF(Analysis!$E$4:'Analysis'!$E$150,$B19)</f>
        <v>0.16666666666666666</v>
      </c>
      <c r="T19" s="35">
        <f>T9/COUNTIF(Analysis!$E$4:'Analysis'!$E$150,$B19)</f>
        <v>2.3809523809523808E-2</v>
      </c>
      <c r="U19" s="35">
        <f>U9/COUNTIF(Analysis!$E$4:'Analysis'!$E$150,$B19)</f>
        <v>0.30952380952380953</v>
      </c>
      <c r="V19" s="35">
        <f>V9/COUNTIF(Analysis!$E$4:'Analysis'!$E$150,$B19)</f>
        <v>0.2857142857142857</v>
      </c>
      <c r="W19" s="35">
        <f>W9/COUNTIF(Analysis!$E$4:'Analysis'!$E$150,$B19)</f>
        <v>0.21428571428571427</v>
      </c>
      <c r="X19" s="35">
        <f>X9/COUNTIF(Analysis!$E$4:'Analysis'!$E$150,$B19)</f>
        <v>0.11904761904761904</v>
      </c>
      <c r="Y19" s="32">
        <f>Y9/COUNTIF(Analysis!$E$4:'Analysis'!$E$150,$B19)</f>
        <v>4.7619047619047616E-2</v>
      </c>
      <c r="Z19" s="32"/>
      <c r="AA19" s="32"/>
      <c r="AB19" s="6"/>
      <c r="AC19" s="6"/>
      <c r="AD19" s="6"/>
    </row>
    <row r="20" spans="1:30" s="18" customFormat="1" ht="14.25" customHeight="1" x14ac:dyDescent="0.2">
      <c r="A20" s="6">
        <f>COUNTIF(Analysis!$E$4:'Analysis'!$E$150,$B20)</f>
        <v>46</v>
      </c>
      <c r="B20" s="6">
        <v>2014</v>
      </c>
      <c r="C20" s="32">
        <f>C10/COUNTIF(Analysis!$E$4:'Analysis'!$E$150,$B20)</f>
        <v>0.17391304347826086</v>
      </c>
      <c r="D20" s="32">
        <f>D10/COUNTIF(Analysis!$E$4:'Analysis'!$E$150,$B20)</f>
        <v>6.5217391304347824E-2</v>
      </c>
      <c r="E20" s="32">
        <f>E10/COUNTIF(Analysis!$E$4:'Analysis'!$E$150,$B20)</f>
        <v>8.6956521739130432E-2</v>
      </c>
      <c r="F20" s="35">
        <f>F10/COUNTIF(Analysis!$E$4:'Analysis'!$E$150,$B20)</f>
        <v>6.5217391304347824E-2</v>
      </c>
      <c r="G20" s="35">
        <f>G10/COUNTIF(Analysis!$E$4:'Analysis'!$E$150,$B20)</f>
        <v>0.2391304347826087</v>
      </c>
      <c r="H20" s="35">
        <f>H10/COUNTIF(Analysis!$E$4:'Analysis'!$E$150,$B20)</f>
        <v>0.28260869565217389</v>
      </c>
      <c r="I20" s="35">
        <f>I10/COUNTIF(Analysis!$E$4:'Analysis'!$E$150,$B20)</f>
        <v>0</v>
      </c>
      <c r="J20" s="35">
        <f>J10/COUNTIF(Analysis!$E$4:'Analysis'!$E$150,$B20)</f>
        <v>0.56521739130434778</v>
      </c>
      <c r="K20" s="35">
        <f>K10/COUNTIF(Analysis!$E$4:'Analysis'!$E$150,$B20)</f>
        <v>8.6956521739130432E-2</v>
      </c>
      <c r="L20" s="35">
        <f>L10/COUNTIF(Analysis!$E$4:'Analysis'!$E$150,$B20)</f>
        <v>0.21739130434782608</v>
      </c>
      <c r="M20" s="35">
        <f>M10/COUNTIF(Analysis!$E$4:'Analysis'!$E$150,$B20)</f>
        <v>0.30434782608695654</v>
      </c>
      <c r="N20" s="35">
        <f>N10/COUNTIF(Analysis!$E$4:'Analysis'!$E$150,$B20)</f>
        <v>0.58695652173913049</v>
      </c>
      <c r="O20" s="35">
        <f>O10/COUNTIF(Analysis!$E$4:'Analysis'!$E$150,$B20)</f>
        <v>0.2608695652173913</v>
      </c>
      <c r="P20" s="35">
        <f>P10/COUNTIF(Analysis!$E$4:'Analysis'!$E$150,$B20)</f>
        <v>0.30434782608695654</v>
      </c>
      <c r="Q20" s="35">
        <f>Q10/COUNTIF(Analysis!$E$4:'Analysis'!$E$150,$B20)</f>
        <v>0.54347826086956519</v>
      </c>
      <c r="R20" s="35">
        <f>R10/COUNTIF(Analysis!$E$4:'Analysis'!$E$150,$B20)</f>
        <v>0.36956521739130432</v>
      </c>
      <c r="S20" s="35">
        <f>S10/COUNTIF(Analysis!$E$4:'Analysis'!$E$150,$B20)</f>
        <v>0.13043478260869565</v>
      </c>
      <c r="T20" s="35">
        <f>T10/COUNTIF(Analysis!$E$4:'Analysis'!$E$150,$B20)</f>
        <v>4.3478260869565216E-2</v>
      </c>
      <c r="U20" s="35">
        <f>U10/COUNTIF(Analysis!$E$4:'Analysis'!$E$150,$B20)</f>
        <v>0.21739130434782608</v>
      </c>
      <c r="V20" s="35">
        <f>V10/COUNTIF(Analysis!$E$4:'Analysis'!$E$150,$B20)</f>
        <v>0.34782608695652173</v>
      </c>
      <c r="W20" s="35">
        <f>W10/COUNTIF(Analysis!$E$4:'Analysis'!$E$150,$B20)</f>
        <v>0.13043478260869565</v>
      </c>
      <c r="X20" s="35">
        <f>X10/COUNTIF(Analysis!$E$4:'Analysis'!$E$150,$B20)</f>
        <v>4.3478260869565216E-2</v>
      </c>
      <c r="Y20" s="32">
        <f>Y10/COUNTIF(Analysis!$E$4:'Analysis'!$E$150,$B20)</f>
        <v>6.5217391304347824E-2</v>
      </c>
      <c r="Z20" s="32"/>
      <c r="AA20" s="32"/>
      <c r="AB20" s="6"/>
      <c r="AC20" s="6"/>
      <c r="AD20" s="6"/>
    </row>
    <row r="21" spans="1:30" s="18" customFormat="1" ht="12.75" x14ac:dyDescent="0.2">
      <c r="A21" s="6">
        <f>COUNTIF(Analysis!$E$4:'Analysis'!$E$150,$B21)</f>
        <v>12</v>
      </c>
      <c r="B21" s="6">
        <v>2015</v>
      </c>
      <c r="C21" s="32">
        <f>C11/COUNTIF(Analysis!$E$4:'Analysis'!$E$150,$B21)</f>
        <v>0.16666666666666666</v>
      </c>
      <c r="D21" s="32">
        <f>D11/COUNTIF(Analysis!$E$4:'Analysis'!$E$150,$B21)</f>
        <v>8.3333333333333329E-2</v>
      </c>
      <c r="E21" s="32">
        <f>E11/COUNTIF(Analysis!$E$4:'Analysis'!$E$150,$B21)</f>
        <v>8.3333333333333329E-2</v>
      </c>
      <c r="F21" s="35">
        <f>F11/COUNTIF(Analysis!$E$4:'Analysis'!$E$150,$B21)</f>
        <v>0</v>
      </c>
      <c r="G21" s="35">
        <f>G11/COUNTIF(Analysis!$E$4:'Analysis'!$E$150,$B21)</f>
        <v>0.33333333333333331</v>
      </c>
      <c r="H21" s="35">
        <f>H11/COUNTIF(Analysis!$E$4:'Analysis'!$E$150,$B21)</f>
        <v>8.3333333333333329E-2</v>
      </c>
      <c r="I21" s="35">
        <f>I11/COUNTIF(Analysis!$E$4:'Analysis'!$E$150,$B21)</f>
        <v>0</v>
      </c>
      <c r="J21" s="35">
        <f>J11/COUNTIF(Analysis!$E$4:'Analysis'!$E$150,$B21)</f>
        <v>0.5</v>
      </c>
      <c r="K21" s="35">
        <f>K11/COUNTIF(Analysis!$E$4:'Analysis'!$E$150,$B21)</f>
        <v>0</v>
      </c>
      <c r="L21" s="35">
        <f>L11/COUNTIF(Analysis!$E$4:'Analysis'!$E$150,$B21)</f>
        <v>0.25</v>
      </c>
      <c r="M21" s="35">
        <f>M11/COUNTIF(Analysis!$E$4:'Analysis'!$E$150,$B21)</f>
        <v>0.16666666666666666</v>
      </c>
      <c r="N21" s="35">
        <f>N11/COUNTIF(Analysis!$E$4:'Analysis'!$E$150,$B21)</f>
        <v>0.5</v>
      </c>
      <c r="O21" s="35">
        <f>O11/COUNTIF(Analysis!$E$4:'Analysis'!$E$150,$B21)</f>
        <v>8.3333333333333329E-2</v>
      </c>
      <c r="P21" s="35">
        <f>P11/COUNTIF(Analysis!$E$4:'Analysis'!$E$150,$B21)</f>
        <v>0.41666666666666669</v>
      </c>
      <c r="Q21" s="35">
        <f>Q11/COUNTIF(Analysis!$E$4:'Analysis'!$E$150,$B21)</f>
        <v>0.75</v>
      </c>
      <c r="R21" s="35">
        <f>R11/COUNTIF(Analysis!$E$4:'Analysis'!$E$150,$B21)</f>
        <v>0.33333333333333331</v>
      </c>
      <c r="S21" s="35">
        <f>S11/COUNTIF(Analysis!$E$4:'Analysis'!$E$150,$B21)</f>
        <v>0.25</v>
      </c>
      <c r="T21" s="35">
        <f>T11/COUNTIF(Analysis!$E$4:'Analysis'!$E$150,$B21)</f>
        <v>0</v>
      </c>
      <c r="U21" s="35">
        <f>U11/COUNTIF(Analysis!$E$4:'Analysis'!$E$150,$B21)</f>
        <v>0.16666666666666666</v>
      </c>
      <c r="V21" s="35">
        <f>V11/COUNTIF(Analysis!$E$4:'Analysis'!$E$150,$B21)</f>
        <v>0.41666666666666669</v>
      </c>
      <c r="W21" s="35">
        <f>W11/COUNTIF(Analysis!$E$4:'Analysis'!$E$150,$B21)</f>
        <v>8.3333333333333329E-2</v>
      </c>
      <c r="X21" s="35">
        <f>X11/COUNTIF(Analysis!$E$4:'Analysis'!$E$150,$B21)</f>
        <v>8.3333333333333329E-2</v>
      </c>
      <c r="Y21" s="32">
        <f>Y11/COUNTIF(Analysis!$E$4:'Analysis'!$E$150,$B21)</f>
        <v>8.3333333333333329E-2</v>
      </c>
      <c r="Z21" s="32"/>
      <c r="AA21" s="32"/>
      <c r="AB21" s="6"/>
      <c r="AC21" s="6"/>
      <c r="AD21" s="6"/>
    </row>
    <row r="22" spans="1:30" s="18" customFormat="1" ht="12.75" x14ac:dyDescent="0.2">
      <c r="A22" s="6"/>
      <c r="B22" s="6"/>
      <c r="C22" s="32"/>
      <c r="D22" s="32"/>
      <c r="E22" s="32"/>
      <c r="F22" s="35"/>
      <c r="G22" s="35"/>
      <c r="H22" s="35"/>
      <c r="I22" s="35"/>
      <c r="J22" s="35"/>
      <c r="K22" s="35"/>
      <c r="L22" s="35"/>
      <c r="M22" s="35"/>
      <c r="N22" s="35"/>
      <c r="O22" s="35"/>
      <c r="P22" s="35"/>
      <c r="Q22" s="35"/>
      <c r="R22" s="35"/>
      <c r="S22" s="35"/>
      <c r="T22" s="35"/>
      <c r="U22" s="35"/>
      <c r="V22" s="35"/>
      <c r="W22" s="35"/>
      <c r="X22" s="35"/>
      <c r="Y22" s="32"/>
      <c r="Z22" s="32"/>
      <c r="AA22" s="32"/>
      <c r="AB22" s="6"/>
      <c r="AC22" s="6"/>
      <c r="AD22" s="6"/>
    </row>
    <row r="23" spans="1:30" s="18" customFormat="1" ht="12.75" x14ac:dyDescent="0.2">
      <c r="A23" s="6" t="s">
        <v>5320</v>
      </c>
      <c r="B23" s="6" t="s">
        <v>5687</v>
      </c>
      <c r="C23" s="37">
        <f>COUNTIFS(Analysis!H$4:H$150,"*",Analysis!$AI$4:$AI$150,"*cancer*")</f>
        <v>1</v>
      </c>
      <c r="D23" s="37">
        <f>COUNTIFS(Analysis!I$4:I$150,"*",Analysis!$AI$4:$AI$150,"*cancer*")</f>
        <v>1</v>
      </c>
      <c r="E23" s="37">
        <f>COUNTIFS(Analysis!J$4:J$150,"*",Analysis!$AI$4:$AI$150,"*cancer*")</f>
        <v>4</v>
      </c>
      <c r="F23" s="53">
        <f>COUNTIFS(Analysis!K$4:K$150,"*",Analysis!$AI$4:$AI$150,"*cancer*")</f>
        <v>2</v>
      </c>
      <c r="G23" s="53">
        <f>COUNTIFS(Analysis!L$4:L$150,"*",Analysis!$AI$4:$AI$150,"*cancer*")</f>
        <v>8</v>
      </c>
      <c r="H23" s="53">
        <f>COUNTIFS(Analysis!M$4:M$150,"*",Analysis!$AI$4:$AI$150,"*cancer*")</f>
        <v>3</v>
      </c>
      <c r="I23" s="53">
        <f>COUNTIFS(Analysis!N$4:N$150,"*",Analysis!$AI$4:$AI$150,"*cancer*")</f>
        <v>1</v>
      </c>
      <c r="J23" s="53">
        <f>COUNTIFS(Analysis!O$4:O$150,"*",Analysis!$AI$4:$AI$150,"*cancer*")</f>
        <v>15</v>
      </c>
      <c r="K23" s="53">
        <f>COUNTIFS(Analysis!P$4:P$150,"*",Analysis!$AI$4:$AI$150,"*cancer*")</f>
        <v>7</v>
      </c>
      <c r="L23" s="53">
        <f>COUNTIFS(Analysis!Q$4:Q$150,"*",Analysis!$AI$4:$AI$150,"*cancer*")</f>
        <v>11</v>
      </c>
      <c r="M23" s="53">
        <f>COUNTIFS(Analysis!R$4:R$150,"*",Analysis!$AI$4:$AI$150,"*cancer*")</f>
        <v>9</v>
      </c>
      <c r="N23" s="53">
        <f>COUNTIFS(Analysis!S$4:S$150,"*",Analysis!$AI$4:$AI$150,"*cancer*")</f>
        <v>12</v>
      </c>
      <c r="O23" s="53">
        <f>COUNTIFS(Analysis!T$4:T$150,"*",Analysis!$AI$4:$AI$150,"*cancer*")</f>
        <v>4</v>
      </c>
      <c r="P23" s="53">
        <f>COUNTIFS(Analysis!U$4:U$150,"*",Analysis!$AI$4:$AI$150,"*cancer*")</f>
        <v>7</v>
      </c>
      <c r="Q23" s="53">
        <f>COUNTIFS(Analysis!V$4:V$150,"*",Analysis!$AI$4:$AI$150,"*cancer*")</f>
        <v>10</v>
      </c>
      <c r="R23" s="53">
        <f>COUNTIFS(Analysis!W$4:W$150,"*",Analysis!$AI$4:$AI$150,"*cancer*")</f>
        <v>8</v>
      </c>
      <c r="S23" s="53">
        <f>COUNTIFS(Analysis!X$4:X$150,"*",Analysis!$AI$4:$AI$150,"*cancer*")</f>
        <v>4</v>
      </c>
      <c r="T23" s="53">
        <f>COUNTIFS(Analysis!Y$4:Y$150,"*",Analysis!$AI$4:$AI$150,"*cancer*")</f>
        <v>0</v>
      </c>
      <c r="U23" s="53">
        <f>COUNTIFS(Analysis!Z$4:Z$150,"*",Analysis!$AI$4:$AI$150,"*cancer*")</f>
        <v>5</v>
      </c>
      <c r="V23" s="53">
        <f>COUNTIFS(Analysis!AA$4:AA$150,"*",Analysis!$AI$4:$AI$150,"*cancer*")</f>
        <v>3</v>
      </c>
      <c r="W23" s="53">
        <f>COUNTIFS(Analysis!AB$4:AB$150,"*",Analysis!$AI$4:$AI$150,"*cancer*")</f>
        <v>4</v>
      </c>
      <c r="X23" s="53">
        <f>COUNTIFS(Analysis!AC$4:AC$150,"*",Analysis!$AI$4:$AI$150,"*cancer*")</f>
        <v>2</v>
      </c>
      <c r="Y23" s="37">
        <f>COUNTIFS(Analysis!AD$4:AD$150,"*",Analysis!$AI$4:$AI$150,"*cancer*")</f>
        <v>2</v>
      </c>
      <c r="Z23" s="32"/>
      <c r="AA23" s="32"/>
      <c r="AB23" s="6"/>
      <c r="AC23" s="6"/>
      <c r="AD23" s="6"/>
    </row>
    <row r="24" spans="1:30" s="18" customFormat="1" ht="12.75" x14ac:dyDescent="0.2">
      <c r="A24" s="6">
        <f>COUNTIFS(Analysis!$AI$4:$AI$150,"*cancer*")</f>
        <v>26</v>
      </c>
      <c r="B24" s="6" t="s">
        <v>5768</v>
      </c>
      <c r="C24" s="37">
        <f>C23/$A24</f>
        <v>3.8461538461538464E-2</v>
      </c>
      <c r="D24" s="32">
        <f t="shared" ref="D24:Y24" si="10">D23/$A24</f>
        <v>3.8461538461538464E-2</v>
      </c>
      <c r="E24" s="32">
        <f t="shared" si="10"/>
        <v>0.15384615384615385</v>
      </c>
      <c r="F24" s="35">
        <f t="shared" si="10"/>
        <v>7.6923076923076927E-2</v>
      </c>
      <c r="G24" s="35">
        <f t="shared" si="10"/>
        <v>0.30769230769230771</v>
      </c>
      <c r="H24" s="35">
        <f t="shared" si="10"/>
        <v>0.11538461538461539</v>
      </c>
      <c r="I24" s="35">
        <f t="shared" si="10"/>
        <v>3.8461538461538464E-2</v>
      </c>
      <c r="J24" s="35">
        <f t="shared" si="10"/>
        <v>0.57692307692307687</v>
      </c>
      <c r="K24" s="35">
        <f t="shared" si="10"/>
        <v>0.26923076923076922</v>
      </c>
      <c r="L24" s="35">
        <f t="shared" si="10"/>
        <v>0.42307692307692307</v>
      </c>
      <c r="M24" s="35">
        <f t="shared" si="10"/>
        <v>0.34615384615384615</v>
      </c>
      <c r="N24" s="35">
        <f t="shared" si="10"/>
        <v>0.46153846153846156</v>
      </c>
      <c r="O24" s="35">
        <f t="shared" si="10"/>
        <v>0.15384615384615385</v>
      </c>
      <c r="P24" s="35">
        <f t="shared" si="10"/>
        <v>0.26923076923076922</v>
      </c>
      <c r="Q24" s="35">
        <f t="shared" si="10"/>
        <v>0.38461538461538464</v>
      </c>
      <c r="R24" s="35">
        <f t="shared" si="10"/>
        <v>0.30769230769230771</v>
      </c>
      <c r="S24" s="35">
        <f t="shared" si="10"/>
        <v>0.15384615384615385</v>
      </c>
      <c r="T24" s="35">
        <f t="shared" si="10"/>
        <v>0</v>
      </c>
      <c r="U24" s="35">
        <f t="shared" si="10"/>
        <v>0.19230769230769232</v>
      </c>
      <c r="V24" s="35">
        <f t="shared" si="10"/>
        <v>0.11538461538461539</v>
      </c>
      <c r="W24" s="35">
        <f t="shared" si="10"/>
        <v>0.15384615384615385</v>
      </c>
      <c r="X24" s="35">
        <f t="shared" si="10"/>
        <v>7.6923076923076927E-2</v>
      </c>
      <c r="Y24" s="32">
        <f t="shared" si="10"/>
        <v>7.6923076923076927E-2</v>
      </c>
      <c r="Z24" s="32"/>
      <c r="AA24" s="32"/>
      <c r="AB24" s="6"/>
      <c r="AC24" s="6"/>
      <c r="AD24" s="6"/>
    </row>
    <row r="25" spans="1:30" s="18" customFormat="1" ht="12.75" x14ac:dyDescent="0.2">
      <c r="A25" s="6" t="s">
        <v>5718</v>
      </c>
      <c r="B25" s="6" t="s">
        <v>5687</v>
      </c>
      <c r="C25" s="37">
        <f>COUNTIFS(Analysis!H$4:H$150,"*",Analysis!$AI$4:$AI$150,"*mendelian*") + COUNTIFS(Analysis!H$4:H$150,"*",Analysis!$AI$4:$AI$150,"*rare*")+ COUNTIFS(Analysis!H$4:H$150,"*",Analysis!$AI$4:$AI$150,"*undiagnose*")</f>
        <v>4</v>
      </c>
      <c r="D25" s="37">
        <f>COUNTIFS(Analysis!I$4:I$150,"*",Analysis!$AI$4:$AI$150,"*mendelian*") + COUNTIFS(Analysis!I$4:I$150,"*",Analysis!$AI$4:$AI$150,"*rare*")+ COUNTIFS(Analysis!I$4:I$150,"*",Analysis!$AI$4:$AI$150,"*undiagnose*")</f>
        <v>3</v>
      </c>
      <c r="E25" s="37">
        <f>COUNTIFS(Analysis!J$4:J$150,"*",Analysis!$AI$4:$AI$150,"*mendelian*") + COUNTIFS(Analysis!J$4:J$150,"*",Analysis!$AI$4:$AI$150,"*rare*")+ COUNTIFS(Analysis!J$4:J$150,"*",Analysis!$AI$4:$AI$150,"*undiagnose*")</f>
        <v>4</v>
      </c>
      <c r="F25" s="53">
        <f>COUNTIFS(Analysis!K$4:K$150,"*",Analysis!$AI$4:$AI$150,"*mendelian*") + COUNTIFS(Analysis!K$4:K$150,"*",Analysis!$AI$4:$AI$150,"*rare*")+ COUNTIFS(Analysis!K$4:K$150,"*",Analysis!$AI$4:$AI$150,"*undiagnose*")</f>
        <v>4</v>
      </c>
      <c r="G25" s="53">
        <f>COUNTIFS(Analysis!L$4:L$150,"*",Analysis!$AI$4:$AI$150,"*mendelian*") + COUNTIFS(Analysis!L$4:L$150,"*",Analysis!$AI$4:$AI$150,"*rare*")+ COUNTIFS(Analysis!L$4:L$150,"*",Analysis!$AI$4:$AI$150,"*undiagnose*")</f>
        <v>7</v>
      </c>
      <c r="H25" s="53">
        <f>COUNTIFS(Analysis!M$4:M$150,"*",Analysis!$AI$4:$AI$150,"*mendelian*") + COUNTIFS(Analysis!M$4:M$150,"*",Analysis!$AI$4:$AI$150,"*rare*")+ COUNTIFS(Analysis!M$4:M$150,"*",Analysis!$AI$4:$AI$150,"*undiagnose*")</f>
        <v>6</v>
      </c>
      <c r="I25" s="53">
        <f>COUNTIFS(Analysis!N$4:N$150,"*",Analysis!$AI$4:$AI$150,"*mendelian*") + COUNTIFS(Analysis!N$4:N$150,"*",Analysis!$AI$4:$AI$150,"*rare*")+ COUNTIFS(Analysis!N$4:N$150,"*",Analysis!$AI$4:$AI$150,"*undiagnose*")</f>
        <v>1</v>
      </c>
      <c r="J25" s="53">
        <f>COUNTIFS(Analysis!O$4:O$150,"*",Analysis!$AI$4:$AI$150,"*mendelian*") + COUNTIFS(Analysis!O$4:O$150,"*",Analysis!$AI$4:$AI$150,"*rare*")+ COUNTIFS(Analysis!O$4:O$150,"*",Analysis!$AI$4:$AI$150,"*undiagnose*")</f>
        <v>12</v>
      </c>
      <c r="K25" s="53">
        <f>COUNTIFS(Analysis!P$4:P$150,"*",Analysis!$AI$4:$AI$150,"*mendelian*") + COUNTIFS(Analysis!P$4:P$150,"*",Analysis!$AI$4:$AI$150,"*rare*")+ COUNTIFS(Analysis!P$4:P$150,"*",Analysis!$AI$4:$AI$150,"*undiagnose*")</f>
        <v>3</v>
      </c>
      <c r="L25" s="53">
        <f>COUNTIFS(Analysis!Q$4:Q$150,"*",Analysis!$AI$4:$AI$150,"*mendelian*") + COUNTIFS(Analysis!Q$4:Q$150,"*",Analysis!$AI$4:$AI$150,"*rare*")+ COUNTIFS(Analysis!Q$4:Q$150,"*",Analysis!$AI$4:$AI$150,"*undiagnose*")</f>
        <v>9</v>
      </c>
      <c r="M25" s="53">
        <f>COUNTIFS(Analysis!R$4:R$150,"*",Analysis!$AI$4:$AI$150,"*mendelian*") + COUNTIFS(Analysis!R$4:R$150,"*",Analysis!$AI$4:$AI$150,"*rare*")+ COUNTIFS(Analysis!R$4:R$150,"*",Analysis!$AI$4:$AI$150,"*undiagnose*")</f>
        <v>10</v>
      </c>
      <c r="N25" s="53">
        <f>COUNTIFS(Analysis!S$4:S$150,"*",Analysis!$AI$4:$AI$150,"*mendelian*") + COUNTIFS(Analysis!S$4:S$150,"*",Analysis!$AI$4:$AI$150,"*rare*")+ COUNTIFS(Analysis!S$4:S$150,"*",Analysis!$AI$4:$AI$150,"*undiagnose*")</f>
        <v>13</v>
      </c>
      <c r="O25" s="53">
        <f>COUNTIFS(Analysis!T$4:T$150,"*",Analysis!$AI$4:$AI$150,"*mendelian*") + COUNTIFS(Analysis!T$4:T$150,"*",Analysis!$AI$4:$AI$150,"*rare*")+ COUNTIFS(Analysis!T$4:T$150,"*",Analysis!$AI$4:$AI$150,"*undiagnose*")</f>
        <v>6</v>
      </c>
      <c r="P25" s="53">
        <f>COUNTIFS(Analysis!U$4:U$150,"*",Analysis!$AI$4:$AI$150,"*mendelian*") + COUNTIFS(Analysis!U$4:U$150,"*",Analysis!$AI$4:$AI$150,"*rare*")+ COUNTIFS(Analysis!U$4:U$150,"*",Analysis!$AI$4:$AI$150,"*undiagnose*")</f>
        <v>11</v>
      </c>
      <c r="Q25" s="53">
        <f>COUNTIFS(Analysis!V$4:V$150,"*",Analysis!$AI$4:$AI$150,"*mendelian*") + COUNTIFS(Analysis!V$4:V$150,"*",Analysis!$AI$4:$AI$150,"*rare*")+ COUNTIFS(Analysis!V$4:V$150,"*",Analysis!$AI$4:$AI$150,"*undiagnose*")</f>
        <v>9</v>
      </c>
      <c r="R25" s="53">
        <f>COUNTIFS(Analysis!W$4:W$150,"*",Analysis!$AI$4:$AI$150,"*mendelian*") + COUNTIFS(Analysis!W$4:W$150,"*",Analysis!$AI$4:$AI$150,"*rare*")+ COUNTIFS(Analysis!W$4:W$150,"*",Analysis!$AI$4:$AI$150,"*undiagnose*")</f>
        <v>7</v>
      </c>
      <c r="S25" s="53">
        <f>COUNTIFS(Analysis!X$4:X$150,"*",Analysis!$AI$4:$AI$150,"*mendelian*") + COUNTIFS(Analysis!X$4:X$150,"*",Analysis!$AI$4:$AI$150,"*rare*")+ COUNTIFS(Analysis!X$4:X$150,"*",Analysis!$AI$4:$AI$150,"*undiagnose*")</f>
        <v>6</v>
      </c>
      <c r="T25" s="53">
        <f>COUNTIFS(Analysis!Y$4:Y$150,"*",Analysis!$AI$4:$AI$150,"*mendelian*") + COUNTIFS(Analysis!Y$4:Y$150,"*",Analysis!$AI$4:$AI$150,"*rare*")+ COUNTIFS(Analysis!Y$4:Y$150,"*",Analysis!$AI$4:$AI$150,"*undiagnose*")</f>
        <v>0</v>
      </c>
      <c r="U25" s="53">
        <f>COUNTIFS(Analysis!Z$4:Z$150,"*",Analysis!$AI$4:$AI$150,"*mendelian*") + COUNTIFS(Analysis!Z$4:Z$150,"*",Analysis!$AI$4:$AI$150,"*rare*")+ COUNTIFS(Analysis!Z$4:Z$150,"*",Analysis!$AI$4:$AI$150,"*undiagnose*")</f>
        <v>9</v>
      </c>
      <c r="V25" s="53">
        <f>COUNTIFS(Analysis!AA$4:AA$150,"*",Analysis!$AI$4:$AI$150,"*mendelian*") + COUNTIFS(Analysis!AA$4:AA$150,"*",Analysis!$AI$4:$AI$150,"*rare*")+ COUNTIFS(Analysis!AA$4:AA$150,"*",Analysis!$AI$4:$AI$150,"*undiagnose*")</f>
        <v>8</v>
      </c>
      <c r="W25" s="53">
        <f>COUNTIFS(Analysis!AB$4:AB$150,"*",Analysis!$AI$4:$AI$150,"*mendelian*") + COUNTIFS(Analysis!AB$4:AB$150,"*",Analysis!$AI$4:$AI$150,"*rare*")+ COUNTIFS(Analysis!AB$4:AB$150,"*",Analysis!$AI$4:$AI$150,"*undiagnose*")</f>
        <v>2</v>
      </c>
      <c r="X25" s="53">
        <f>COUNTIFS(Analysis!AC$4:AC$150,"*",Analysis!$AI$4:$AI$150,"*mendelian*") + COUNTIFS(Analysis!AC$4:AC$150,"*",Analysis!$AI$4:$AI$150,"*rare*")+ COUNTIFS(Analysis!AC$4:AC$150,"*",Analysis!$AI$4:$AI$150,"*undiagnose*")</f>
        <v>2</v>
      </c>
      <c r="Y25" s="37">
        <f>COUNTIFS(Analysis!AD$4:AD$150,"*",Analysis!$AI$4:$AI$150,"*mendelian*") + COUNTIFS(Analysis!AD$4:AD$150,"*",Analysis!$AI$4:$AI$150,"*rare*")+ COUNTIFS(Analysis!AD$4:AD$150,"*",Analysis!$AI$4:$AI$150,"*undiagnose*")</f>
        <v>2</v>
      </c>
      <c r="Z25" s="32"/>
      <c r="AA25" s="32"/>
      <c r="AB25" s="6"/>
      <c r="AC25" s="6"/>
      <c r="AD25" s="6"/>
    </row>
    <row r="26" spans="1:30" s="18" customFormat="1" ht="12.75" x14ac:dyDescent="0.2">
      <c r="A26" s="6">
        <f>COUNTIFS(Analysis!$AI$4:$AI$150,"*mendelian*") + COUNTIFS(Analysis!$AI$4:$AI$150,"*rare*")+ COUNTIFS(Analysis!$AI$4:$AI$150,"*undiagnose*")</f>
        <v>21</v>
      </c>
      <c r="B26" s="6" t="s">
        <v>5768</v>
      </c>
      <c r="C26" s="32">
        <f>C25/$A26</f>
        <v>0.19047619047619047</v>
      </c>
      <c r="D26" s="32">
        <f t="shared" ref="D26:Y26" si="11">D25/$A26</f>
        <v>0.14285714285714285</v>
      </c>
      <c r="E26" s="32">
        <f t="shared" si="11"/>
        <v>0.19047619047619047</v>
      </c>
      <c r="F26" s="35">
        <f t="shared" si="11"/>
        <v>0.19047619047619047</v>
      </c>
      <c r="G26" s="35">
        <f t="shared" si="11"/>
        <v>0.33333333333333331</v>
      </c>
      <c r="H26" s="35">
        <f t="shared" si="11"/>
        <v>0.2857142857142857</v>
      </c>
      <c r="I26" s="35">
        <f t="shared" si="11"/>
        <v>4.7619047619047616E-2</v>
      </c>
      <c r="J26" s="35">
        <f t="shared" si="11"/>
        <v>0.5714285714285714</v>
      </c>
      <c r="K26" s="35">
        <f t="shared" si="11"/>
        <v>0.14285714285714285</v>
      </c>
      <c r="L26" s="35">
        <f t="shared" si="11"/>
        <v>0.42857142857142855</v>
      </c>
      <c r="M26" s="35">
        <f t="shared" si="11"/>
        <v>0.47619047619047616</v>
      </c>
      <c r="N26" s="35">
        <f t="shared" si="11"/>
        <v>0.61904761904761907</v>
      </c>
      <c r="O26" s="35">
        <f t="shared" si="11"/>
        <v>0.2857142857142857</v>
      </c>
      <c r="P26" s="35">
        <f t="shared" si="11"/>
        <v>0.52380952380952384</v>
      </c>
      <c r="Q26" s="35">
        <f t="shared" si="11"/>
        <v>0.42857142857142855</v>
      </c>
      <c r="R26" s="35">
        <f t="shared" si="11"/>
        <v>0.33333333333333331</v>
      </c>
      <c r="S26" s="35">
        <f t="shared" si="11"/>
        <v>0.2857142857142857</v>
      </c>
      <c r="T26" s="35">
        <f t="shared" si="11"/>
        <v>0</v>
      </c>
      <c r="U26" s="35">
        <f t="shared" si="11"/>
        <v>0.42857142857142855</v>
      </c>
      <c r="V26" s="35">
        <f t="shared" si="11"/>
        <v>0.38095238095238093</v>
      </c>
      <c r="W26" s="35">
        <f t="shared" si="11"/>
        <v>9.5238095238095233E-2</v>
      </c>
      <c r="X26" s="35">
        <f t="shared" si="11"/>
        <v>9.5238095238095233E-2</v>
      </c>
      <c r="Y26" s="32">
        <f t="shared" si="11"/>
        <v>9.5238095238095233E-2</v>
      </c>
      <c r="Z26" s="32"/>
      <c r="AA26" s="32"/>
      <c r="AB26" s="6"/>
      <c r="AC26" s="6"/>
      <c r="AD26" s="6"/>
    </row>
    <row r="27" spans="1:30" s="18" customFormat="1" ht="12.75" x14ac:dyDescent="0.2">
      <c r="A27" s="6" t="s">
        <v>5711</v>
      </c>
      <c r="B27" s="6" t="s">
        <v>5687</v>
      </c>
      <c r="C27" s="37">
        <f>COUNTIFS(Analysis!H$4:H$150,"*",Analysis!$AI$4:$AI$150,"*all*")</f>
        <v>8</v>
      </c>
      <c r="D27" s="37">
        <f>COUNTIFS(Analysis!I$4:I$150,"*",Analysis!$AI$4:$AI$150,"*all*")</f>
        <v>2</v>
      </c>
      <c r="E27" s="37">
        <f>COUNTIFS(Analysis!J$4:J$150,"*",Analysis!$AI$4:$AI$150,"*all*")</f>
        <v>2</v>
      </c>
      <c r="F27" s="53">
        <f>COUNTIFS(Analysis!K$4:K$150,"*",Analysis!$AI$4:$AI$150,"*all*")</f>
        <v>4</v>
      </c>
      <c r="G27" s="53">
        <f>COUNTIFS(Analysis!L$4:L$150,"*",Analysis!$AI$4:$AI$150,"*all*")</f>
        <v>5</v>
      </c>
      <c r="H27" s="53">
        <f>COUNTIFS(Analysis!M$4:M$150,"*",Analysis!$AI$4:$AI$150,"*all*")</f>
        <v>16</v>
      </c>
      <c r="I27" s="53">
        <f>COUNTIFS(Analysis!N$4:N$150,"*",Analysis!$AI$4:$AI$150,"*all*")</f>
        <v>3</v>
      </c>
      <c r="J27" s="53">
        <f>COUNTIFS(Analysis!O$4:O$150,"*",Analysis!$AI$4:$AI$150,"*all*")</f>
        <v>20</v>
      </c>
      <c r="K27" s="53">
        <f>COUNTIFS(Analysis!P$4:P$150,"*",Analysis!$AI$4:$AI$150,"*all*")</f>
        <v>4</v>
      </c>
      <c r="L27" s="53">
        <f>COUNTIFS(Analysis!Q$4:Q$150,"*",Analysis!$AI$4:$AI$150,"*all*")</f>
        <v>18</v>
      </c>
      <c r="M27" s="53">
        <f>COUNTIFS(Analysis!R$4:R$150,"*",Analysis!$AI$4:$AI$150,"*all*")</f>
        <v>13</v>
      </c>
      <c r="N27" s="53">
        <f>COUNTIFS(Analysis!S$4:S$150,"*",Analysis!$AI$4:$AI$150,"*all*")</f>
        <v>32</v>
      </c>
      <c r="O27" s="53">
        <f>COUNTIFS(Analysis!T$4:T$150,"*",Analysis!$AI$4:$AI$150,"*all*")</f>
        <v>21</v>
      </c>
      <c r="P27" s="53">
        <f>COUNTIFS(Analysis!U$4:U$150,"*",Analysis!$AI$4:$AI$150,"*all*")</f>
        <v>16</v>
      </c>
      <c r="Q27" s="53">
        <f>COUNTIFS(Analysis!V$4:V$150,"*",Analysis!$AI$4:$AI$150,"*all*")</f>
        <v>27</v>
      </c>
      <c r="R27" s="53">
        <f>COUNTIFS(Analysis!W$4:W$150,"*",Analysis!$AI$4:$AI$150,"*all*")</f>
        <v>15</v>
      </c>
      <c r="S27" s="53">
        <f>COUNTIFS(Analysis!X$4:X$150,"*",Analysis!$AI$4:$AI$150,"*all*")</f>
        <v>8</v>
      </c>
      <c r="T27" s="53">
        <f>COUNTIFS(Analysis!Y$4:Y$150,"*",Analysis!$AI$4:$AI$150,"*all*")</f>
        <v>1</v>
      </c>
      <c r="U27" s="53">
        <f>COUNTIFS(Analysis!Z$4:Z$150,"*",Analysis!$AI$4:$AI$150,"*all*")</f>
        <v>13</v>
      </c>
      <c r="V27" s="53">
        <f>COUNTIFS(Analysis!AA$4:AA$150,"*",Analysis!$AI$4:$AI$150,"*all*")</f>
        <v>15</v>
      </c>
      <c r="W27" s="53">
        <f>COUNTIFS(Analysis!AB$4:AB$150,"*",Analysis!$AI$4:$AI$150,"*all*")</f>
        <v>13</v>
      </c>
      <c r="X27" s="53">
        <f>COUNTIFS(Analysis!AC$4:AC$150,"*",Analysis!$AI$4:$AI$150,"*all*")</f>
        <v>4</v>
      </c>
      <c r="Y27" s="37">
        <f>COUNTIFS(Analysis!AD$4:AD$150,"*",Analysis!$AI$4:$AI$150,"*all*")</f>
        <v>5</v>
      </c>
      <c r="Z27" s="32"/>
      <c r="AA27" s="32"/>
      <c r="AB27" s="6"/>
      <c r="AC27" s="6"/>
      <c r="AD27" s="6"/>
    </row>
    <row r="28" spans="1:30" s="18" customFormat="1" ht="12.75" x14ac:dyDescent="0.2">
      <c r="A28" s="6">
        <f>COUNTIFS(Analysis!$AI$4:$AI$150,"*all*")</f>
        <v>42</v>
      </c>
      <c r="B28" s="6" t="s">
        <v>5768</v>
      </c>
      <c r="C28" s="32">
        <f>C27/$A28</f>
        <v>0.19047619047619047</v>
      </c>
      <c r="D28" s="32">
        <f t="shared" ref="D28:Y28" si="12">D27/$A28</f>
        <v>4.7619047619047616E-2</v>
      </c>
      <c r="E28" s="32">
        <f t="shared" si="12"/>
        <v>4.7619047619047616E-2</v>
      </c>
      <c r="F28" s="35">
        <f t="shared" si="12"/>
        <v>9.5238095238095233E-2</v>
      </c>
      <c r="G28" s="35">
        <f t="shared" si="12"/>
        <v>0.11904761904761904</v>
      </c>
      <c r="H28" s="35">
        <f t="shared" si="12"/>
        <v>0.38095238095238093</v>
      </c>
      <c r="I28" s="35">
        <f t="shared" si="12"/>
        <v>7.1428571428571425E-2</v>
      </c>
      <c r="J28" s="35">
        <f t="shared" si="12"/>
        <v>0.47619047619047616</v>
      </c>
      <c r="K28" s="35">
        <f t="shared" si="12"/>
        <v>9.5238095238095233E-2</v>
      </c>
      <c r="L28" s="35">
        <f t="shared" si="12"/>
        <v>0.42857142857142855</v>
      </c>
      <c r="M28" s="35">
        <f t="shared" si="12"/>
        <v>0.30952380952380953</v>
      </c>
      <c r="N28" s="35">
        <f t="shared" si="12"/>
        <v>0.76190476190476186</v>
      </c>
      <c r="O28" s="35">
        <f t="shared" si="12"/>
        <v>0.5</v>
      </c>
      <c r="P28" s="35">
        <f t="shared" si="12"/>
        <v>0.38095238095238093</v>
      </c>
      <c r="Q28" s="35">
        <f t="shared" si="12"/>
        <v>0.6428571428571429</v>
      </c>
      <c r="R28" s="35">
        <f t="shared" si="12"/>
        <v>0.35714285714285715</v>
      </c>
      <c r="S28" s="35">
        <f t="shared" si="12"/>
        <v>0.19047619047619047</v>
      </c>
      <c r="T28" s="35">
        <f t="shared" si="12"/>
        <v>2.3809523809523808E-2</v>
      </c>
      <c r="U28" s="35">
        <f t="shared" si="12"/>
        <v>0.30952380952380953</v>
      </c>
      <c r="V28" s="35">
        <f t="shared" si="12"/>
        <v>0.35714285714285715</v>
      </c>
      <c r="W28" s="35">
        <f t="shared" si="12"/>
        <v>0.30952380952380953</v>
      </c>
      <c r="X28" s="35">
        <f t="shared" si="12"/>
        <v>9.5238095238095233E-2</v>
      </c>
      <c r="Y28" s="32">
        <f t="shared" si="12"/>
        <v>0.11904761904761904</v>
      </c>
      <c r="Z28" s="32"/>
      <c r="AA28" s="32"/>
      <c r="AB28" s="6"/>
      <c r="AC28" s="6"/>
      <c r="AD28" s="6"/>
    </row>
    <row r="29" spans="1:30" s="18" customFormat="1" ht="12.75" x14ac:dyDescent="0.2">
      <c r="A29" s="6"/>
      <c r="B29" s="6"/>
      <c r="C29" s="6"/>
      <c r="D29" s="6"/>
      <c r="E29" s="6"/>
      <c r="F29" s="39"/>
      <c r="G29" s="39"/>
      <c r="H29" s="39"/>
      <c r="I29" s="39"/>
      <c r="J29" s="39"/>
      <c r="K29" s="39"/>
      <c r="L29" s="39"/>
      <c r="M29" s="39"/>
      <c r="N29" s="39"/>
      <c r="O29" s="39"/>
      <c r="P29" s="39"/>
      <c r="Q29" s="39"/>
      <c r="R29" s="39"/>
      <c r="S29" s="39"/>
      <c r="T29" s="39"/>
      <c r="U29" s="39"/>
      <c r="V29" s="39"/>
      <c r="W29" s="39"/>
      <c r="X29" s="39"/>
      <c r="Y29" s="6"/>
      <c r="Z29" s="6"/>
      <c r="AA29" s="6"/>
      <c r="AB29" s="6"/>
      <c r="AC29" s="6"/>
      <c r="AD29" s="6"/>
    </row>
    <row r="30" spans="1:30" s="18" customFormat="1" ht="12.75" x14ac:dyDescent="0.2">
      <c r="A30" s="6" t="s">
        <v>5473</v>
      </c>
      <c r="B30" s="6" t="s">
        <v>5687</v>
      </c>
      <c r="C30" s="6">
        <f>COUNTIFS(Analysis!H$4:H$150,"*",Analysis!$F$4:$F$150,"USA")</f>
        <v>17</v>
      </c>
      <c r="D30" s="6">
        <f>COUNTIFS(Analysis!I$4:I$150,"*",Analysis!$F$4:$F$150,"USA")</f>
        <v>5</v>
      </c>
      <c r="E30" s="6">
        <f>COUNTIFS(Analysis!J$4:J$150,"*",Analysis!$F$4:$F$150,"USA")</f>
        <v>6</v>
      </c>
      <c r="F30" s="39">
        <f>COUNTIFS(Analysis!K$4:K$150,"*",Analysis!$F$4:$F$150,"USA")</f>
        <v>8</v>
      </c>
      <c r="G30" s="39">
        <f>COUNTIFS(Analysis!L$4:L$150,"*",Analysis!$F$4:$F$150,"USA")</f>
        <v>14</v>
      </c>
      <c r="H30" s="39">
        <f>COUNTIFS(Analysis!M$4:M$150,"*",Analysis!$F$4:$F$150,"USA")</f>
        <v>18</v>
      </c>
      <c r="I30" s="39">
        <f>COUNTIFS(Analysis!N$4:N$150,"*",Analysis!$F$4:$F$150,"USA")</f>
        <v>6</v>
      </c>
      <c r="J30" s="39">
        <f>COUNTIFS(Analysis!O$4:O$150,"*",Analysis!$F$4:$F$150,"USA")</f>
        <v>53</v>
      </c>
      <c r="K30" s="39">
        <f>COUNTIFS(Analysis!P$4:P$150,"*",Analysis!$F$4:$F$150,"USA")</f>
        <v>12</v>
      </c>
      <c r="L30" s="39">
        <f>COUNTIFS(Analysis!Q$4:Q$150,"*",Analysis!$F$4:$F$150,"USA")</f>
        <v>30</v>
      </c>
      <c r="M30" s="39">
        <f>COUNTIFS(Analysis!R$4:R$150,"*",Analysis!$F$4:$F$150,"USA")</f>
        <v>28</v>
      </c>
      <c r="N30" s="39">
        <f>COUNTIFS(Analysis!S$4:S$150,"*",Analysis!$F$4:$F$150,"USA")</f>
        <v>59</v>
      </c>
      <c r="O30" s="39">
        <f>COUNTIFS(Analysis!T$4:T$150,"*",Analysis!$F$4:$F$150,"USA")</f>
        <v>26</v>
      </c>
      <c r="P30" s="39">
        <f>COUNTIFS(Analysis!U$4:U$150,"*",Analysis!$F$4:$F$150,"USA")</f>
        <v>35</v>
      </c>
      <c r="Q30" s="39">
        <f>COUNTIFS(Analysis!V$4:V$150,"*",Analysis!$F$4:$F$150,"USA")</f>
        <v>50</v>
      </c>
      <c r="R30" s="39">
        <f>COUNTIFS(Analysis!W$4:W$150,"*",Analysis!$F$4:$F$150,"USA")</f>
        <v>28</v>
      </c>
      <c r="S30" s="39">
        <f>COUNTIFS(Analysis!X$4:X$150,"*",Analysis!$F$4:$F$150,"USA")</f>
        <v>17</v>
      </c>
      <c r="T30" s="39">
        <f>COUNTIFS(Analysis!Y$4:Y$150,"*",Analysis!$F$4:$F$150,"USA")</f>
        <v>2</v>
      </c>
      <c r="U30" s="39">
        <f>COUNTIFS(Analysis!Z$4:Z$150,"*",Analysis!$F$4:$F$150,"USA")</f>
        <v>28</v>
      </c>
      <c r="V30" s="39">
        <f>COUNTIFS(Analysis!AA$4:AA$150,"*",Analysis!$F$4:$F$150,"USA")</f>
        <v>38</v>
      </c>
      <c r="W30" s="39">
        <f>COUNTIFS(Analysis!AB$4:AB$150,"*",Analysis!$F$4:$F$150,"USA")</f>
        <v>14</v>
      </c>
      <c r="X30" s="39">
        <f>COUNTIFS(Analysis!AC$4:AC$150,"*",Analysis!$F$4:$F$150,"USA")</f>
        <v>7</v>
      </c>
      <c r="Y30" s="6">
        <f>COUNTIFS(Analysis!AD$4:AD$150,"*",Analysis!$F$4:$F$150,"USA")</f>
        <v>8</v>
      </c>
      <c r="Z30" s="6"/>
      <c r="AA30" s="6"/>
      <c r="AB30" s="6"/>
      <c r="AC30" s="6"/>
      <c r="AD30" s="6"/>
    </row>
    <row r="31" spans="1:30" s="18" customFormat="1" ht="12.75" x14ac:dyDescent="0.2">
      <c r="A31" s="6">
        <f>COUNTIFS(Analysis!$F$4:$F$150,"USA")</f>
        <v>92</v>
      </c>
      <c r="B31" s="6" t="s">
        <v>5768</v>
      </c>
      <c r="C31" s="32">
        <f>C30/$A$31</f>
        <v>0.18478260869565216</v>
      </c>
      <c r="D31" s="32">
        <f t="shared" ref="D31:Y31" si="13">D30/$A$31</f>
        <v>5.434782608695652E-2</v>
      </c>
      <c r="E31" s="32">
        <f t="shared" si="13"/>
        <v>6.5217391304347824E-2</v>
      </c>
      <c r="F31" s="35">
        <f t="shared" si="13"/>
        <v>8.6956521739130432E-2</v>
      </c>
      <c r="G31" s="35">
        <f t="shared" si="13"/>
        <v>0.15217391304347827</v>
      </c>
      <c r="H31" s="35">
        <f t="shared" si="13"/>
        <v>0.19565217391304349</v>
      </c>
      <c r="I31" s="35">
        <f t="shared" si="13"/>
        <v>6.5217391304347824E-2</v>
      </c>
      <c r="J31" s="35">
        <f t="shared" si="13"/>
        <v>0.57608695652173914</v>
      </c>
      <c r="K31" s="35">
        <f t="shared" si="13"/>
        <v>0.13043478260869565</v>
      </c>
      <c r="L31" s="35">
        <f t="shared" si="13"/>
        <v>0.32608695652173914</v>
      </c>
      <c r="M31" s="35">
        <f t="shared" si="13"/>
        <v>0.30434782608695654</v>
      </c>
      <c r="N31" s="35">
        <f t="shared" si="13"/>
        <v>0.64130434782608692</v>
      </c>
      <c r="O31" s="35">
        <f t="shared" si="13"/>
        <v>0.28260869565217389</v>
      </c>
      <c r="P31" s="35">
        <f t="shared" si="13"/>
        <v>0.38043478260869568</v>
      </c>
      <c r="Q31" s="35">
        <f t="shared" si="13"/>
        <v>0.54347826086956519</v>
      </c>
      <c r="R31" s="35">
        <f t="shared" si="13"/>
        <v>0.30434782608695654</v>
      </c>
      <c r="S31" s="35">
        <f t="shared" si="13"/>
        <v>0.18478260869565216</v>
      </c>
      <c r="T31" s="35">
        <f t="shared" si="13"/>
        <v>2.1739130434782608E-2</v>
      </c>
      <c r="U31" s="35">
        <f t="shared" si="13"/>
        <v>0.30434782608695654</v>
      </c>
      <c r="V31" s="35">
        <f t="shared" si="13"/>
        <v>0.41304347826086957</v>
      </c>
      <c r="W31" s="35">
        <f t="shared" si="13"/>
        <v>0.15217391304347827</v>
      </c>
      <c r="X31" s="35">
        <f t="shared" si="13"/>
        <v>7.6086956521739135E-2</v>
      </c>
      <c r="Y31" s="32">
        <f t="shared" si="13"/>
        <v>8.6956521739130432E-2</v>
      </c>
      <c r="Z31" s="6"/>
      <c r="AA31" s="6"/>
      <c r="AB31" s="6"/>
      <c r="AC31" s="6"/>
      <c r="AD31" s="6"/>
    </row>
    <row r="32" spans="1:30" s="18" customFormat="1" ht="12.75" x14ac:dyDescent="0.2">
      <c r="A32" s="6" t="s">
        <v>5740</v>
      </c>
      <c r="B32" s="6" t="s">
        <v>5687</v>
      </c>
      <c r="C32" s="6">
        <f>COUNTIFS(Analysis!H$4:H$150,"*",Analysis!$F$4:$F$150,"*europe*")</f>
        <v>1</v>
      </c>
      <c r="D32" s="6">
        <f>COUNTIFS(Analysis!I$4:I$150,"*",Analysis!$F$4:$F$150,"*europe*")</f>
        <v>2</v>
      </c>
      <c r="E32" s="6">
        <f>COUNTIFS(Analysis!J$4:J$150,"*",Analysis!$F$4:$F$150,"*europe*")</f>
        <v>2</v>
      </c>
      <c r="F32" s="39">
        <f>COUNTIFS(Analysis!K$4:K$150,"*",Analysis!$F$4:$F$150,"*europe*")</f>
        <v>1</v>
      </c>
      <c r="G32" s="39">
        <f>COUNTIFS(Analysis!L$4:L$150,"*",Analysis!$F$4:$F$150,"*europe*")</f>
        <v>4</v>
      </c>
      <c r="H32" s="39">
        <f>COUNTIFS(Analysis!M$4:M$150,"*",Analysis!$F$4:$F$150,"*europe*")</f>
        <v>5</v>
      </c>
      <c r="I32" s="39">
        <f>COUNTIFS(Analysis!N$4:N$150,"*",Analysis!$F$4:$F$150,"*europe*")</f>
        <v>1</v>
      </c>
      <c r="J32" s="39">
        <f>COUNTIFS(Analysis!O$4:O$150,"*",Analysis!$F$4:$F$150,"*europe*")</f>
        <v>10</v>
      </c>
      <c r="K32" s="39">
        <f>COUNTIFS(Analysis!P$4:P$150,"*",Analysis!$F$4:$F$150,"*europe*")</f>
        <v>4</v>
      </c>
      <c r="L32" s="39">
        <f>COUNTIFS(Analysis!Q$4:Q$150,"*",Analysis!$F$4:$F$150,"*europe*")</f>
        <v>8</v>
      </c>
      <c r="M32" s="39">
        <f>COUNTIFS(Analysis!R$4:R$150,"*",Analysis!$F$4:$F$150,"*europe*")</f>
        <v>8</v>
      </c>
      <c r="N32" s="39">
        <f>COUNTIFS(Analysis!S$4:S$150,"*",Analysis!$F$4:$F$150,"*europe*")</f>
        <v>13</v>
      </c>
      <c r="O32" s="39">
        <f>COUNTIFS(Analysis!T$4:T$150,"*",Analysis!$F$4:$F$150,"*europe*")</f>
        <v>7</v>
      </c>
      <c r="P32" s="39">
        <f>COUNTIFS(Analysis!U$4:U$150,"*",Analysis!$F$4:$F$150,"*europe*")</f>
        <v>8</v>
      </c>
      <c r="Q32" s="39">
        <f>COUNTIFS(Analysis!V$4:V$150,"*",Analysis!$F$4:$F$150,"*europe*")</f>
        <v>13</v>
      </c>
      <c r="R32" s="39">
        <f>COUNTIFS(Analysis!W$4:W$150,"*",Analysis!$F$4:$F$150,"*europe*")</f>
        <v>8</v>
      </c>
      <c r="S32" s="39">
        <f>COUNTIFS(Analysis!X$4:X$150,"*",Analysis!$F$4:$F$150,"*europe*")</f>
        <v>5</v>
      </c>
      <c r="T32" s="39">
        <f>COUNTIFS(Analysis!Y$4:Y$150,"*",Analysis!$F$4:$F$150,"*europe*")</f>
        <v>0</v>
      </c>
      <c r="U32" s="39">
        <f>COUNTIFS(Analysis!Z$4:Z$150,"*",Analysis!$F$4:$F$150,"*europe*")</f>
        <v>2</v>
      </c>
      <c r="V32" s="39">
        <f>COUNTIFS(Analysis!AA$4:AA$150,"*",Analysis!$F$4:$F$150,"*europe*")</f>
        <v>3</v>
      </c>
      <c r="W32" s="39">
        <f>COUNTIFS(Analysis!AB$4:AB$150,"*",Analysis!$F$4:$F$150,"*europe*")</f>
        <v>3</v>
      </c>
      <c r="X32" s="39">
        <f>COUNTIFS(Analysis!AC$4:AC$150,"*",Analysis!$F$4:$F$150,"*europe*")</f>
        <v>0</v>
      </c>
      <c r="Y32" s="6">
        <f>COUNTIFS(Analysis!AD$4:AD$150,"*",Analysis!$F$4:$F$150,"*europe*")</f>
        <v>0</v>
      </c>
      <c r="Z32" s="6"/>
      <c r="AA32" s="6"/>
      <c r="AB32" s="6"/>
      <c r="AC32" s="6"/>
      <c r="AD32" s="6"/>
    </row>
    <row r="33" spans="1:25" s="18" customFormat="1" ht="12.75" x14ac:dyDescent="0.2">
      <c r="A33" s="18">
        <f>COUNTIFS(Analysis!$F$4:$F$150,"*europe*")</f>
        <v>25</v>
      </c>
      <c r="B33" s="6" t="s">
        <v>5768</v>
      </c>
      <c r="C33" s="36">
        <f>C32/$A$33</f>
        <v>0.04</v>
      </c>
      <c r="D33" s="36">
        <f t="shared" ref="D33:Y33" si="14">D32/$A$33</f>
        <v>0.08</v>
      </c>
      <c r="E33" s="36">
        <f t="shared" si="14"/>
        <v>0.08</v>
      </c>
      <c r="F33" s="54">
        <f t="shared" si="14"/>
        <v>0.04</v>
      </c>
      <c r="G33" s="54">
        <f t="shared" si="14"/>
        <v>0.16</v>
      </c>
      <c r="H33" s="54">
        <f t="shared" si="14"/>
        <v>0.2</v>
      </c>
      <c r="I33" s="54">
        <f t="shared" si="14"/>
        <v>0.04</v>
      </c>
      <c r="J33" s="54">
        <f t="shared" si="14"/>
        <v>0.4</v>
      </c>
      <c r="K33" s="54">
        <f t="shared" si="14"/>
        <v>0.16</v>
      </c>
      <c r="L33" s="54">
        <f t="shared" si="14"/>
        <v>0.32</v>
      </c>
      <c r="M33" s="54">
        <f t="shared" si="14"/>
        <v>0.32</v>
      </c>
      <c r="N33" s="54">
        <f t="shared" si="14"/>
        <v>0.52</v>
      </c>
      <c r="O33" s="54">
        <f t="shared" si="14"/>
        <v>0.28000000000000003</v>
      </c>
      <c r="P33" s="54">
        <f t="shared" si="14"/>
        <v>0.32</v>
      </c>
      <c r="Q33" s="54">
        <f t="shared" si="14"/>
        <v>0.52</v>
      </c>
      <c r="R33" s="54">
        <f t="shared" si="14"/>
        <v>0.32</v>
      </c>
      <c r="S33" s="54">
        <f t="shared" si="14"/>
        <v>0.2</v>
      </c>
      <c r="T33" s="54">
        <f t="shared" si="14"/>
        <v>0</v>
      </c>
      <c r="U33" s="54">
        <f t="shared" si="14"/>
        <v>0.08</v>
      </c>
      <c r="V33" s="54">
        <f t="shared" si="14"/>
        <v>0.12</v>
      </c>
      <c r="W33" s="54">
        <f t="shared" si="14"/>
        <v>0.12</v>
      </c>
      <c r="X33" s="54">
        <f t="shared" si="14"/>
        <v>0</v>
      </c>
      <c r="Y33" s="36">
        <f t="shared" si="14"/>
        <v>0</v>
      </c>
    </row>
    <row r="34" spans="1:25" s="18" customFormat="1" ht="12.75" x14ac:dyDescent="0.2">
      <c r="A34" s="18" t="s">
        <v>5429</v>
      </c>
      <c r="B34" s="6" t="s">
        <v>5687</v>
      </c>
      <c r="C34" s="6">
        <f>COUNTIFS(Analysis!H$4:H$150,"*",Analysis!$F$4:$F$150,"UK")</f>
        <v>2</v>
      </c>
      <c r="D34" s="6">
        <f>COUNTIFS(Analysis!I$4:I$150,"*",Analysis!$F$4:$F$150,"UK")</f>
        <v>1</v>
      </c>
      <c r="E34" s="6">
        <f>COUNTIFS(Analysis!J$4:J$150,"*",Analysis!$F$4:$F$150,"UK")</f>
        <v>2</v>
      </c>
      <c r="F34" s="39">
        <f>COUNTIFS(Analysis!K$4:K$150,"*",Analysis!$F$4:$F$150,"UK")</f>
        <v>1</v>
      </c>
      <c r="G34" s="39">
        <f>COUNTIFS(Analysis!L$4:L$150,"*",Analysis!$F$4:$F$150,"UK")</f>
        <v>4</v>
      </c>
      <c r="H34" s="39">
        <f>COUNTIFS(Analysis!M$4:M$150,"*",Analysis!$F$4:$F$150,"UK")</f>
        <v>6</v>
      </c>
      <c r="I34" s="39">
        <f>COUNTIFS(Analysis!N$4:N$150,"*",Analysis!$F$4:$F$150,"UK")</f>
        <v>0</v>
      </c>
      <c r="J34" s="39">
        <f>COUNTIFS(Analysis!O$4:O$150,"*",Analysis!$F$4:$F$150,"UK")</f>
        <v>4</v>
      </c>
      <c r="K34" s="39">
        <f>COUNTIFS(Analysis!P$4:P$150,"*",Analysis!$F$4:$F$150,"UK")</f>
        <v>0</v>
      </c>
      <c r="L34" s="39">
        <f>COUNTIFS(Analysis!Q$4:Q$150,"*",Analysis!$F$4:$F$150,"UK")</f>
        <v>3</v>
      </c>
      <c r="M34" s="39">
        <f>COUNTIFS(Analysis!R$4:R$150,"*",Analysis!$F$4:$F$150,"UK")</f>
        <v>2</v>
      </c>
      <c r="N34" s="39">
        <f>COUNTIFS(Analysis!S$4:S$150,"*",Analysis!$F$4:$F$150,"UK")</f>
        <v>9</v>
      </c>
      <c r="O34" s="39">
        <f>COUNTIFS(Analysis!T$4:T$150,"*",Analysis!$F$4:$F$150,"UK")</f>
        <v>3</v>
      </c>
      <c r="P34" s="39">
        <f>COUNTIFS(Analysis!U$4:U$150,"*",Analysis!$F$4:$F$150,"UK")</f>
        <v>3</v>
      </c>
      <c r="Q34" s="39">
        <f>COUNTIFS(Analysis!V$4:V$150,"*",Analysis!$F$4:$F$150,"UK")</f>
        <v>7</v>
      </c>
      <c r="R34" s="39">
        <f>COUNTIFS(Analysis!W$4:W$150,"*",Analysis!$F$4:$F$150,"UK")</f>
        <v>5</v>
      </c>
      <c r="S34" s="39">
        <f>COUNTIFS(Analysis!X$4:X$150,"*",Analysis!$F$4:$F$150,"UK")</f>
        <v>1</v>
      </c>
      <c r="T34" s="39">
        <f>COUNTIFS(Analysis!Y$4:Y$150,"*",Analysis!$F$4:$F$150,"UK")</f>
        <v>1</v>
      </c>
      <c r="U34" s="39">
        <f>COUNTIFS(Analysis!Z$4:Z$150,"*",Analysis!$F$4:$F$150,"UK")</f>
        <v>1</v>
      </c>
      <c r="V34" s="39">
        <f>COUNTIFS(Analysis!AA$4:AA$150,"*",Analysis!$F$4:$F$150,"UK")</f>
        <v>6</v>
      </c>
      <c r="W34" s="39">
        <f>COUNTIFS(Analysis!AB$4:AB$150,"*",Analysis!$F$4:$F$150,"UK")</f>
        <v>4</v>
      </c>
      <c r="X34" s="39">
        <f>COUNTIFS(Analysis!AC$4:AC$150,"*",Analysis!$F$4:$F$150,"UK")</f>
        <v>3</v>
      </c>
      <c r="Y34" s="6">
        <f>COUNTIFS(Analysis!AD$4:AD$150,"*",Analysis!$F$4:$F$150,"UK")</f>
        <v>0</v>
      </c>
    </row>
    <row r="35" spans="1:25" s="18" customFormat="1" ht="12.75" x14ac:dyDescent="0.2">
      <c r="A35" s="18">
        <f>COUNTIFS(Analysis!$F$4:$F$150,"UK")</f>
        <v>13</v>
      </c>
      <c r="B35" s="6" t="s">
        <v>5768</v>
      </c>
      <c r="C35" s="32">
        <f>C34/$A$35</f>
        <v>0.15384615384615385</v>
      </c>
      <c r="D35" s="32">
        <f t="shared" ref="D35:Y35" si="15">D34/$A$35</f>
        <v>7.6923076923076927E-2</v>
      </c>
      <c r="E35" s="32">
        <f t="shared" si="15"/>
        <v>0.15384615384615385</v>
      </c>
      <c r="F35" s="35">
        <f t="shared" si="15"/>
        <v>7.6923076923076927E-2</v>
      </c>
      <c r="G35" s="35">
        <f t="shared" si="15"/>
        <v>0.30769230769230771</v>
      </c>
      <c r="H35" s="35">
        <f t="shared" si="15"/>
        <v>0.46153846153846156</v>
      </c>
      <c r="I35" s="35">
        <f t="shared" si="15"/>
        <v>0</v>
      </c>
      <c r="J35" s="35">
        <f t="shared" si="15"/>
        <v>0.30769230769230771</v>
      </c>
      <c r="K35" s="35">
        <f t="shared" si="15"/>
        <v>0</v>
      </c>
      <c r="L35" s="35">
        <f t="shared" si="15"/>
        <v>0.23076923076923078</v>
      </c>
      <c r="M35" s="35">
        <f t="shared" si="15"/>
        <v>0.15384615384615385</v>
      </c>
      <c r="N35" s="35">
        <f t="shared" si="15"/>
        <v>0.69230769230769229</v>
      </c>
      <c r="O35" s="35">
        <f t="shared" si="15"/>
        <v>0.23076923076923078</v>
      </c>
      <c r="P35" s="35">
        <f t="shared" si="15"/>
        <v>0.23076923076923078</v>
      </c>
      <c r="Q35" s="35">
        <f t="shared" si="15"/>
        <v>0.53846153846153844</v>
      </c>
      <c r="R35" s="35">
        <f t="shared" si="15"/>
        <v>0.38461538461538464</v>
      </c>
      <c r="S35" s="35">
        <f t="shared" si="15"/>
        <v>7.6923076923076927E-2</v>
      </c>
      <c r="T35" s="35">
        <f t="shared" si="15"/>
        <v>7.6923076923076927E-2</v>
      </c>
      <c r="U35" s="35">
        <f t="shared" si="15"/>
        <v>7.6923076923076927E-2</v>
      </c>
      <c r="V35" s="35">
        <f t="shared" si="15"/>
        <v>0.46153846153846156</v>
      </c>
      <c r="W35" s="35">
        <f t="shared" si="15"/>
        <v>0.30769230769230771</v>
      </c>
      <c r="X35" s="35">
        <f t="shared" si="15"/>
        <v>0.23076923076923078</v>
      </c>
      <c r="Y35" s="32">
        <f t="shared" si="15"/>
        <v>0</v>
      </c>
    </row>
    <row r="36" spans="1:25" s="18" customFormat="1" ht="12.75" x14ac:dyDescent="0.2">
      <c r="B36" s="6"/>
      <c r="C36" s="32"/>
      <c r="D36" s="32"/>
      <c r="E36" s="32"/>
      <c r="F36" s="35"/>
      <c r="G36" s="35"/>
      <c r="H36" s="35"/>
      <c r="I36" s="35"/>
      <c r="J36" s="35"/>
      <c r="K36" s="35"/>
      <c r="L36" s="35"/>
      <c r="M36" s="35"/>
      <c r="N36" s="35"/>
      <c r="O36" s="35"/>
      <c r="P36" s="35"/>
      <c r="Q36" s="35"/>
      <c r="R36" s="35"/>
      <c r="S36" s="35"/>
      <c r="T36" s="35"/>
      <c r="U36" s="35"/>
      <c r="V36" s="35"/>
      <c r="W36" s="35"/>
      <c r="X36" s="35"/>
      <c r="Y36" s="32"/>
    </row>
    <row r="37" spans="1:25" s="18" customFormat="1" ht="12.75" x14ac:dyDescent="0.2">
      <c r="A37" s="18" t="s">
        <v>5788</v>
      </c>
      <c r="B37" s="18" t="s">
        <v>5768</v>
      </c>
      <c r="C37" s="36">
        <f>C38/$A$38</f>
        <v>7.8947368421052627E-2</v>
      </c>
      <c r="D37" s="36">
        <f t="shared" ref="D37:Y37" si="16">D38/$A$38</f>
        <v>7.8947368421052627E-2</v>
      </c>
      <c r="E37" s="36">
        <f t="shared" si="16"/>
        <v>0.10526315789473684</v>
      </c>
      <c r="F37" s="54">
        <f t="shared" si="16"/>
        <v>5.2631578947368418E-2</v>
      </c>
      <c r="G37" s="54">
        <f t="shared" si="16"/>
        <v>0.21052631578947367</v>
      </c>
      <c r="H37" s="54">
        <f t="shared" si="16"/>
        <v>0.28947368421052633</v>
      </c>
      <c r="I37" s="54">
        <f t="shared" si="16"/>
        <v>2.6315789473684209E-2</v>
      </c>
      <c r="J37" s="54">
        <f t="shared" si="16"/>
        <v>0.36842105263157893</v>
      </c>
      <c r="K37" s="54">
        <f t="shared" si="16"/>
        <v>0.10526315789473684</v>
      </c>
      <c r="L37" s="54">
        <f t="shared" si="16"/>
        <v>0.28947368421052633</v>
      </c>
      <c r="M37" s="54">
        <f t="shared" si="16"/>
        <v>0.26315789473684209</v>
      </c>
      <c r="N37" s="54">
        <f t="shared" si="16"/>
        <v>0.57894736842105265</v>
      </c>
      <c r="O37" s="54">
        <f t="shared" si="16"/>
        <v>0.26315789473684209</v>
      </c>
      <c r="P37" s="54">
        <f t="shared" si="16"/>
        <v>0.28947368421052633</v>
      </c>
      <c r="Q37" s="54">
        <f t="shared" si="16"/>
        <v>0.52631578947368418</v>
      </c>
      <c r="R37" s="54">
        <f t="shared" si="16"/>
        <v>0.34210526315789475</v>
      </c>
      <c r="S37" s="54">
        <f t="shared" si="16"/>
        <v>0.15789473684210525</v>
      </c>
      <c r="T37" s="54">
        <f t="shared" si="16"/>
        <v>2.6315789473684209E-2</v>
      </c>
      <c r="U37" s="54">
        <f t="shared" si="16"/>
        <v>7.8947368421052627E-2</v>
      </c>
      <c r="V37" s="54">
        <f t="shared" si="16"/>
        <v>0.23684210526315788</v>
      </c>
      <c r="W37" s="54">
        <f t="shared" si="16"/>
        <v>0.18421052631578946</v>
      </c>
      <c r="X37" s="54">
        <f t="shared" si="16"/>
        <v>7.8947368421052627E-2</v>
      </c>
      <c r="Y37" s="36">
        <f t="shared" si="16"/>
        <v>0</v>
      </c>
    </row>
    <row r="38" spans="1:25" s="18" customFormat="1" ht="12.75" x14ac:dyDescent="0.2">
      <c r="A38" s="18">
        <f>COUNTIFS(Analysis!$F$4:$F$150,"*europe*")+COUNTIFS(Analysis!$F$4:$F$150,"UK")</f>
        <v>38</v>
      </c>
      <c r="B38" s="18" t="s">
        <v>5687</v>
      </c>
      <c r="C38" s="18">
        <f>COUNTIFS(Analysis!H$4:H$150,"*",Analysis!$F$4:$F$150,"UK")+COUNTIFS(Analysis!H$4:H$150,"*",Analysis!$F$4:$F$150,"*europe*")</f>
        <v>3</v>
      </c>
      <c r="D38" s="18">
        <f>COUNTIFS(Analysis!I$4:I$150,"*",Analysis!$F$4:$F$150,"UK")+COUNTIFS(Analysis!I$4:I$150,"*",Analysis!$F$4:$F$150,"*europe*")</f>
        <v>3</v>
      </c>
      <c r="E38" s="18">
        <f>COUNTIFS(Analysis!J$4:J$150,"*",Analysis!$F$4:$F$150,"UK")+COUNTIFS(Analysis!J$4:J$150,"*",Analysis!$F$4:$F$150,"*europe*")</f>
        <v>4</v>
      </c>
      <c r="F38" s="55">
        <f>COUNTIFS(Analysis!K$4:K$150,"*",Analysis!$F$4:$F$150,"UK")+COUNTIFS(Analysis!K$4:K$150,"*",Analysis!$F$4:$F$150,"*europe*")</f>
        <v>2</v>
      </c>
      <c r="G38" s="55">
        <f>COUNTIFS(Analysis!L$4:L$150,"*",Analysis!$F$4:$F$150,"UK")+COUNTIFS(Analysis!L$4:L$150,"*",Analysis!$F$4:$F$150,"*europe*")</f>
        <v>8</v>
      </c>
      <c r="H38" s="55">
        <f>COUNTIFS(Analysis!M$4:M$150,"*",Analysis!$F$4:$F$150,"UK")+COUNTIFS(Analysis!M$4:M$150,"*",Analysis!$F$4:$F$150,"*europe*")</f>
        <v>11</v>
      </c>
      <c r="I38" s="55">
        <f>COUNTIFS(Analysis!N$4:N$150,"*",Analysis!$F$4:$F$150,"UK")+COUNTIFS(Analysis!N$4:N$150,"*",Analysis!$F$4:$F$150,"*europe*")</f>
        <v>1</v>
      </c>
      <c r="J38" s="55">
        <f>COUNTIFS(Analysis!O$4:O$150,"*",Analysis!$F$4:$F$150,"UK")+COUNTIFS(Analysis!O$4:O$150,"*",Analysis!$F$4:$F$150,"*europe*")</f>
        <v>14</v>
      </c>
      <c r="K38" s="55">
        <f>COUNTIFS(Analysis!P$4:P$150,"*",Analysis!$F$4:$F$150,"UK")+COUNTIFS(Analysis!P$4:P$150,"*",Analysis!$F$4:$F$150,"*europe*")</f>
        <v>4</v>
      </c>
      <c r="L38" s="55">
        <f>COUNTIFS(Analysis!Q$4:Q$150,"*",Analysis!$F$4:$F$150,"UK")+COUNTIFS(Analysis!Q$4:Q$150,"*",Analysis!$F$4:$F$150,"*europe*")</f>
        <v>11</v>
      </c>
      <c r="M38" s="55">
        <f>COUNTIFS(Analysis!R$4:R$150,"*",Analysis!$F$4:$F$150,"UK")+COUNTIFS(Analysis!R$4:R$150,"*",Analysis!$F$4:$F$150,"*europe*")</f>
        <v>10</v>
      </c>
      <c r="N38" s="55">
        <f>COUNTIFS(Analysis!S$4:S$150,"*",Analysis!$F$4:$F$150,"UK")+COUNTIFS(Analysis!S$4:S$150,"*",Analysis!$F$4:$F$150,"*europe*")</f>
        <v>22</v>
      </c>
      <c r="O38" s="55">
        <f>COUNTIFS(Analysis!T$4:T$150,"*",Analysis!$F$4:$F$150,"UK")+COUNTIFS(Analysis!T$4:T$150,"*",Analysis!$F$4:$F$150,"*europe*")</f>
        <v>10</v>
      </c>
      <c r="P38" s="55">
        <f>COUNTIFS(Analysis!U$4:U$150,"*",Analysis!$F$4:$F$150,"UK")+COUNTIFS(Analysis!U$4:U$150,"*",Analysis!$F$4:$F$150,"*europe*")</f>
        <v>11</v>
      </c>
      <c r="Q38" s="55">
        <f>COUNTIFS(Analysis!V$4:V$150,"*",Analysis!$F$4:$F$150,"UK")+COUNTIFS(Analysis!V$4:V$150,"*",Analysis!$F$4:$F$150,"*europe*")</f>
        <v>20</v>
      </c>
      <c r="R38" s="55">
        <f>COUNTIFS(Analysis!W$4:W$150,"*",Analysis!$F$4:$F$150,"UK")+COUNTIFS(Analysis!W$4:W$150,"*",Analysis!$F$4:$F$150,"*europe*")</f>
        <v>13</v>
      </c>
      <c r="S38" s="55">
        <f>COUNTIFS(Analysis!X$4:X$150,"*",Analysis!$F$4:$F$150,"UK")+COUNTIFS(Analysis!X$4:X$150,"*",Analysis!$F$4:$F$150,"*europe*")</f>
        <v>6</v>
      </c>
      <c r="T38" s="55">
        <f>COUNTIFS(Analysis!Y$4:Y$150,"*",Analysis!$F$4:$F$150,"UK")+COUNTIFS(Analysis!Y$4:Y$150,"*",Analysis!$F$4:$F$150,"*europe*")</f>
        <v>1</v>
      </c>
      <c r="U38" s="55">
        <f>COUNTIFS(Analysis!Z$4:Z$150,"*",Analysis!$F$4:$F$150,"UK")+COUNTIFS(Analysis!Z$4:Z$150,"*",Analysis!$F$4:$F$150,"*europe*")</f>
        <v>3</v>
      </c>
      <c r="V38" s="55">
        <f>COUNTIFS(Analysis!AA$4:AA$150,"*",Analysis!$F$4:$F$150,"UK")+COUNTIFS(Analysis!AA$4:AA$150,"*",Analysis!$F$4:$F$150,"*europe*")</f>
        <v>9</v>
      </c>
      <c r="W38" s="55">
        <f>COUNTIFS(Analysis!AB$4:AB$150,"*",Analysis!$F$4:$F$150,"UK")+COUNTIFS(Analysis!AB$4:AB$150,"*",Analysis!$F$4:$F$150,"*europe*")</f>
        <v>7</v>
      </c>
      <c r="X38" s="55">
        <f>COUNTIFS(Analysis!AC$4:AC$150,"*",Analysis!$F$4:$F$150,"UK")+COUNTIFS(Analysis!AC$4:AC$150,"*",Analysis!$F$4:$F$150,"*europe*")</f>
        <v>3</v>
      </c>
      <c r="Y38" s="18">
        <f>COUNTIFS(Analysis!AD$4:AD$150,"*",Analysis!$F$4:$F$150,"UK")+COUNTIFS(Analysis!AD$4:AD$150,"*",Analysis!$F$4:$F$150,"*europe*")</f>
        <v>0</v>
      </c>
    </row>
    <row r="39" spans="1:25" s="18" customFormat="1" ht="12.75" x14ac:dyDescent="0.2"/>
    <row r="40" spans="1:25" s="18" customFormat="1" ht="12.75" x14ac:dyDescent="0.2"/>
    <row r="41" spans="1:25" s="18" customFormat="1" ht="12.75" x14ac:dyDescent="0.2"/>
    <row r="42" spans="1:25" s="18" customFormat="1" ht="12.75" x14ac:dyDescent="0.2"/>
    <row r="43" spans="1:25" s="18" customFormat="1" ht="12.75" x14ac:dyDescent="0.2"/>
    <row r="44" spans="1:25" s="18" customFormat="1" ht="12.75" x14ac:dyDescent="0.2"/>
    <row r="45" spans="1:25" s="18" customFormat="1" ht="12.75" x14ac:dyDescent="0.2"/>
    <row r="46" spans="1:25" s="18" customFormat="1" ht="12.75" x14ac:dyDescent="0.2"/>
    <row r="47" spans="1:25" s="18" customFormat="1" ht="12.75" x14ac:dyDescent="0.2"/>
    <row r="48" spans="1:25" s="18" customFormat="1" ht="12.75" x14ac:dyDescent="0.2"/>
    <row r="49" s="18" customFormat="1" ht="12.75" x14ac:dyDescent="0.2"/>
    <row r="50" s="18" customFormat="1" ht="12.75" x14ac:dyDescent="0.2"/>
    <row r="51" s="18" customFormat="1" ht="12.75" x14ac:dyDescent="0.2"/>
    <row r="52" s="18" customFormat="1" ht="12.75" x14ac:dyDescent="0.2"/>
    <row r="53" s="18" customFormat="1" ht="12.75" x14ac:dyDescent="0.2"/>
    <row r="54" s="18" customFormat="1" ht="12.75" x14ac:dyDescent="0.2"/>
    <row r="55" s="18" customFormat="1" ht="12.75" x14ac:dyDescent="0.2"/>
  </sheetData>
  <conditionalFormatting sqref="C13:Y22 C24:Y24 C26:Y26 C28:Y28 C31:Y31 C33:Y33 C35:Y37">
    <cfRule type="cellIs" dxfId="9" priority="1" operator="greaterThan">
      <formula>0.6</formula>
    </cfRule>
    <cfRule type="cellIs" dxfId="8" priority="2" operator="between">
      <formula>0.4</formula>
      <formula>0.5</formula>
    </cfRule>
    <cfRule type="cellIs" dxfId="7" priority="3" operator="between">
      <formula>0.5</formula>
      <formula>0.6</formula>
    </cfRule>
    <cfRule type="cellIs" dxfId="6" priority="4" operator="between">
      <formula>0.3</formula>
      <formula>0.4</formula>
    </cfRule>
    <cfRule type="cellIs" dxfId="5" priority="5" operator="between">
      <formula>0.2</formula>
      <formula>0.3</formula>
    </cfRule>
  </conditionalFormatting>
  <pageMargins left="0.7" right="0.7" top="0.75" bottom="0.75" header="0.3" footer="0.3"/>
  <pageSetup scale="42" fitToHeight="0" orientation="landscape" r:id="rId1"/>
  <ignoredErrors>
    <ignoredError sqref="C25:Y25 C27:Y2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6"/>
  <sheetViews>
    <sheetView zoomScale="85" zoomScaleNormal="85" workbookViewId="0">
      <selection activeCell="B17" sqref="B17"/>
    </sheetView>
  </sheetViews>
  <sheetFormatPr baseColWidth="10" defaultColWidth="9.140625" defaultRowHeight="12.75" x14ac:dyDescent="0.2"/>
  <cols>
    <col min="1" max="1" width="30.42578125" style="1" customWidth="1"/>
    <col min="2" max="2" width="9.140625" style="1"/>
    <col min="3" max="3" width="9.140625" style="27"/>
    <col min="4" max="14" width="9.140625" style="1"/>
    <col min="15" max="15" width="31.85546875" style="1" customWidth="1"/>
    <col min="16" max="16" width="9.140625" style="1"/>
    <col min="17" max="17" width="11.28515625" style="1" bestFit="1" customWidth="1"/>
    <col min="18" max="18" width="11.28515625" style="1" customWidth="1"/>
    <col min="19" max="16384" width="9.140625" style="1"/>
  </cols>
  <sheetData>
    <row r="1" spans="1:18" x14ac:dyDescent="0.2">
      <c r="A1" s="3" t="s">
        <v>5688</v>
      </c>
      <c r="B1" s="27"/>
      <c r="D1" s="27"/>
      <c r="E1" s="27"/>
      <c r="F1" s="27"/>
      <c r="G1" s="27"/>
      <c r="H1" s="27"/>
      <c r="I1" s="27"/>
      <c r="J1" s="27"/>
      <c r="K1" s="27"/>
      <c r="L1" s="27"/>
      <c r="M1" s="27"/>
      <c r="N1" s="27"/>
      <c r="O1" s="27"/>
      <c r="P1" s="27"/>
      <c r="Q1" s="27"/>
      <c r="R1" s="27"/>
    </row>
    <row r="2" spans="1:18" s="27" customFormat="1" x14ac:dyDescent="0.2">
      <c r="A2" s="27">
        <v>2010</v>
      </c>
      <c r="B2" s="27">
        <v>3</v>
      </c>
      <c r="C2" s="33">
        <f>B2/147</f>
        <v>2.0408163265306121E-2</v>
      </c>
    </row>
    <row r="3" spans="1:18" ht="12.75" customHeight="1" x14ac:dyDescent="0.2">
      <c r="A3" s="27">
        <v>2011</v>
      </c>
      <c r="B3" s="27">
        <f>COUNTIF(Analysis!E4:E150,"2011")</f>
        <v>13</v>
      </c>
      <c r="C3" s="33">
        <f t="shared" ref="C3:C53" si="0">B3/147</f>
        <v>8.8435374149659865E-2</v>
      </c>
      <c r="D3" s="27"/>
      <c r="E3" s="27"/>
      <c r="F3" s="27"/>
      <c r="G3" s="27"/>
      <c r="H3" s="27"/>
      <c r="I3" s="27"/>
      <c r="J3" s="27"/>
      <c r="K3" s="27"/>
      <c r="L3" s="27"/>
      <c r="M3" s="27"/>
      <c r="N3" s="27"/>
      <c r="O3" s="27" t="s">
        <v>5689</v>
      </c>
      <c r="P3" s="3" t="s">
        <v>5687</v>
      </c>
      <c r="Q3" s="3" t="s">
        <v>5690</v>
      </c>
      <c r="R3" s="3" t="s">
        <v>5691</v>
      </c>
    </row>
    <row r="4" spans="1:18" ht="12.75" customHeight="1" x14ac:dyDescent="0.2">
      <c r="A4" s="27">
        <v>2012</v>
      </c>
      <c r="B4" s="27">
        <f>COUNTIF(Analysis!E4:E150,"2012")</f>
        <v>31</v>
      </c>
      <c r="C4" s="33">
        <f t="shared" si="0"/>
        <v>0.21088435374149661</v>
      </c>
      <c r="D4" s="27"/>
      <c r="E4" s="27"/>
      <c r="F4" s="27"/>
      <c r="G4" s="27"/>
      <c r="H4" s="27"/>
      <c r="I4" s="27"/>
      <c r="J4" s="27"/>
      <c r="K4" s="27"/>
      <c r="L4" s="27"/>
      <c r="M4" s="27"/>
      <c r="N4" s="27"/>
      <c r="O4" s="27" t="s">
        <v>5692</v>
      </c>
      <c r="P4" s="27">
        <v>2275</v>
      </c>
      <c r="Q4" s="27"/>
      <c r="R4" s="29"/>
    </row>
    <row r="5" spans="1:18" ht="12.75" customHeight="1" x14ac:dyDescent="0.2">
      <c r="A5" s="27">
        <v>2013</v>
      </c>
      <c r="B5" s="27">
        <f>COUNTIF(Analysis!E4:E150,"2013")</f>
        <v>42</v>
      </c>
      <c r="C5" s="33">
        <f t="shared" si="0"/>
        <v>0.2857142857142857</v>
      </c>
      <c r="D5" s="27"/>
      <c r="E5" s="27"/>
      <c r="F5" s="27"/>
      <c r="G5" s="27"/>
      <c r="H5" s="27"/>
      <c r="I5" s="27"/>
      <c r="J5" s="27"/>
      <c r="K5" s="27"/>
      <c r="L5" s="27"/>
      <c r="M5" s="27"/>
      <c r="N5" s="27"/>
      <c r="O5" s="27" t="s">
        <v>5693</v>
      </c>
      <c r="P5" s="27">
        <v>2094</v>
      </c>
      <c r="Q5" s="27">
        <f t="shared" ref="Q5:Q9" si="1">P4-P5</f>
        <v>181</v>
      </c>
      <c r="R5" s="29">
        <f t="shared" ref="R5:R9" si="2">P5/P4</f>
        <v>0.92043956043956043</v>
      </c>
    </row>
    <row r="6" spans="1:18" ht="12.75" customHeight="1" x14ac:dyDescent="0.2">
      <c r="A6" s="27">
        <v>2014</v>
      </c>
      <c r="B6" s="27">
        <f>COUNTIF(Analysis!E4:E150,"2014")</f>
        <v>46</v>
      </c>
      <c r="C6" s="33">
        <f t="shared" si="0"/>
        <v>0.31292517006802723</v>
      </c>
      <c r="D6" s="27"/>
      <c r="E6" s="27"/>
      <c r="F6" s="27"/>
      <c r="G6" s="27"/>
      <c r="H6" s="27"/>
      <c r="I6" s="27"/>
      <c r="J6" s="27"/>
      <c r="K6" s="27"/>
      <c r="L6" s="27"/>
      <c r="M6" s="27"/>
      <c r="N6" s="27"/>
      <c r="O6" s="28" t="s">
        <v>5694</v>
      </c>
      <c r="P6" s="27">
        <v>1810</v>
      </c>
      <c r="Q6" s="27">
        <f t="shared" si="1"/>
        <v>284</v>
      </c>
      <c r="R6" s="29">
        <f t="shared" si="2"/>
        <v>0.86437440305635149</v>
      </c>
    </row>
    <row r="7" spans="1:18" ht="12.75" customHeight="1" x14ac:dyDescent="0.2">
      <c r="A7" s="27">
        <v>2015</v>
      </c>
      <c r="B7" s="27">
        <f>COUNTIF(Analysis!E4:E150,"2015")</f>
        <v>12</v>
      </c>
      <c r="C7" s="33">
        <f t="shared" si="0"/>
        <v>8.1632653061224483E-2</v>
      </c>
      <c r="D7" s="27"/>
      <c r="E7" s="27"/>
      <c r="F7" s="27"/>
      <c r="G7" s="27"/>
      <c r="H7" s="27"/>
      <c r="I7" s="27"/>
      <c r="J7" s="27"/>
      <c r="K7" s="27"/>
      <c r="L7" s="27"/>
      <c r="M7" s="27"/>
      <c r="N7" s="27"/>
      <c r="O7" s="28" t="s">
        <v>5695</v>
      </c>
      <c r="P7" s="27">
        <v>1805</v>
      </c>
      <c r="Q7" s="27">
        <f t="shared" si="1"/>
        <v>5</v>
      </c>
      <c r="R7" s="29">
        <f t="shared" si="2"/>
        <v>0.99723756906077343</v>
      </c>
    </row>
    <row r="8" spans="1:18" ht="12.75" customHeight="1" x14ac:dyDescent="0.2">
      <c r="A8" s="27"/>
      <c r="B8" s="27"/>
      <c r="C8" s="33"/>
      <c r="D8" s="27"/>
      <c r="E8" s="27"/>
      <c r="F8" s="27"/>
      <c r="G8" s="27"/>
      <c r="H8" s="27"/>
      <c r="I8" s="27"/>
      <c r="J8" s="27"/>
      <c r="K8" s="27"/>
      <c r="L8" s="27"/>
      <c r="M8" s="27"/>
      <c r="N8" s="27"/>
      <c r="O8" s="27" t="s">
        <v>5696</v>
      </c>
      <c r="P8" s="27">
        <v>1792</v>
      </c>
      <c r="Q8" s="27">
        <f t="shared" si="1"/>
        <v>13</v>
      </c>
      <c r="R8" s="29">
        <f t="shared" si="2"/>
        <v>0.99279778393351803</v>
      </c>
    </row>
    <row r="9" spans="1:18" ht="12.75" customHeight="1" x14ac:dyDescent="0.2">
      <c r="A9" s="27"/>
      <c r="B9" s="27"/>
      <c r="C9" s="33"/>
      <c r="D9" s="27"/>
      <c r="E9" s="27"/>
      <c r="F9" s="27"/>
      <c r="G9" s="27"/>
      <c r="H9" s="27"/>
      <c r="I9" s="27"/>
      <c r="J9" s="27"/>
      <c r="K9" s="27"/>
      <c r="L9" s="27"/>
      <c r="M9" s="27"/>
      <c r="N9" s="27"/>
      <c r="O9" s="27" t="s">
        <v>5</v>
      </c>
      <c r="P9" s="27">
        <v>147</v>
      </c>
      <c r="Q9" s="11">
        <f t="shared" si="1"/>
        <v>1645</v>
      </c>
      <c r="R9" s="29">
        <f t="shared" si="2"/>
        <v>8.203125E-2</v>
      </c>
    </row>
    <row r="10" spans="1:18" ht="12.75" customHeight="1" x14ac:dyDescent="0.2">
      <c r="A10" s="27"/>
      <c r="B10" s="27"/>
      <c r="C10" s="33"/>
      <c r="D10" s="27"/>
      <c r="E10" s="27"/>
      <c r="F10" s="27"/>
      <c r="G10" s="27"/>
      <c r="H10" s="27"/>
      <c r="I10" s="27"/>
      <c r="J10" s="27"/>
      <c r="K10" s="27"/>
      <c r="L10" s="27"/>
      <c r="M10" s="27"/>
      <c r="N10" s="27"/>
      <c r="O10" s="27"/>
      <c r="P10" s="27"/>
      <c r="Q10" s="11"/>
      <c r="R10" s="29"/>
    </row>
    <row r="11" spans="1:18" ht="12.75" customHeight="1" x14ac:dyDescent="0.2">
      <c r="A11" s="27"/>
      <c r="B11" s="27"/>
      <c r="C11" s="33"/>
      <c r="D11" s="27"/>
      <c r="E11" s="27"/>
      <c r="F11" s="27"/>
      <c r="G11" s="27"/>
      <c r="H11" s="27"/>
      <c r="I11" s="27"/>
      <c r="J11" s="27"/>
      <c r="K11" s="27"/>
      <c r="L11" s="27"/>
      <c r="M11" s="27"/>
      <c r="N11" s="27"/>
      <c r="O11" s="27"/>
      <c r="P11" s="27"/>
      <c r="Q11" s="27"/>
      <c r="R11" s="27"/>
    </row>
    <row r="12" spans="1:18" ht="12.75" customHeight="1" x14ac:dyDescent="0.2">
      <c r="A12" s="3" t="s">
        <v>5697</v>
      </c>
      <c r="B12" s="27"/>
      <c r="C12" s="33"/>
      <c r="D12" s="27"/>
      <c r="E12" s="27"/>
      <c r="F12" s="27"/>
      <c r="G12" s="27"/>
      <c r="H12" s="27"/>
      <c r="I12" s="27"/>
      <c r="J12" s="27"/>
      <c r="K12" s="27"/>
      <c r="L12" s="27"/>
      <c r="M12" s="27"/>
      <c r="N12" s="27"/>
      <c r="O12" s="3" t="s">
        <v>5698</v>
      </c>
      <c r="P12" s="27"/>
      <c r="Q12" s="27"/>
      <c r="R12" s="27"/>
    </row>
    <row r="13" spans="1:18" ht="12.75" customHeight="1" x14ac:dyDescent="0.2">
      <c r="A13" s="27" t="s">
        <v>140</v>
      </c>
      <c r="B13" s="27">
        <f>COUNTIF(Analysis!AH4:AH150, "*review*")</f>
        <v>106</v>
      </c>
      <c r="C13" s="33">
        <f t="shared" si="0"/>
        <v>0.72108843537414968</v>
      </c>
      <c r="D13" s="27"/>
      <c r="E13" s="27"/>
      <c r="F13" s="27"/>
      <c r="G13" s="27"/>
      <c r="H13" s="27"/>
      <c r="I13" s="27"/>
      <c r="J13" s="27"/>
      <c r="K13" s="27"/>
      <c r="L13" s="27"/>
      <c r="M13" s="27"/>
      <c r="N13" s="27"/>
      <c r="O13" s="27" t="s">
        <v>5699</v>
      </c>
      <c r="P13" s="27"/>
      <c r="Q13" s="27"/>
      <c r="R13" s="27"/>
    </row>
    <row r="14" spans="1:18" ht="12.75" customHeight="1" x14ac:dyDescent="0.2">
      <c r="A14" s="27" t="s">
        <v>5700</v>
      </c>
      <c r="B14" s="27">
        <f>COUNTIF(Analysis!AH4:AH150, "*application*")</f>
        <v>12</v>
      </c>
      <c r="C14" s="33">
        <f t="shared" si="0"/>
        <v>8.1632653061224483E-2</v>
      </c>
      <c r="D14" s="27"/>
      <c r="E14" s="27"/>
      <c r="F14" s="27"/>
      <c r="G14" s="27"/>
      <c r="H14" s="27"/>
      <c r="I14" s="27"/>
      <c r="J14" s="27"/>
      <c r="K14" s="27"/>
      <c r="L14" s="27"/>
      <c r="M14" s="27"/>
      <c r="N14" s="27"/>
      <c r="O14" s="27" t="s">
        <v>5701</v>
      </c>
      <c r="P14" s="27"/>
      <c r="Q14" s="27"/>
      <c r="R14" s="27"/>
    </row>
    <row r="15" spans="1:18" ht="12.75" customHeight="1" x14ac:dyDescent="0.2">
      <c r="A15" s="27" t="s">
        <v>5702</v>
      </c>
      <c r="B15" s="27">
        <f>COUNTIF(Analysis!AH4:AH150, "*data*")</f>
        <v>8</v>
      </c>
      <c r="C15" s="33">
        <f t="shared" si="0"/>
        <v>5.4421768707482991E-2</v>
      </c>
      <c r="D15" s="27"/>
      <c r="E15" s="27"/>
      <c r="F15" s="27"/>
      <c r="G15" s="27"/>
      <c r="H15" s="27"/>
      <c r="I15" s="27"/>
      <c r="J15" s="27"/>
      <c r="K15" s="27"/>
      <c r="L15" s="27"/>
      <c r="M15" s="27"/>
      <c r="N15" s="27"/>
      <c r="O15" s="27" t="s">
        <v>5703</v>
      </c>
      <c r="P15" s="27"/>
      <c r="Q15" s="27"/>
      <c r="R15" s="27"/>
    </row>
    <row r="16" spans="1:18" ht="12.75" customHeight="1" x14ac:dyDescent="0.2">
      <c r="A16" s="27" t="s">
        <v>5343</v>
      </c>
      <c r="B16" s="27">
        <f>COUNTIF(Analysis!AH4:AH150, "*Efficiency*")</f>
        <v>8</v>
      </c>
      <c r="C16" s="33">
        <f t="shared" si="0"/>
        <v>5.4421768707482991E-2</v>
      </c>
      <c r="D16" s="27"/>
      <c r="E16" s="27"/>
      <c r="F16" s="27"/>
      <c r="G16" s="27"/>
      <c r="H16" s="27"/>
      <c r="I16" s="27"/>
      <c r="J16" s="27"/>
      <c r="K16" s="27"/>
      <c r="L16" s="27"/>
      <c r="M16" s="27"/>
      <c r="N16" s="27"/>
      <c r="O16" s="27" t="s">
        <v>5704</v>
      </c>
      <c r="P16" s="27"/>
      <c r="Q16" s="27"/>
      <c r="R16" s="27"/>
    </row>
    <row r="17" spans="1:16" ht="12.75" customHeight="1" x14ac:dyDescent="0.2">
      <c r="A17" s="27" t="s">
        <v>5705</v>
      </c>
      <c r="B17" s="27">
        <f>COUNTIF(Analysis!AH7:AH151, "*Report *")</f>
        <v>5</v>
      </c>
      <c r="C17" s="33">
        <f t="shared" si="0"/>
        <v>3.4013605442176874E-2</v>
      </c>
      <c r="D17" s="27"/>
      <c r="E17" s="27"/>
      <c r="F17" s="27"/>
      <c r="G17" s="27"/>
      <c r="H17" s="27"/>
      <c r="I17" s="27"/>
      <c r="J17" s="27"/>
      <c r="K17" s="27"/>
      <c r="L17" s="27"/>
      <c r="M17" s="27"/>
      <c r="N17" s="27"/>
      <c r="O17" s="27"/>
      <c r="P17" s="27"/>
    </row>
    <row r="18" spans="1:16" s="27" customFormat="1" ht="12.75" customHeight="1" x14ac:dyDescent="0.2">
      <c r="A18" s="27" t="s">
        <v>5764</v>
      </c>
      <c r="B18" s="27">
        <f>147- SUM(B13:B17)</f>
        <v>8</v>
      </c>
      <c r="C18" s="33"/>
    </row>
    <row r="19" spans="1:16" ht="12.75" customHeight="1" x14ac:dyDescent="0.2">
      <c r="A19" s="27" t="s">
        <v>5706</v>
      </c>
      <c r="B19" s="27">
        <f>COUNTIF(Analysis!AH5:AH151, "*laboratory*")</f>
        <v>2</v>
      </c>
      <c r="C19" s="33">
        <f t="shared" si="0"/>
        <v>1.3605442176870748E-2</v>
      </c>
      <c r="D19" s="27"/>
      <c r="E19" s="27"/>
      <c r="F19" s="27"/>
      <c r="G19" s="27"/>
      <c r="H19" s="27"/>
      <c r="I19" s="27"/>
      <c r="J19" s="27"/>
      <c r="K19" s="27"/>
      <c r="L19" s="27"/>
      <c r="M19" s="27"/>
      <c r="N19" s="27"/>
      <c r="O19" s="27"/>
      <c r="P19" s="27"/>
    </row>
    <row r="20" spans="1:16" ht="12.75" customHeight="1" x14ac:dyDescent="0.2">
      <c r="A20" s="27" t="s">
        <v>5707</v>
      </c>
      <c r="B20" s="27">
        <f>COUNTIF(Analysis!AH4:AH150, "*trial*")</f>
        <v>2</v>
      </c>
      <c r="C20" s="33">
        <f t="shared" si="0"/>
        <v>1.3605442176870748E-2</v>
      </c>
      <c r="D20" s="27"/>
      <c r="E20" s="27"/>
      <c r="F20" s="27"/>
      <c r="G20" s="27"/>
      <c r="H20" s="27"/>
      <c r="I20" s="27"/>
      <c r="J20" s="27"/>
      <c r="K20" s="27"/>
      <c r="L20" s="27"/>
      <c r="M20" s="27"/>
      <c r="N20" s="27"/>
      <c r="O20" s="2" t="s">
        <v>5708</v>
      </c>
      <c r="P20" s="27"/>
    </row>
    <row r="21" spans="1:16" s="27" customFormat="1" ht="12.75" customHeight="1" x14ac:dyDescent="0.2">
      <c r="A21" s="27" t="s">
        <v>5428</v>
      </c>
      <c r="B21" s="27">
        <f>COUNTIF(Analysis!AH4:AH150, "*Cost*")</f>
        <v>1</v>
      </c>
      <c r="C21" s="33">
        <f t="shared" si="0"/>
        <v>6.8027210884353739E-3</v>
      </c>
      <c r="O21" s="2"/>
    </row>
    <row r="22" spans="1:16" s="27" customFormat="1" ht="12.75" customHeight="1" x14ac:dyDescent="0.2">
      <c r="A22" s="27" t="s">
        <v>5305</v>
      </c>
      <c r="B22" s="27">
        <f>COUNTIF(Analysis!AH4:AH150, "*Counselling*")</f>
        <v>1</v>
      </c>
      <c r="C22" s="33">
        <f t="shared" si="0"/>
        <v>6.8027210884353739E-3</v>
      </c>
      <c r="O22" s="2"/>
    </row>
    <row r="23" spans="1:16" s="27" customFormat="1" ht="12.75" customHeight="1" x14ac:dyDescent="0.2">
      <c r="A23" s="27" t="s">
        <v>5308</v>
      </c>
      <c r="B23" s="27">
        <f>COUNTIF(Analysis!AH4:AH150, "*reporting*")</f>
        <v>1</v>
      </c>
      <c r="C23" s="33">
        <f t="shared" si="0"/>
        <v>6.8027210884353739E-3</v>
      </c>
      <c r="O23" s="2"/>
    </row>
    <row r="24" spans="1:16" s="27" customFormat="1" ht="12.75" customHeight="1" x14ac:dyDescent="0.2">
      <c r="A24" s="34" t="s">
        <v>5709</v>
      </c>
      <c r="B24" s="27">
        <f>SUM(B13:B23)</f>
        <v>154</v>
      </c>
      <c r="C24" s="33"/>
      <c r="O24" s="2"/>
    </row>
    <row r="25" spans="1:16" s="27" customFormat="1" ht="12.75" customHeight="1" x14ac:dyDescent="0.2">
      <c r="C25" s="33"/>
      <c r="O25" s="2"/>
    </row>
    <row r="26" spans="1:16" s="27" customFormat="1" ht="12.75" customHeight="1" x14ac:dyDescent="0.2">
      <c r="C26" s="33"/>
      <c r="O26" s="2"/>
    </row>
    <row r="27" spans="1:16" s="27" customFormat="1" ht="12.75" customHeight="1" x14ac:dyDescent="0.2">
      <c r="C27" s="33"/>
      <c r="O27" s="2"/>
    </row>
    <row r="28" spans="1:16" s="27" customFormat="1" ht="12.75" customHeight="1" x14ac:dyDescent="0.2">
      <c r="A28" s="27" t="s">
        <v>5710</v>
      </c>
      <c r="C28" s="33"/>
      <c r="O28" s="2"/>
    </row>
    <row r="29" spans="1:16" s="27" customFormat="1" ht="12.75" customHeight="1" x14ac:dyDescent="0.2">
      <c r="A29" s="27" t="s">
        <v>5711</v>
      </c>
      <c r="B29" s="27">
        <v>32</v>
      </c>
      <c r="C29" s="33">
        <f t="shared" si="0"/>
        <v>0.21768707482993196</v>
      </c>
      <c r="O29" s="2"/>
    </row>
    <row r="30" spans="1:16" s="27" customFormat="1" ht="12.75" customHeight="1" x14ac:dyDescent="0.2">
      <c r="A30" s="27" t="s">
        <v>5712</v>
      </c>
      <c r="B30" s="27">
        <v>74</v>
      </c>
      <c r="C30" s="33">
        <f t="shared" si="0"/>
        <v>0.50340136054421769</v>
      </c>
      <c r="O30" s="2"/>
    </row>
    <row r="31" spans="1:16" s="27" customFormat="1" ht="12.75" customHeight="1" x14ac:dyDescent="0.2">
      <c r="A31" s="34" t="s">
        <v>5709</v>
      </c>
      <c r="B31" s="27">
        <f>SUM(B29:B30)</f>
        <v>106</v>
      </c>
      <c r="C31" s="33"/>
      <c r="O31" s="2"/>
    </row>
    <row r="32" spans="1:16" s="27" customFormat="1" ht="12.75" customHeight="1" x14ac:dyDescent="0.2">
      <c r="C32" s="33"/>
      <c r="O32" s="2"/>
    </row>
    <row r="33" spans="1:16" s="27" customFormat="1" ht="12.75" customHeight="1" x14ac:dyDescent="0.2">
      <c r="C33" s="33"/>
      <c r="O33" s="2"/>
    </row>
    <row r="34" spans="1:16" s="27" customFormat="1" ht="12.75" customHeight="1" x14ac:dyDescent="0.2">
      <c r="C34" s="33"/>
      <c r="O34" s="2"/>
    </row>
    <row r="35" spans="1:16" s="27" customFormat="1" ht="12.75" customHeight="1" x14ac:dyDescent="0.2">
      <c r="C35" s="33"/>
      <c r="O35" s="2"/>
    </row>
    <row r="36" spans="1:16" s="27" customFormat="1" ht="12.75" customHeight="1" x14ac:dyDescent="0.2">
      <c r="C36" s="33"/>
      <c r="O36" s="2"/>
    </row>
    <row r="37" spans="1:16" s="27" customFormat="1" ht="12.75" customHeight="1" x14ac:dyDescent="0.2">
      <c r="C37" s="33"/>
      <c r="O37" s="2"/>
    </row>
    <row r="38" spans="1:16" s="27" customFormat="1" ht="12.75" customHeight="1" x14ac:dyDescent="0.2">
      <c r="C38" s="33"/>
      <c r="O38" s="2"/>
    </row>
    <row r="39" spans="1:16" s="27" customFormat="1" ht="12.75" customHeight="1" x14ac:dyDescent="0.2">
      <c r="C39" s="33"/>
      <c r="O39" s="2"/>
    </row>
    <row r="40" spans="1:16" ht="12.75" customHeight="1" x14ac:dyDescent="0.2">
      <c r="A40" s="3" t="s">
        <v>5713</v>
      </c>
      <c r="B40" s="27"/>
      <c r="C40" s="33"/>
      <c r="D40" s="27"/>
      <c r="E40" s="27"/>
      <c r="F40" s="27"/>
      <c r="G40" s="27"/>
      <c r="H40" s="27"/>
      <c r="I40" s="27"/>
      <c r="J40" s="27"/>
      <c r="K40" s="27"/>
      <c r="L40" s="27"/>
      <c r="M40" s="27"/>
      <c r="N40" s="27"/>
      <c r="O40" s="10" t="s">
        <v>5714</v>
      </c>
      <c r="P40" s="27">
        <v>893</v>
      </c>
    </row>
    <row r="41" spans="1:16" ht="12.75" customHeight="1" x14ac:dyDescent="0.2">
      <c r="A41" s="4" t="s">
        <v>5715</v>
      </c>
      <c r="B41" s="27">
        <f>COUNTIF(Analysis!AI4:AI150,"*All*")</f>
        <v>42</v>
      </c>
      <c r="C41" s="33">
        <f t="shared" si="0"/>
        <v>0.2857142857142857</v>
      </c>
      <c r="D41" s="27"/>
      <c r="E41" s="27"/>
      <c r="F41" s="27"/>
      <c r="G41" s="27"/>
      <c r="H41" s="27"/>
      <c r="I41" s="27"/>
      <c r="J41" s="27"/>
      <c r="K41" s="27"/>
      <c r="L41" s="27"/>
      <c r="M41" s="27"/>
      <c r="N41" s="27"/>
      <c r="O41" s="10" t="s">
        <v>5716</v>
      </c>
      <c r="P41" s="27">
        <v>258</v>
      </c>
    </row>
    <row r="42" spans="1:16" ht="12.75" customHeight="1" x14ac:dyDescent="0.2">
      <c r="A42" s="8" t="s">
        <v>5320</v>
      </c>
      <c r="B42" s="27">
        <f>COUNTIF(Analysis!AI4:AI150,"*Cancer*")</f>
        <v>26</v>
      </c>
      <c r="C42" s="33">
        <f t="shared" si="0"/>
        <v>0.17687074829931973</v>
      </c>
      <c r="D42" s="27"/>
      <c r="E42" s="27"/>
      <c r="F42" s="27"/>
      <c r="G42" s="27"/>
      <c r="H42" s="27"/>
      <c r="I42" s="27"/>
      <c r="J42" s="27"/>
      <c r="K42" s="27"/>
      <c r="L42" s="27"/>
      <c r="M42" s="27"/>
      <c r="N42" s="27"/>
      <c r="O42" s="10" t="s">
        <v>5717</v>
      </c>
      <c r="P42" s="27">
        <v>123</v>
      </c>
    </row>
    <row r="43" spans="1:16" x14ac:dyDescent="0.2">
      <c r="A43" s="8" t="s">
        <v>5718</v>
      </c>
      <c r="B43" s="27">
        <f>COUNTIF(Analysis!AI4:AI150,"*Mendelian*")+COUNTIF(Analysis!AI4:AI150,"*rare*")+COUNTIF(Analysis!AI4:AI150,"*syndrome*")+COUNTIF(Analysis!AI4:AI150,"*undiagnosed*")</f>
        <v>24</v>
      </c>
      <c r="C43" s="33">
        <f>B43/147</f>
        <v>0.16326530612244897</v>
      </c>
      <c r="D43" s="27"/>
      <c r="E43" s="27"/>
      <c r="F43" s="27"/>
      <c r="G43" s="27"/>
      <c r="H43" s="27"/>
      <c r="I43" s="27"/>
      <c r="J43" s="27"/>
      <c r="K43" s="27"/>
      <c r="L43" s="27"/>
      <c r="M43" s="27"/>
      <c r="N43" s="27"/>
      <c r="O43" s="10" t="s">
        <v>14</v>
      </c>
      <c r="P43" s="27">
        <v>722</v>
      </c>
    </row>
    <row r="44" spans="1:16" x14ac:dyDescent="0.2">
      <c r="A44" s="8" t="s">
        <v>5719</v>
      </c>
      <c r="B44" s="27">
        <f>COUNTIF(Analysis!AI4:AI150,"*cardi*")</f>
        <v>14</v>
      </c>
      <c r="C44" s="33">
        <f t="shared" si="0"/>
        <v>9.5238095238095233E-2</v>
      </c>
      <c r="D44" s="27"/>
      <c r="E44" s="27"/>
      <c r="F44" s="27"/>
      <c r="G44" s="27"/>
      <c r="H44" s="27"/>
      <c r="I44" s="27"/>
      <c r="J44" s="27"/>
      <c r="K44" s="27"/>
      <c r="L44" s="27"/>
      <c r="M44" s="27"/>
      <c r="N44" s="27"/>
      <c r="O44" s="10" t="s">
        <v>75</v>
      </c>
      <c r="P44" s="27">
        <v>160</v>
      </c>
    </row>
    <row r="45" spans="1:16" x14ac:dyDescent="0.2">
      <c r="A45" s="8" t="s">
        <v>5720</v>
      </c>
      <c r="B45" s="27">
        <f>COUNTIF(Analysis!AI4:AI150,"*neuro*")</f>
        <v>13</v>
      </c>
      <c r="C45" s="33">
        <f t="shared" si="0"/>
        <v>8.8435374149659865E-2</v>
      </c>
      <c r="D45" s="27"/>
      <c r="E45" s="27"/>
      <c r="F45" s="27"/>
      <c r="G45" s="27"/>
      <c r="H45" s="27"/>
      <c r="I45" s="27"/>
      <c r="J45" s="27"/>
      <c r="K45" s="27"/>
      <c r="L45" s="27"/>
      <c r="M45" s="27"/>
      <c r="N45" s="27"/>
      <c r="O45" s="10" t="s">
        <v>5721</v>
      </c>
      <c r="P45" s="27">
        <v>119</v>
      </c>
    </row>
    <row r="46" spans="1:16" x14ac:dyDescent="0.2">
      <c r="A46" s="27" t="s">
        <v>5722</v>
      </c>
      <c r="B46" s="27">
        <f>COUNTIF(Analysis!AI4:AI150,"*genetic*")+COUNTIF(Analysis!AI4:AI150,"*inheri*")</f>
        <v>9</v>
      </c>
      <c r="C46" s="33">
        <f t="shared" si="0"/>
        <v>6.1224489795918366E-2</v>
      </c>
      <c r="D46" s="27"/>
      <c r="E46" s="27"/>
      <c r="F46" s="27"/>
      <c r="G46" s="27"/>
      <c r="H46" s="27"/>
      <c r="I46" s="27"/>
      <c r="J46" s="27"/>
      <c r="K46" s="27"/>
      <c r="L46" s="27"/>
      <c r="M46" s="27"/>
      <c r="N46" s="27"/>
      <c r="O46" s="27" t="s">
        <v>5709</v>
      </c>
      <c r="P46" s="27">
        <f>SUM(P40:P45)</f>
        <v>2275</v>
      </c>
    </row>
    <row r="47" spans="1:16" x14ac:dyDescent="0.2">
      <c r="A47" s="8" t="s">
        <v>5723</v>
      </c>
      <c r="B47" s="27">
        <f>COUNTIF(Analysis!AI4:AI150,"*Intellectual*")+COUNTIF(Analysis!AI4:AI150,"*developmental*")</f>
        <v>6</v>
      </c>
      <c r="C47" s="33">
        <f t="shared" si="0"/>
        <v>4.0816326530612242E-2</v>
      </c>
      <c r="D47" s="27"/>
      <c r="E47" s="27"/>
      <c r="F47" s="27"/>
      <c r="G47" s="27"/>
      <c r="H47" s="27"/>
      <c r="I47" s="27"/>
      <c r="J47" s="27"/>
      <c r="K47" s="27"/>
      <c r="L47" s="27"/>
      <c r="M47" s="27"/>
      <c r="N47" s="27"/>
      <c r="O47" s="27"/>
      <c r="P47" s="27"/>
    </row>
    <row r="48" spans="1:16" x14ac:dyDescent="0.2">
      <c r="A48" s="8" t="s">
        <v>5724</v>
      </c>
      <c r="B48" s="27">
        <f>COUNTIF(Analysis!AI4:AI150,"*sudden*")</f>
        <v>3</v>
      </c>
      <c r="C48" s="33">
        <f t="shared" si="0"/>
        <v>2.0408163265306121E-2</v>
      </c>
      <c r="D48" s="27"/>
      <c r="E48" s="27"/>
      <c r="F48" s="27"/>
      <c r="G48" s="27"/>
      <c r="H48" s="27"/>
      <c r="I48" s="27"/>
      <c r="J48" s="27"/>
      <c r="K48" s="27"/>
      <c r="L48" s="27"/>
      <c r="M48" s="27"/>
      <c r="N48" s="27"/>
      <c r="O48" s="27"/>
      <c r="P48" s="27"/>
    </row>
    <row r="49" spans="1:16" x14ac:dyDescent="0.2">
      <c r="A49" s="8" t="s">
        <v>5725</v>
      </c>
      <c r="B49" s="27">
        <f>COUNTIF(Analysis!AI4:AI150,"*blood*")</f>
        <v>3</v>
      </c>
      <c r="C49" s="33">
        <f t="shared" si="0"/>
        <v>2.0408163265306121E-2</v>
      </c>
      <c r="D49" s="27"/>
      <c r="E49" s="27"/>
      <c r="F49" s="27"/>
      <c r="G49" s="27"/>
      <c r="H49" s="27"/>
      <c r="I49" s="27"/>
      <c r="J49" s="27"/>
      <c r="K49" s="27"/>
      <c r="L49" s="27"/>
      <c r="M49" s="27"/>
      <c r="N49" s="27"/>
      <c r="O49" s="27"/>
      <c r="P49" s="27"/>
    </row>
    <row r="50" spans="1:16" x14ac:dyDescent="0.2">
      <c r="A50" s="4" t="s">
        <v>5726</v>
      </c>
      <c r="B50" s="27">
        <f>COUNTIF(Analysis!AI4:AI150,"*muscle*")</f>
        <v>3</v>
      </c>
      <c r="C50" s="33">
        <f t="shared" si="0"/>
        <v>2.0408163265306121E-2</v>
      </c>
      <c r="D50" s="27"/>
      <c r="E50" s="27"/>
      <c r="F50" s="27"/>
      <c r="G50" s="27"/>
      <c r="H50" s="27"/>
      <c r="I50" s="27"/>
      <c r="J50" s="27"/>
      <c r="K50" s="27"/>
      <c r="L50" s="27"/>
      <c r="M50" s="27"/>
      <c r="N50" s="27"/>
      <c r="O50" s="27"/>
      <c r="P50" s="27"/>
    </row>
    <row r="51" spans="1:16" x14ac:dyDescent="0.2">
      <c r="A51" s="27" t="s">
        <v>5727</v>
      </c>
      <c r="B51" s="27">
        <f>COUNTIF(Analysis!AI4:AI150,"*renal*")</f>
        <v>3</v>
      </c>
      <c r="C51" s="33">
        <f t="shared" si="0"/>
        <v>2.0408163265306121E-2</v>
      </c>
      <c r="D51" s="27"/>
      <c r="E51" s="27"/>
      <c r="F51" s="27"/>
      <c r="G51" s="27"/>
      <c r="H51" s="27"/>
      <c r="I51" s="27"/>
      <c r="J51" s="27"/>
      <c r="K51" s="27"/>
      <c r="L51" s="27"/>
      <c r="M51" s="27"/>
      <c r="N51" s="27"/>
      <c r="O51" s="27"/>
      <c r="P51" s="27"/>
    </row>
    <row r="52" spans="1:16" s="27" customFormat="1" x14ac:dyDescent="0.2">
      <c r="A52" s="8" t="s">
        <v>3892</v>
      </c>
      <c r="B52" s="27">
        <f>COUNTIF(Analysis!AI4:AI150,"screening")</f>
        <v>2</v>
      </c>
      <c r="C52" s="33">
        <f t="shared" si="0"/>
        <v>1.3605442176870748E-2</v>
      </c>
    </row>
    <row r="53" spans="1:16" s="27" customFormat="1" x14ac:dyDescent="0.2">
      <c r="A53" s="27" t="s">
        <v>5728</v>
      </c>
      <c r="B53" s="27">
        <f>COUNTIF(Analysis!AI4:AI150,"*sex*")</f>
        <v>2</v>
      </c>
      <c r="C53" s="33">
        <f t="shared" si="0"/>
        <v>1.3605442176870748E-2</v>
      </c>
    </row>
    <row r="54" spans="1:16" x14ac:dyDescent="0.2">
      <c r="A54" s="34" t="s">
        <v>5709</v>
      </c>
      <c r="B54" s="27">
        <f>SUM(B41:B51)</f>
        <v>146</v>
      </c>
      <c r="D54" s="27"/>
      <c r="E54" s="27"/>
      <c r="F54" s="27"/>
      <c r="G54" s="27"/>
      <c r="H54" s="27"/>
      <c r="I54" s="27"/>
      <c r="J54" s="27"/>
      <c r="K54" s="27"/>
      <c r="L54" s="27"/>
      <c r="M54" s="27"/>
      <c r="N54" s="27"/>
      <c r="O54" s="27"/>
      <c r="P54" s="27"/>
    </row>
    <row r="57" spans="1:16" x14ac:dyDescent="0.2">
      <c r="A57" s="8"/>
      <c r="B57" s="27"/>
      <c r="D57" s="27"/>
      <c r="E57" s="27"/>
      <c r="F57" s="27"/>
      <c r="G57" s="27"/>
      <c r="H57" s="27"/>
      <c r="I57" s="27"/>
      <c r="J57" s="27"/>
      <c r="K57" s="27"/>
      <c r="L57" s="27"/>
      <c r="M57" s="27"/>
      <c r="N57" s="27"/>
      <c r="O57" s="27"/>
      <c r="P57" s="27"/>
    </row>
    <row r="59" spans="1:16" x14ac:dyDescent="0.2">
      <c r="A59" s="27"/>
      <c r="B59" s="27"/>
      <c r="D59" s="27"/>
      <c r="E59" s="27"/>
      <c r="F59" s="27"/>
      <c r="G59" s="27"/>
      <c r="H59" s="27"/>
      <c r="I59" s="27"/>
      <c r="J59" s="27"/>
      <c r="K59" s="27"/>
      <c r="L59" s="27"/>
      <c r="M59" s="27"/>
      <c r="N59" s="27"/>
      <c r="O59" s="27"/>
      <c r="P59" s="27"/>
    </row>
    <row r="60" spans="1:16" s="27" customFormat="1" x14ac:dyDescent="0.2"/>
    <row r="61" spans="1:16" s="27" customFormat="1" x14ac:dyDescent="0.2"/>
    <row r="62" spans="1:16" s="27" customFormat="1" x14ac:dyDescent="0.2"/>
    <row r="63" spans="1:16" s="27" customFormat="1" x14ac:dyDescent="0.2"/>
    <row r="64" spans="1:16" s="27" customFormat="1" x14ac:dyDescent="0.2"/>
    <row r="65" spans="1:16" s="27" customFormat="1" x14ac:dyDescent="0.2"/>
    <row r="66" spans="1:16" s="27" customFormat="1" x14ac:dyDescent="0.2"/>
    <row r="67" spans="1:16" s="27" customFormat="1" x14ac:dyDescent="0.2"/>
    <row r="68" spans="1:16" s="27" customFormat="1" x14ac:dyDescent="0.2"/>
    <row r="69" spans="1:16" x14ac:dyDescent="0.2">
      <c r="A69" s="9" t="s">
        <v>5729</v>
      </c>
      <c r="B69" s="27"/>
      <c r="D69" s="27"/>
      <c r="E69" s="27"/>
      <c r="F69" s="27"/>
      <c r="G69" s="27"/>
      <c r="H69" s="27"/>
      <c r="I69" s="27"/>
      <c r="J69" s="27"/>
      <c r="K69" s="27"/>
      <c r="L69" s="27"/>
      <c r="M69" s="27"/>
      <c r="N69" s="27"/>
      <c r="O69" s="27"/>
      <c r="P69" s="27"/>
    </row>
    <row r="70" spans="1:16" x14ac:dyDescent="0.2">
      <c r="A70" s="27" t="s">
        <v>58</v>
      </c>
      <c r="B70" s="27">
        <f>COUNTIF(Analysis!AJ4:AJ150,"WES")</f>
        <v>48</v>
      </c>
      <c r="D70" s="27"/>
      <c r="E70" s="27"/>
      <c r="F70" s="27"/>
      <c r="G70" s="27"/>
      <c r="H70" s="27"/>
      <c r="I70" s="27"/>
      <c r="J70" s="27"/>
      <c r="K70" s="27"/>
      <c r="L70" s="27"/>
      <c r="M70" s="27"/>
      <c r="N70" s="27"/>
      <c r="O70" s="27"/>
      <c r="P70" s="27"/>
    </row>
    <row r="71" spans="1:16" x14ac:dyDescent="0.2">
      <c r="A71" s="27" t="s">
        <v>5307</v>
      </c>
      <c r="B71" s="27">
        <f>COUNTIF(Analysis!AJ4:AJ150,"*WGS*")</f>
        <v>94</v>
      </c>
      <c r="D71" s="27"/>
      <c r="E71" s="27"/>
      <c r="F71" s="27"/>
      <c r="G71" s="27"/>
      <c r="H71" s="27"/>
      <c r="I71" s="27"/>
      <c r="J71" s="27"/>
      <c r="K71" s="27"/>
      <c r="L71" s="27"/>
      <c r="M71" s="27"/>
      <c r="N71" s="27"/>
      <c r="O71" s="27"/>
      <c r="P71" s="27"/>
    </row>
    <row r="72" spans="1:16" x14ac:dyDescent="0.2">
      <c r="A72" s="34" t="s">
        <v>5709</v>
      </c>
      <c r="B72" s="27">
        <f>SUM(B70:B71)</f>
        <v>142</v>
      </c>
      <c r="D72" s="27"/>
      <c r="E72" s="27"/>
      <c r="F72" s="27"/>
      <c r="G72" s="27"/>
      <c r="H72" s="27"/>
      <c r="I72" s="27"/>
      <c r="J72" s="27"/>
      <c r="K72" s="27"/>
      <c r="L72" s="27"/>
      <c r="M72" s="27"/>
      <c r="N72" s="27"/>
      <c r="O72" s="27"/>
      <c r="P72" s="27"/>
    </row>
    <row r="81" spans="1:2" x14ac:dyDescent="0.2">
      <c r="A81" s="27" t="s">
        <v>140</v>
      </c>
      <c r="B81" s="27"/>
    </row>
    <row r="82" spans="1:2" x14ac:dyDescent="0.2">
      <c r="A82" s="27" t="s">
        <v>5713</v>
      </c>
      <c r="B82" s="27">
        <f>COUNTIF(Analysis!AH4:AH150, "*Review (disease*")</f>
        <v>66</v>
      </c>
    </row>
    <row r="83" spans="1:2" x14ac:dyDescent="0.2">
      <c r="A83" s="27" t="s">
        <v>5730</v>
      </c>
      <c r="B83" s="27">
        <f>COUNTIF(Analysis!AH4:AH150, "*Review (techno*")</f>
        <v>25</v>
      </c>
    </row>
    <row r="84" spans="1:2" x14ac:dyDescent="0.2">
      <c r="A84" s="27" t="s">
        <v>5731</v>
      </c>
      <c r="B84" s="27">
        <f>COUNTIF(Analysis!AH4:AH150, "*area*")</f>
        <v>6</v>
      </c>
    </row>
    <row r="85" spans="1:2" x14ac:dyDescent="0.2">
      <c r="A85" s="27" t="s">
        <v>5732</v>
      </c>
      <c r="B85" s="27">
        <f>COUNTIF(Analysis!AH4:AH150, "*Review (diagno*")</f>
        <v>5</v>
      </c>
    </row>
    <row r="86" spans="1:2" x14ac:dyDescent="0.2">
      <c r="A86" s="27" t="s">
        <v>1297</v>
      </c>
      <c r="B86" s="27">
        <f>COUNTIF(Analysis!AH4:AH150, "*Review (pharma*")</f>
        <v>4</v>
      </c>
    </row>
    <row r="87" spans="1:2" x14ac:dyDescent="0.2">
      <c r="A87" s="34" t="s">
        <v>5709</v>
      </c>
      <c r="B87" s="27">
        <f>SUM(B82:B86)</f>
        <v>106</v>
      </c>
    </row>
    <row r="100" spans="1:2" x14ac:dyDescent="0.2">
      <c r="A100" s="27" t="s">
        <v>5733</v>
      </c>
      <c r="B100" s="27"/>
    </row>
    <row r="101" spans="1:2" x14ac:dyDescent="0.2">
      <c r="A101" s="27" t="s">
        <v>5473</v>
      </c>
      <c r="B101" s="27">
        <f>COUNTIF(Analysis!F4:F150, "USA")</f>
        <v>92</v>
      </c>
    </row>
    <row r="102" spans="1:2" x14ac:dyDescent="0.2">
      <c r="A102" s="27" t="s">
        <v>5740</v>
      </c>
      <c r="B102" s="27">
        <f>COUNTIF(Analysis!F4:F150, "*europe*")</f>
        <v>25</v>
      </c>
    </row>
    <row r="103" spans="1:2" x14ac:dyDescent="0.2">
      <c r="A103" s="27" t="s">
        <v>5429</v>
      </c>
      <c r="B103" s="27">
        <f>COUNTIF(Analysis!F4:F150, "UK")</f>
        <v>13</v>
      </c>
    </row>
    <row r="104" spans="1:2" x14ac:dyDescent="0.2">
      <c r="A104" s="27" t="s">
        <v>5734</v>
      </c>
      <c r="B104" s="27">
        <f>COUNTIF(Analysis!F4:F150, "AUS")</f>
        <v>6</v>
      </c>
    </row>
    <row r="105" spans="1:2" s="27" customFormat="1" x14ac:dyDescent="0.2">
      <c r="A105" s="27" t="s">
        <v>5735</v>
      </c>
      <c r="B105" s="27">
        <f>COUNTIF(Analysis!F4:F150, "CA")</f>
        <v>6</v>
      </c>
    </row>
    <row r="106" spans="1:2" s="27" customFormat="1" x14ac:dyDescent="0.2">
      <c r="A106" s="27" t="s">
        <v>5336</v>
      </c>
      <c r="B106" s="27">
        <f>COUNTIF(Analysis!F4:F150, "*china")</f>
        <v>2</v>
      </c>
    </row>
    <row r="107" spans="1:2" s="27" customFormat="1" x14ac:dyDescent="0.2">
      <c r="A107" s="27" t="s">
        <v>5378</v>
      </c>
      <c r="B107" s="27">
        <f>COUNTIF(Analysis!F4:F150, "India")</f>
        <v>1</v>
      </c>
    </row>
    <row r="108" spans="1:2" s="27" customFormat="1" x14ac:dyDescent="0.2">
      <c r="A108" s="27" t="s">
        <v>5385</v>
      </c>
      <c r="B108" s="27">
        <f>COUNTIF(Analysis!F4:F150, "Iran")</f>
        <v>1</v>
      </c>
    </row>
    <row r="109" spans="1:2" s="27" customFormat="1" x14ac:dyDescent="0.2">
      <c r="A109" s="27" t="s">
        <v>5404</v>
      </c>
      <c r="B109" s="27">
        <f>COUNTIF(Analysis!F4:F150, "Japan")</f>
        <v>1</v>
      </c>
    </row>
    <row r="110" spans="1:2" s="27" customFormat="1" x14ac:dyDescent="0.2"/>
    <row r="111" spans="1:2" x14ac:dyDescent="0.2">
      <c r="A111" s="27" t="s">
        <v>5389</v>
      </c>
      <c r="B111" s="27">
        <f>COUNTIF(Analysis!F4:F150, "*Italy*")</f>
        <v>5</v>
      </c>
    </row>
    <row r="112" spans="1:2" x14ac:dyDescent="0.2">
      <c r="A112" s="27" t="s">
        <v>5739</v>
      </c>
      <c r="B112" s="27">
        <f>COUNTIF(Analysis!F4:F150, "*NL*")</f>
        <v>5</v>
      </c>
    </row>
    <row r="113" spans="1:18" x14ac:dyDescent="0.2">
      <c r="A113" s="27" t="s">
        <v>5737</v>
      </c>
      <c r="B113" s="27">
        <f>COUNTIF(Analysis!F4:F150, "*DE*")</f>
        <v>4</v>
      </c>
    </row>
    <row r="114" spans="1:18" x14ac:dyDescent="0.2">
      <c r="A114" s="27" t="s">
        <v>5738</v>
      </c>
      <c r="B114" s="27">
        <f>COUNTIF(Analysis!F4:F150, "*ES*")</f>
        <v>3</v>
      </c>
    </row>
    <row r="115" spans="1:18" x14ac:dyDescent="0.2">
      <c r="A115" s="27" t="s">
        <v>5736</v>
      </c>
      <c r="B115" s="27">
        <f>COUNTIF(Analysis!F4:F150, "*FR*")</f>
        <v>2</v>
      </c>
    </row>
    <row r="116" spans="1:18" x14ac:dyDescent="0.2">
      <c r="A116" s="27" t="s">
        <v>5373</v>
      </c>
      <c r="B116" s="27">
        <f>COUNTIF(Analysis!F4:F150, "*Greece*")</f>
        <v>2</v>
      </c>
    </row>
    <row r="117" spans="1:18" x14ac:dyDescent="0.2">
      <c r="A117" s="27" t="s">
        <v>5318</v>
      </c>
      <c r="B117" s="27">
        <f>COUNTIF(Analysis!F4:F150, "*Belgium*")</f>
        <v>1</v>
      </c>
    </row>
    <row r="118" spans="1:18" x14ac:dyDescent="0.2">
      <c r="A118" s="27" t="s">
        <v>5342</v>
      </c>
      <c r="B118" s="27">
        <f>COUNTIF(Analysis!F4:F150, "*Croatia*")</f>
        <v>1</v>
      </c>
      <c r="D118" s="27"/>
      <c r="E118" s="27"/>
      <c r="F118" s="27"/>
      <c r="G118" s="27"/>
      <c r="H118" s="27"/>
      <c r="I118" s="27"/>
      <c r="J118" s="27"/>
      <c r="K118" s="27"/>
      <c r="L118" s="27"/>
      <c r="M118" s="27"/>
      <c r="N118" s="27"/>
      <c r="O118" s="27"/>
      <c r="P118" s="27"/>
      <c r="Q118" s="27"/>
      <c r="R118" s="27"/>
    </row>
    <row r="119" spans="1:18" x14ac:dyDescent="0.2">
      <c r="A119" s="27" t="s">
        <v>5379</v>
      </c>
      <c r="B119" s="27">
        <f>COUNTIF(Analysis!F4:F150, "*Irland*")</f>
        <v>1</v>
      </c>
      <c r="D119" s="27"/>
      <c r="E119" s="27"/>
      <c r="F119" s="27"/>
      <c r="G119" s="27"/>
      <c r="H119" s="27"/>
      <c r="I119" s="27"/>
      <c r="J119" s="27"/>
      <c r="K119" s="27"/>
      <c r="L119" s="27"/>
      <c r="M119" s="27"/>
      <c r="N119" s="27"/>
      <c r="O119" s="27"/>
      <c r="P119" s="27"/>
      <c r="Q119" s="27"/>
      <c r="R119" s="27"/>
    </row>
    <row r="120" spans="1:18" x14ac:dyDescent="0.2">
      <c r="A120" s="27" t="s">
        <v>5424</v>
      </c>
      <c r="B120" s="27">
        <f>COUNTIF(Analysis!F4:F150, "*sweeden*")</f>
        <v>1</v>
      </c>
      <c r="D120" s="27"/>
      <c r="E120" s="27"/>
      <c r="F120" s="27"/>
      <c r="G120" s="27"/>
      <c r="H120" s="27"/>
      <c r="I120" s="27"/>
      <c r="J120" s="27"/>
      <c r="K120" s="27"/>
      <c r="L120" s="27"/>
      <c r="M120" s="27"/>
      <c r="N120" s="27"/>
      <c r="O120" s="27"/>
      <c r="P120" s="27"/>
      <c r="Q120" s="27"/>
      <c r="R120" s="27"/>
    </row>
    <row r="121" spans="1:18" s="27" customFormat="1" x14ac:dyDescent="0.2">
      <c r="A121" s="27" t="s">
        <v>5427</v>
      </c>
      <c r="B121" s="27">
        <f>COUNTIF(Analysis!F4:F150, "*Swit*")</f>
        <v>1</v>
      </c>
    </row>
    <row r="122" spans="1:18" x14ac:dyDescent="0.2">
      <c r="B122" s="27"/>
      <c r="D122" s="27"/>
      <c r="E122" s="27"/>
      <c r="F122" s="27"/>
      <c r="G122" s="27"/>
      <c r="H122" s="27"/>
      <c r="I122" s="27"/>
      <c r="J122" s="27"/>
      <c r="K122" s="27"/>
      <c r="L122" s="27"/>
      <c r="M122" s="27"/>
      <c r="N122" s="27"/>
      <c r="O122" s="27"/>
      <c r="P122" s="27"/>
      <c r="Q122" s="27"/>
      <c r="R122" s="27"/>
    </row>
    <row r="140" spans="1:3" x14ac:dyDescent="0.2">
      <c r="A140" s="1" t="s">
        <v>5793</v>
      </c>
      <c r="B140" s="1" t="s">
        <v>5773</v>
      </c>
      <c r="C140" s="27" t="s">
        <v>5774</v>
      </c>
    </row>
    <row r="141" spans="1:3" x14ac:dyDescent="0.2">
      <c r="A141" s="38" t="s">
        <v>5769</v>
      </c>
      <c r="B141" s="1">
        <f>COUNTIF(Analysis!$AG$4:$AG$150,"&lt;=5")</f>
        <v>90</v>
      </c>
      <c r="C141" s="33">
        <f>B141/147</f>
        <v>0.61224489795918369</v>
      </c>
    </row>
    <row r="142" spans="1:3" x14ac:dyDescent="0.2">
      <c r="A142" s="38" t="s">
        <v>5770</v>
      </c>
      <c r="B142" s="1">
        <f>COUNTIFS(Analysis!$AG$4:$AG$150,"&gt;5",Analysis!$AG$4:$AG$150,"&lt;=10")</f>
        <v>46</v>
      </c>
      <c r="C142" s="33">
        <f t="shared" ref="C142:C144" si="3">B142/147</f>
        <v>0.31292517006802723</v>
      </c>
    </row>
    <row r="143" spans="1:3" x14ac:dyDescent="0.2">
      <c r="A143" s="38" t="s">
        <v>5771</v>
      </c>
      <c r="B143" s="1">
        <f>COUNTIFS(Analysis!$AG$4:$AG$150,"&gt;10",Analysis!$AG$4:$AG$150,"&lt;=15")</f>
        <v>9</v>
      </c>
      <c r="C143" s="33">
        <f t="shared" si="3"/>
        <v>6.1224489795918366E-2</v>
      </c>
    </row>
    <row r="144" spans="1:3" x14ac:dyDescent="0.2">
      <c r="A144" s="38" t="s">
        <v>5772</v>
      </c>
      <c r="B144" s="1">
        <f>COUNTIFS(Analysis!$AG$4:$AG$150,"&gt;15")</f>
        <v>2</v>
      </c>
      <c r="C144" s="33">
        <f t="shared" si="3"/>
        <v>1.3605442176870748E-2</v>
      </c>
    </row>
    <row r="146" spans="1:2" s="27" customFormat="1" x14ac:dyDescent="0.2">
      <c r="A146" s="27" t="s">
        <v>5775</v>
      </c>
      <c r="B146" s="27" t="s">
        <v>5776</v>
      </c>
    </row>
    <row r="147" spans="1:2" x14ac:dyDescent="0.2">
      <c r="A147" s="38">
        <v>1</v>
      </c>
      <c r="B147" s="1">
        <f>COUNTIF(Analysis!$AG$4:$AG$150,"=1")</f>
        <v>21</v>
      </c>
    </row>
    <row r="148" spans="1:2" x14ac:dyDescent="0.2">
      <c r="A148" s="38">
        <v>2</v>
      </c>
      <c r="B148" s="27">
        <f>COUNTIF(Analysis!$AG$4:$AG$150,"=2")</f>
        <v>19</v>
      </c>
    </row>
    <row r="149" spans="1:2" x14ac:dyDescent="0.2">
      <c r="A149" s="38">
        <v>3</v>
      </c>
      <c r="B149" s="27">
        <f>COUNTIF(Analysis!$AG$4:$AG$150,"=3")</f>
        <v>17</v>
      </c>
    </row>
    <row r="150" spans="1:2" x14ac:dyDescent="0.2">
      <c r="A150" s="38">
        <v>4</v>
      </c>
      <c r="B150" s="27">
        <f>COUNTIF(Analysis!$AG$4:$AG$150,"=4")</f>
        <v>18</v>
      </c>
    </row>
    <row r="151" spans="1:2" x14ac:dyDescent="0.2">
      <c r="A151" s="38">
        <v>5</v>
      </c>
      <c r="B151" s="27">
        <f>COUNTIF(Analysis!$AG$4:$AG$150,"=5")</f>
        <v>15</v>
      </c>
    </row>
    <row r="152" spans="1:2" x14ac:dyDescent="0.2">
      <c r="A152" s="38">
        <v>6</v>
      </c>
      <c r="B152" s="27">
        <f>COUNTIF(Analysis!$AG$4:$AG$150,"6")</f>
        <v>11</v>
      </c>
    </row>
    <row r="153" spans="1:2" x14ac:dyDescent="0.2">
      <c r="A153" s="38">
        <v>7</v>
      </c>
      <c r="B153" s="27">
        <f>COUNTIF(Analysis!$AG$4:$AG$150,"=7")</f>
        <v>13</v>
      </c>
    </row>
    <row r="154" spans="1:2" x14ac:dyDescent="0.2">
      <c r="A154" s="38">
        <v>8</v>
      </c>
      <c r="B154" s="27">
        <f>COUNTIF(Analysis!$AG$4:$AG$150,"=8")</f>
        <v>7</v>
      </c>
    </row>
    <row r="155" spans="1:2" x14ac:dyDescent="0.2">
      <c r="A155" s="38">
        <v>9</v>
      </c>
      <c r="B155" s="27">
        <f>COUNTIF(Analysis!$AG$4:$AG$150,"=9")</f>
        <v>8</v>
      </c>
    </row>
    <row r="156" spans="1:2" x14ac:dyDescent="0.2">
      <c r="A156" s="38">
        <v>10</v>
      </c>
      <c r="B156" s="27">
        <f>COUNTIF(Analysis!$AG$4:$AG$150,"=10")</f>
        <v>7</v>
      </c>
    </row>
    <row r="157" spans="1:2" x14ac:dyDescent="0.2">
      <c r="A157" s="38">
        <v>11</v>
      </c>
      <c r="B157" s="27">
        <f>COUNTIF(Analysis!$AG$4:$AG$150,"=11")</f>
        <v>2</v>
      </c>
    </row>
    <row r="158" spans="1:2" x14ac:dyDescent="0.2">
      <c r="A158" s="38">
        <v>12</v>
      </c>
      <c r="B158" s="27">
        <f>COUNTIF(Analysis!$AG$4:$AG$150,"=12")</f>
        <v>2</v>
      </c>
    </row>
    <row r="159" spans="1:2" x14ac:dyDescent="0.2">
      <c r="A159" s="38">
        <v>13</v>
      </c>
      <c r="B159" s="27">
        <f>COUNTIF(Analysis!$AG$4:$AG$150,"=13")</f>
        <v>3</v>
      </c>
    </row>
    <row r="160" spans="1:2" x14ac:dyDescent="0.2">
      <c r="A160" s="38">
        <v>14</v>
      </c>
      <c r="B160" s="27">
        <f>COUNTIF(Analysis!$AG$4:$AG$150,"=14")</f>
        <v>1</v>
      </c>
    </row>
    <row r="161" spans="1:2" x14ac:dyDescent="0.2">
      <c r="A161" s="38">
        <v>15</v>
      </c>
      <c r="B161" s="27">
        <f>COUNTIF(Analysis!$AG$4:$AG$150,"=15")</f>
        <v>1</v>
      </c>
    </row>
    <row r="162" spans="1:2" x14ac:dyDescent="0.2">
      <c r="A162" s="38">
        <v>16</v>
      </c>
      <c r="B162" s="27">
        <f>COUNTIF(Analysis!$AG$4:$AG$150,"=16")</f>
        <v>0</v>
      </c>
    </row>
    <row r="163" spans="1:2" x14ac:dyDescent="0.2">
      <c r="A163" s="38">
        <v>17</v>
      </c>
      <c r="B163" s="27">
        <f>COUNTIF(Analysis!$AG$4:$AG$150,"=17")</f>
        <v>1</v>
      </c>
    </row>
    <row r="164" spans="1:2" x14ac:dyDescent="0.2">
      <c r="A164" s="38">
        <v>18</v>
      </c>
      <c r="B164" s="27">
        <f>COUNTIF(Analysis!$AG$4:$AG$150,"=18")</f>
        <v>1</v>
      </c>
    </row>
    <row r="165" spans="1:2" x14ac:dyDescent="0.2">
      <c r="A165" s="1" t="s">
        <v>5709</v>
      </c>
      <c r="B165" s="1">
        <f>SUM(B147:B164)</f>
        <v>147</v>
      </c>
    </row>
    <row r="166" spans="1:2" x14ac:dyDescent="0.2">
      <c r="A166" s="1" t="s">
        <v>5792</v>
      </c>
      <c r="B166" s="1">
        <f>AVERAGE(B147:B164)</f>
        <v>8.1666666666666661</v>
      </c>
    </row>
    <row r="168" spans="1:2" x14ac:dyDescent="0.2">
      <c r="A168" s="1" t="s">
        <v>6252</v>
      </c>
    </row>
    <row r="169" spans="1:2" x14ac:dyDescent="0.2">
      <c r="A169" s="1" t="s">
        <v>5775</v>
      </c>
      <c r="B169" s="1" t="s">
        <v>5776</v>
      </c>
    </row>
    <row r="170" spans="1:2" x14ac:dyDescent="0.2">
      <c r="A170" s="1">
        <v>1</v>
      </c>
      <c r="B170" s="1">
        <f>COUNTIFS(Analysis!AG$4:AG$150,1,Analysis!$AI$4:$AI$150,"*all*")</f>
        <v>2</v>
      </c>
    </row>
    <row r="171" spans="1:2" x14ac:dyDescent="0.2">
      <c r="A171" s="1">
        <v>2</v>
      </c>
      <c r="B171" s="27">
        <f>COUNTIFS(Analysis!AG$4:AG$150,2,Analysis!$AI$4:$AI$150,"*all*")</f>
        <v>3</v>
      </c>
    </row>
    <row r="172" spans="1:2" x14ac:dyDescent="0.2">
      <c r="A172" s="27">
        <v>3</v>
      </c>
      <c r="B172" s="27">
        <f>COUNTIFS(Analysis!AG$4:AG$150,3,Analysis!$AI$4:$AI$150,"all")</f>
        <v>4</v>
      </c>
    </row>
    <row r="173" spans="1:2" x14ac:dyDescent="0.2">
      <c r="A173" s="27">
        <v>4</v>
      </c>
      <c r="B173" s="27">
        <f>COUNTIFS(Analysis!AG$4:AG$150,4,Analysis!$AI$4:$AI$150,"*all*")</f>
        <v>5</v>
      </c>
    </row>
    <row r="174" spans="1:2" x14ac:dyDescent="0.2">
      <c r="A174" s="27">
        <v>5</v>
      </c>
      <c r="B174" s="27">
        <f>COUNTIFS(Analysis!AG$4:AG$150,5,Analysis!$AI$4:$AI$150,"*all*")</f>
        <v>5</v>
      </c>
    </row>
    <row r="175" spans="1:2" x14ac:dyDescent="0.2">
      <c r="A175" s="27">
        <v>6</v>
      </c>
      <c r="B175" s="27">
        <f>COUNTIFS(Analysis!AG$4:AG$150,6,Analysis!$AI$4:$AI$150,"*all*")</f>
        <v>6</v>
      </c>
    </row>
    <row r="176" spans="1:2" x14ac:dyDescent="0.2">
      <c r="A176" s="27">
        <v>7</v>
      </c>
      <c r="B176" s="27">
        <f>COUNTIFS(Analysis!AG$4:AG$150,7,Analysis!$AI$4:$AI$150,"*all*")</f>
        <v>5</v>
      </c>
    </row>
    <row r="177" spans="1:2" x14ac:dyDescent="0.2">
      <c r="A177" s="27">
        <v>8</v>
      </c>
      <c r="B177" s="27">
        <f>COUNTIFS(Analysis!AG$4:AG$150,8,Analysis!$AI$4:$AI$150,"*all*")</f>
        <v>2</v>
      </c>
    </row>
    <row r="178" spans="1:2" x14ac:dyDescent="0.2">
      <c r="A178" s="27">
        <v>9</v>
      </c>
      <c r="B178" s="27">
        <f>COUNTIFS(Analysis!AG$4:AG$150,9,Analysis!$AI$4:$AI$150,"*all*")</f>
        <v>2</v>
      </c>
    </row>
    <row r="179" spans="1:2" x14ac:dyDescent="0.2">
      <c r="A179" s="27">
        <v>10</v>
      </c>
      <c r="B179" s="27">
        <f>COUNTIFS(Analysis!AG$4:AG$150,10,Analysis!$AI$4:$AI$150,"*all*")</f>
        <v>4</v>
      </c>
    </row>
    <row r="180" spans="1:2" x14ac:dyDescent="0.2">
      <c r="A180" s="27">
        <v>11</v>
      </c>
      <c r="B180" s="27">
        <f>COUNTIFS(Analysis!AG$4:AG$150,11,Analysis!$AI$4:$AI$150,"*all*")</f>
        <v>1</v>
      </c>
    </row>
    <row r="181" spans="1:2" x14ac:dyDescent="0.2">
      <c r="A181" s="27">
        <v>12</v>
      </c>
      <c r="B181" s="27">
        <f>COUNTIFS(Analysis!AG$4:AG$150,12,Analysis!$AI$4:$AI$150,"*all*")</f>
        <v>1</v>
      </c>
    </row>
    <row r="182" spans="1:2" x14ac:dyDescent="0.2">
      <c r="A182" s="27">
        <v>13</v>
      </c>
      <c r="B182" s="27">
        <f>COUNTIFS(Analysis!AG$4:AG$150,13,Analysis!$AI$4:$AI$150,"*all*")</f>
        <v>0</v>
      </c>
    </row>
    <row r="183" spans="1:2" x14ac:dyDescent="0.2">
      <c r="A183" s="27">
        <v>14</v>
      </c>
      <c r="B183" s="27">
        <f>COUNTIFS(Analysis!AG$4:AG$150,14,Analysis!$AI$4:$AI$150,"*all*")</f>
        <v>0</v>
      </c>
    </row>
    <row r="184" spans="1:2" x14ac:dyDescent="0.2">
      <c r="A184" s="27">
        <v>15</v>
      </c>
      <c r="B184" s="27">
        <f>COUNTIFS(Analysis!AG$4:AG$150,15,Analysis!$AI$4:$AI$150,"*all*")</f>
        <v>1</v>
      </c>
    </row>
    <row r="185" spans="1:2" x14ac:dyDescent="0.2">
      <c r="A185" s="27">
        <v>16</v>
      </c>
      <c r="B185" s="27">
        <f>COUNTIFS(Analysis!AG$4:AG$150,16,Analysis!$AI$4:$AI$150,"*all*")</f>
        <v>0</v>
      </c>
    </row>
    <row r="186" spans="1:2" x14ac:dyDescent="0.2">
      <c r="A186" s="27">
        <v>17</v>
      </c>
      <c r="B186" s="27">
        <f>COUNTIFS(Analysis!AG$4:AG$150,17,Analysis!$AI$4:$AI$150,"*all*")</f>
        <v>1</v>
      </c>
    </row>
  </sheetData>
  <sortState ref="A101:B109">
    <sortCondition descending="1" ref="B101:B109"/>
  </sortState>
  <pageMargins left="0.7" right="0.7" top="0.75" bottom="0.75" header="0.3" footer="0.3"/>
  <pageSetup orientation="portrait"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zoomScale="94" zoomScaleNormal="100" workbookViewId="0">
      <selection activeCell="O13" sqref="O13"/>
    </sheetView>
  </sheetViews>
  <sheetFormatPr baseColWidth="10" defaultColWidth="11.42578125" defaultRowHeight="12.75" x14ac:dyDescent="0.2"/>
  <cols>
    <col min="1" max="1" width="11.42578125" style="18"/>
    <col min="2" max="2" width="29" style="18" bestFit="1" customWidth="1"/>
    <col min="3" max="3" width="30" style="18" customWidth="1"/>
    <col min="4" max="16384" width="11.42578125" style="18"/>
  </cols>
  <sheetData>
    <row r="1" spans="1:3" x14ac:dyDescent="0.2">
      <c r="B1" s="18" t="s">
        <v>5741</v>
      </c>
    </row>
    <row r="2" spans="1:3" x14ac:dyDescent="0.2">
      <c r="C2" s="18" t="s">
        <v>5742</v>
      </c>
    </row>
    <row r="3" spans="1:3" x14ac:dyDescent="0.2">
      <c r="A3" s="56" t="s">
        <v>5277</v>
      </c>
      <c r="B3" s="18" t="s">
        <v>5743</v>
      </c>
      <c r="C3" s="32">
        <f>Stats!C13</f>
        <v>0.1360544217687075</v>
      </c>
    </row>
    <row r="4" spans="1:3" x14ac:dyDescent="0.2">
      <c r="A4" s="56"/>
      <c r="B4" s="18" t="s">
        <v>5744</v>
      </c>
      <c r="C4" s="32">
        <f>Stats!D13</f>
        <v>5.4421768707482991E-2</v>
      </c>
    </row>
    <row r="5" spans="1:3" x14ac:dyDescent="0.2">
      <c r="A5" s="56"/>
      <c r="B5" s="18" t="str">
        <f>Analysis!J3</f>
        <v>Clinicians buy in</v>
      </c>
      <c r="C5" s="32">
        <f>Stats!E13</f>
        <v>6.8027210884353748E-2</v>
      </c>
    </row>
    <row r="6" spans="1:3" x14ac:dyDescent="0.2">
      <c r="A6" s="56"/>
      <c r="B6" s="18" t="s">
        <v>5745</v>
      </c>
      <c r="C6" s="35">
        <f>Stats!F13</f>
        <v>8.1632653061224483E-2</v>
      </c>
    </row>
    <row r="7" spans="1:3" x14ac:dyDescent="0.2">
      <c r="A7" s="56"/>
      <c r="B7" s="23" t="s">
        <v>5290</v>
      </c>
      <c r="C7" s="35">
        <f>Stats!G13</f>
        <v>0.16326530612244897</v>
      </c>
    </row>
    <row r="8" spans="1:3" x14ac:dyDescent="0.2">
      <c r="A8" s="56"/>
      <c r="B8" s="23" t="s">
        <v>5291</v>
      </c>
      <c r="C8" s="35">
        <f>Stats!H13</f>
        <v>0.23809523809523808</v>
      </c>
    </row>
    <row r="9" spans="1:3" x14ac:dyDescent="0.2">
      <c r="A9" s="56"/>
      <c r="B9" s="23" t="s">
        <v>5746</v>
      </c>
      <c r="C9" s="35">
        <f>Stats!I13</f>
        <v>4.7619047619047616E-2</v>
      </c>
    </row>
    <row r="10" spans="1:3" x14ac:dyDescent="0.2">
      <c r="A10" s="56"/>
      <c r="B10" s="23" t="s">
        <v>5747</v>
      </c>
      <c r="C10" s="35">
        <f>Stats!J13</f>
        <v>0.48979591836734693</v>
      </c>
    </row>
    <row r="11" spans="1:3" x14ac:dyDescent="0.2">
      <c r="A11" s="56"/>
      <c r="B11" s="23" t="s">
        <v>5748</v>
      </c>
      <c r="C11" s="35">
        <f>Stats!K13</f>
        <v>0.10884353741496598</v>
      </c>
    </row>
    <row r="12" spans="1:3" x14ac:dyDescent="0.2">
      <c r="A12" s="56"/>
      <c r="B12" s="23" t="s">
        <v>5749</v>
      </c>
      <c r="C12" s="35">
        <f>Stats!L13</f>
        <v>0.31292517006802723</v>
      </c>
    </row>
    <row r="13" spans="1:3" x14ac:dyDescent="0.2">
      <c r="A13" s="56" t="s">
        <v>5278</v>
      </c>
      <c r="B13" s="23" t="s">
        <v>5293</v>
      </c>
      <c r="C13" s="35">
        <f>Stats!M13</f>
        <v>0.29931972789115646</v>
      </c>
    </row>
    <row r="14" spans="1:3" x14ac:dyDescent="0.2">
      <c r="A14" s="56"/>
      <c r="B14" s="23" t="s">
        <v>5750</v>
      </c>
      <c r="C14" s="35">
        <f>Stats!N13</f>
        <v>0.62585034013605445</v>
      </c>
    </row>
    <row r="15" spans="1:3" x14ac:dyDescent="0.2">
      <c r="A15" s="56"/>
      <c r="B15" s="23" t="s">
        <v>5751</v>
      </c>
      <c r="C15" s="35">
        <f>Stats!O13</f>
        <v>0.27210884353741499</v>
      </c>
    </row>
    <row r="16" spans="1:3" x14ac:dyDescent="0.2">
      <c r="A16" s="56"/>
      <c r="B16" s="23" t="s">
        <v>5752</v>
      </c>
      <c r="C16" s="35">
        <f>Stats!P13</f>
        <v>0.3401360544217687</v>
      </c>
    </row>
    <row r="17" spans="1:4" x14ac:dyDescent="0.2">
      <c r="A17" s="56" t="s">
        <v>5308</v>
      </c>
      <c r="B17" s="23" t="s">
        <v>1719</v>
      </c>
      <c r="C17" s="35">
        <f>Stats!Q13</f>
        <v>0.5374149659863946</v>
      </c>
    </row>
    <row r="18" spans="1:4" x14ac:dyDescent="0.2">
      <c r="A18" s="56"/>
      <c r="B18" s="23" t="s">
        <v>5753</v>
      </c>
      <c r="C18" s="35">
        <f>Stats!R13</f>
        <v>0.31292517006802723</v>
      </c>
    </row>
    <row r="19" spans="1:4" x14ac:dyDescent="0.2">
      <c r="A19" s="56"/>
      <c r="B19" s="23" t="s">
        <v>5754</v>
      </c>
      <c r="C19" s="35">
        <f>Stats!S13</f>
        <v>0.17687074829931973</v>
      </c>
    </row>
    <row r="20" spans="1:4" x14ac:dyDescent="0.2">
      <c r="A20" s="56"/>
      <c r="B20" s="23" t="s">
        <v>5755</v>
      </c>
      <c r="C20" s="35">
        <f>Stats!T13</f>
        <v>2.0408163265306121E-2</v>
      </c>
    </row>
    <row r="21" spans="1:4" x14ac:dyDescent="0.2">
      <c r="A21" s="56"/>
      <c r="B21" s="23" t="s">
        <v>5756</v>
      </c>
      <c r="C21" s="35">
        <f>Stats!U13</f>
        <v>0.23129251700680273</v>
      </c>
    </row>
    <row r="22" spans="1:4" ht="25.5" x14ac:dyDescent="0.2">
      <c r="A22" s="56"/>
      <c r="B22" s="23" t="s">
        <v>5757</v>
      </c>
      <c r="C22" s="35">
        <f>Stats!V13</f>
        <v>0.35374149659863946</v>
      </c>
    </row>
    <row r="23" spans="1:4" x14ac:dyDescent="0.2">
      <c r="A23" s="56" t="s">
        <v>5758</v>
      </c>
      <c r="B23" s="23" t="s">
        <v>5759</v>
      </c>
      <c r="C23" s="32">
        <f>Stats!W13</f>
        <v>0.17006802721088435</v>
      </c>
    </row>
    <row r="24" spans="1:4" x14ac:dyDescent="0.2">
      <c r="A24" s="56"/>
      <c r="B24" s="23" t="s">
        <v>5760</v>
      </c>
      <c r="C24" s="32">
        <f>Stats!X13</f>
        <v>8.1632653061224483E-2</v>
      </c>
    </row>
    <row r="25" spans="1:4" x14ac:dyDescent="0.2">
      <c r="A25" s="56"/>
      <c r="B25" s="23" t="s">
        <v>5761</v>
      </c>
      <c r="C25" s="32">
        <f>Stats!Y13</f>
        <v>5.4421768707482991E-2</v>
      </c>
    </row>
    <row r="30" spans="1:4" x14ac:dyDescent="0.2">
      <c r="C30" s="18" t="s">
        <v>5762</v>
      </c>
      <c r="D30" s="18" t="s">
        <v>1718</v>
      </c>
    </row>
    <row r="31" spans="1:4" x14ac:dyDescent="0.2">
      <c r="A31" s="5"/>
      <c r="B31" s="18" t="s">
        <v>6213</v>
      </c>
      <c r="C31" s="36">
        <f>Stats!N16</f>
        <v>0.66666666666666663</v>
      </c>
      <c r="D31" s="36">
        <f>Stats!Q16</f>
        <v>0.66666666666666663</v>
      </c>
    </row>
    <row r="32" spans="1:4" x14ac:dyDescent="0.2">
      <c r="A32" s="5"/>
      <c r="B32" s="18" t="s">
        <v>6214</v>
      </c>
      <c r="C32" s="36">
        <f>Stats!N17</f>
        <v>0.69230769230769229</v>
      </c>
      <c r="D32" s="36">
        <f>Stats!Q17</f>
        <v>0.46153846153846156</v>
      </c>
    </row>
    <row r="33" spans="1:4" x14ac:dyDescent="0.2">
      <c r="A33" s="5"/>
      <c r="B33" s="18" t="s">
        <v>6215</v>
      </c>
      <c r="C33" s="36">
        <f>Stats!N18</f>
        <v>0.67741935483870963</v>
      </c>
      <c r="D33" s="36">
        <f>Stats!Q18</f>
        <v>0.4838709677419355</v>
      </c>
    </row>
    <row r="34" spans="1:4" x14ac:dyDescent="0.2">
      <c r="A34" s="5"/>
      <c r="B34" s="18" t="s">
        <v>6216</v>
      </c>
      <c r="C34" s="36">
        <f>Stats!N19</f>
        <v>0.6428571428571429</v>
      </c>
      <c r="D34" s="36">
        <f>Stats!Q19</f>
        <v>0.52380952380952384</v>
      </c>
    </row>
    <row r="35" spans="1:4" x14ac:dyDescent="0.2">
      <c r="A35" s="5"/>
      <c r="B35" s="18" t="s">
        <v>6217</v>
      </c>
      <c r="C35" s="36">
        <f>Stats!N20</f>
        <v>0.58695652173913049</v>
      </c>
      <c r="D35" s="36">
        <f>Stats!Q20</f>
        <v>0.54347826086956519</v>
      </c>
    </row>
    <row r="36" spans="1:4" x14ac:dyDescent="0.2">
      <c r="B36" s="18" t="s">
        <v>6218</v>
      </c>
      <c r="C36" s="36">
        <f>Stats!N21</f>
        <v>0.5</v>
      </c>
      <c r="D36" s="36">
        <f>Stats!Q21</f>
        <v>0.75</v>
      </c>
    </row>
    <row r="37" spans="1:4" x14ac:dyDescent="0.2">
      <c r="C37" s="36"/>
    </row>
    <row r="38" spans="1:4" x14ac:dyDescent="0.2">
      <c r="C38" s="36"/>
    </row>
    <row r="39" spans="1:4" x14ac:dyDescent="0.2">
      <c r="C39" s="36"/>
    </row>
    <row r="40" spans="1:4" x14ac:dyDescent="0.2">
      <c r="C40" s="36"/>
    </row>
    <row r="41" spans="1:4" x14ac:dyDescent="0.2">
      <c r="C41" s="36"/>
    </row>
    <row r="42" spans="1:4" x14ac:dyDescent="0.2">
      <c r="C42" s="36"/>
    </row>
    <row r="43" spans="1:4" x14ac:dyDescent="0.2">
      <c r="C43" s="36"/>
    </row>
    <row r="44" spans="1:4" x14ac:dyDescent="0.2">
      <c r="C44" s="36"/>
    </row>
    <row r="45" spans="1:4" x14ac:dyDescent="0.2">
      <c r="C45" s="36"/>
    </row>
    <row r="46" spans="1:4" x14ac:dyDescent="0.2">
      <c r="C46" s="36"/>
    </row>
    <row r="47" spans="1:4" x14ac:dyDescent="0.2">
      <c r="C47" s="36"/>
    </row>
    <row r="48" spans="1:4" x14ac:dyDescent="0.2">
      <c r="C48" s="36"/>
    </row>
    <row r="49" spans="3:3" x14ac:dyDescent="0.2">
      <c r="C49" s="36"/>
    </row>
    <row r="50" spans="3:3" x14ac:dyDescent="0.2">
      <c r="C50" s="36"/>
    </row>
    <row r="51" spans="3:3" x14ac:dyDescent="0.2">
      <c r="C51" s="36"/>
    </row>
    <row r="52" spans="3:3" x14ac:dyDescent="0.2">
      <c r="C52" s="36"/>
    </row>
  </sheetData>
  <mergeCells count="4">
    <mergeCell ref="A3:A12"/>
    <mergeCell ref="A13:A16"/>
    <mergeCell ref="A17:A22"/>
    <mergeCell ref="A23:A25"/>
  </mergeCells>
  <conditionalFormatting sqref="C3:C25">
    <cfRule type="cellIs" dxfId="4" priority="3" operator="between">
      <formula>0.5</formula>
      <formula>0.6</formula>
    </cfRule>
    <cfRule type="cellIs" dxfId="3" priority="4" operator="between">
      <formula>0.3</formula>
      <formula>0.4</formula>
    </cfRule>
    <cfRule type="cellIs" dxfId="2" priority="5" operator="between">
      <formula>0.2</formula>
      <formula>0.3</formula>
    </cfRule>
  </conditionalFormatting>
  <conditionalFormatting sqref="C3:C25">
    <cfRule type="cellIs" dxfId="1" priority="1" operator="greaterThan">
      <formula>0.6</formula>
    </cfRule>
    <cfRule type="cellIs" dxfId="0" priority="2" operator="between">
      <formula>0.4</formula>
      <formula>0.5</formula>
    </cfRule>
  </conditionalFormatting>
  <pageMargins left="0.7" right="0.7" top="0.75" bottom="0.75" header="0.3" footer="0.3"/>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2</vt:i4>
      </vt:variant>
    </vt:vector>
  </HeadingPairs>
  <TitlesOfParts>
    <vt:vector size="7" baseType="lpstr">
      <vt:lpstr>All articles</vt:lpstr>
      <vt:lpstr>Analysis</vt:lpstr>
      <vt:lpstr>Stats</vt:lpstr>
      <vt:lpstr>GENERAL Graphs</vt:lpstr>
      <vt:lpstr>Detailed graphs</vt:lpstr>
      <vt:lpstr>Analysis!Zone_d_impression</vt:lpstr>
      <vt:lpstr>Stats!Zone_d_impression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Gabrielle Bertier</dc:creator>
  <cp:keywords/>
  <dc:description/>
  <cp:lastModifiedBy>Utilisateur</cp:lastModifiedBy>
  <cp:revision/>
  <cp:lastPrinted>2016-01-26T19:11:17Z</cp:lastPrinted>
  <dcterms:created xsi:type="dcterms:W3CDTF">2015-03-31T16:06:57Z</dcterms:created>
  <dcterms:modified xsi:type="dcterms:W3CDTF">2016-07-21T18:37:10Z</dcterms:modified>
</cp:coreProperties>
</file>