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My Drive\Published articles\ONT LRS ASD manuscript 2024\Rebuttal v2\"/>
    </mc:Choice>
  </mc:AlternateContent>
  <xr:revisionPtr revIDLastSave="0" documentId="13_ncr:1_{7FBD3AAB-2736-4162-850E-8038753D1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1" i="3" l="1"/>
  <c r="AB31" i="3"/>
  <c r="Y31" i="3"/>
  <c r="W31" i="3"/>
  <c r="U31" i="3"/>
  <c r="T31" i="3"/>
  <c r="R31" i="3"/>
  <c r="O31" i="3"/>
  <c r="N31" i="3"/>
  <c r="M31" i="3"/>
  <c r="L31" i="3"/>
  <c r="K31" i="3"/>
  <c r="J31" i="3"/>
  <c r="I31" i="3"/>
  <c r="H31" i="3"/>
  <c r="P29" i="3"/>
  <c r="O29" i="3"/>
  <c r="N29" i="3"/>
  <c r="M29" i="3"/>
  <c r="L29" i="3"/>
  <c r="K29" i="3"/>
  <c r="J29" i="3"/>
  <c r="I29" i="3"/>
  <c r="H29" i="3"/>
  <c r="AU32" i="3"/>
  <c r="AG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W30" i="3"/>
  <c r="T30" i="3"/>
  <c r="R30" i="3"/>
  <c r="O30" i="3"/>
  <c r="M30" i="3"/>
  <c r="L30" i="3"/>
  <c r="K30" i="3"/>
  <c r="J30" i="3"/>
  <c r="I30" i="3"/>
  <c r="H30" i="3"/>
  <c r="N28" i="3"/>
  <c r="M28" i="3"/>
  <c r="L28" i="3"/>
  <c r="K28" i="3"/>
  <c r="J28" i="3"/>
  <c r="I28" i="3"/>
  <c r="H28" i="3"/>
  <c r="R25" i="3"/>
  <c r="O25" i="3"/>
  <c r="N25" i="3"/>
  <c r="M25" i="3"/>
  <c r="L25" i="3"/>
  <c r="K25" i="3"/>
  <c r="J25" i="3"/>
  <c r="I25" i="3"/>
</calcChain>
</file>

<file path=xl/sharedStrings.xml><?xml version="1.0" encoding="utf-8"?>
<sst xmlns="http://schemas.openxmlformats.org/spreadsheetml/2006/main" count="360" uniqueCount="68">
  <si>
    <t>Case ID</t>
  </si>
  <si>
    <t>Number of calls</t>
  </si>
  <si>
    <t>Merged total</t>
  </si>
  <si>
    <t>Number of calls_Merged total_SV type</t>
  </si>
  <si>
    <t>Number of calls_after Filter column</t>
  </si>
  <si>
    <t>Number of calls_after Qual column</t>
  </si>
  <si>
    <t>Number of calls_after ENCODE_blacklist_characteristics_left and right columns</t>
  </si>
  <si>
    <t>Number of calls_after Gene_count column</t>
  </si>
  <si>
    <t>Number of calls_after B_variant_AFmax</t>
  </si>
  <si>
    <t>(column B_gain_AFmax; B_loss_AFmax; B_ins_AFmax; B_inv_AFmax)</t>
  </si>
  <si>
    <t>Number of calls_after ExAC_del/dupZ</t>
  </si>
  <si>
    <t>(columns ExAC_delZ; ExAC_dupZ)</t>
  </si>
  <si>
    <t>Number of calls_after ACMG_class column</t>
  </si>
  <si>
    <t>Number of calls_after ALT column</t>
  </si>
  <si>
    <t>Total number of SVs called by all 5 callers</t>
  </si>
  <si>
    <t>(FILTER column value equal to PASS)</t>
  </si>
  <si>
    <t>To only use variants from VCF input files that have at least 99% of being accurately called</t>
  </si>
  <si>
    <t>A quality score of 20 indicates 99% accuracy with an error of 1%</t>
  </si>
  <si>
    <t>The removal of the ENCODE blacklist is an essential quality measure when analyzing functional genomics data.</t>
  </si>
  <si>
    <t>The human ENCODE blacklist is a comprehensive set of regions that have anomalous, unstructured, or high signal in next-generation sequencing experiments. </t>
  </si>
  <si>
    <t>Number of overlapped genes with the SV</t>
  </si>
  <si>
    <t>Maximum allele frequency of the reported benign gain genomic regions (if available)</t>
  </si>
  <si>
    <t>Higher positive values indicate greater intolerance (a lower than expected rate of CNVs for that gene).</t>
  </si>
  <si>
    <t>SVs are ranked according to ACMG classification from 1 to 5, i.e., from benign to pathogenic, respectively </t>
  </si>
  <si>
    <t>deselect ref; hom_ref &amp; not_fully_covered</t>
  </si>
  <si>
    <t>Select only blanks</t>
  </si>
  <si>
    <t>Deselect 0</t>
  </si>
  <si>
    <t>less than or equal to 0.01 OR equals "blank"</t>
  </si>
  <si>
    <t>greater than or equal to 0 OR equals "blank"</t>
  </si>
  <si>
    <t>Deselect class 1 and 2</t>
  </si>
  <si>
    <t>does not contain chrUn</t>
  </si>
  <si>
    <t>(specific to translocations)</t>
  </si>
  <si>
    <t>del</t>
  </si>
  <si>
    <t>dup</t>
  </si>
  <si>
    <t>ins</t>
  </si>
  <si>
    <t>inv</t>
  </si>
  <si>
    <t>tra</t>
  </si>
  <si>
    <t>ASD-063</t>
  </si>
  <si>
    <t>NA</t>
  </si>
  <si>
    <t>ASD-096</t>
  </si>
  <si>
    <t>ASD-090</t>
  </si>
  <si>
    <t>ASD-023</t>
  </si>
  <si>
    <t>ASD-083</t>
  </si>
  <si>
    <t>ASD-042</t>
  </si>
  <si>
    <t>ASD-002</t>
  </si>
  <si>
    <t>ASD-012</t>
  </si>
  <si>
    <t>ASD-015</t>
  </si>
  <si>
    <t>ASD-018</t>
  </si>
  <si>
    <t>ASD-056</t>
  </si>
  <si>
    <t>ASD-069</t>
  </si>
  <si>
    <t>ASD-100</t>
  </si>
  <si>
    <t>ASD-073</t>
  </si>
  <si>
    <t>ASD-059</t>
  </si>
  <si>
    <t>ASD-025</t>
  </si>
  <si>
    <t>ASD-008</t>
  </si>
  <si>
    <t>ASD-019</t>
  </si>
  <si>
    <t>ASD-004</t>
  </si>
  <si>
    <t>ASD-070</t>
  </si>
  <si>
    <t>ASD-041</t>
  </si>
  <si>
    <t>ASD-068</t>
  </si>
  <si>
    <t>ASD-026</t>
  </si>
  <si>
    <t>SV: structural variant; del: deletion; dup: duplication; ins: insertion; inv:inversion; tra: translocation; NA: not applicable</t>
  </si>
  <si>
    <t>Number of calls segregated based on SV type</t>
  </si>
  <si>
    <t>To only use variants from VCF input files that passed all quality filters during SV calling</t>
  </si>
  <si>
    <t>greater than or equals 20 or equals "." for 4 SV callers</t>
  </si>
  <si>
    <t>for NanoVar SV, cutoff is ≥ 1</t>
  </si>
  <si>
    <t>A SV completely contained within an established benign CNV region would be classified as benign (if sharing the same SV type)</t>
  </si>
  <si>
    <r>
      <t xml:space="preserve">Supplementary Table S4: </t>
    </r>
    <r>
      <rPr>
        <sz val="11"/>
        <color rgb="FF000000"/>
        <rFont val="Arial"/>
        <family val="2"/>
      </rPr>
      <t>Steps used for filtering and prioritization of SVs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</si>
</sst>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2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8A8C-F553-4BF3-8615-C7F63495AC5E}">
  <dimension ref="A1:AU34"/>
  <sheetViews>
    <sheetView tabSelected="1"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RowHeight="15" x14ac:dyDescent="0.25"/>
  <sheetData>
    <row r="1" spans="1:47" x14ac:dyDescent="0.25">
      <c r="A1" s="3" t="s">
        <v>67</v>
      </c>
    </row>
    <row r="2" spans="1:47" x14ac:dyDescent="0.25">
      <c r="A2" s="4"/>
    </row>
    <row r="3" spans="1:47" ht="25.5" x14ac:dyDescent="0.25">
      <c r="A3" s="17" t="s">
        <v>0</v>
      </c>
      <c r="B3" s="1" t="s">
        <v>1</v>
      </c>
      <c r="C3" s="11" t="s">
        <v>3</v>
      </c>
      <c r="D3" s="12"/>
      <c r="E3" s="12"/>
      <c r="F3" s="12"/>
      <c r="G3" s="13"/>
      <c r="H3" s="11" t="s">
        <v>4</v>
      </c>
      <c r="I3" s="12"/>
      <c r="J3" s="12"/>
      <c r="K3" s="12"/>
      <c r="L3" s="13"/>
      <c r="M3" s="11" t="s">
        <v>5</v>
      </c>
      <c r="N3" s="12"/>
      <c r="O3" s="12"/>
      <c r="P3" s="12"/>
      <c r="Q3" s="13"/>
      <c r="R3" s="11" t="s">
        <v>6</v>
      </c>
      <c r="S3" s="12"/>
      <c r="T3" s="12"/>
      <c r="U3" s="12"/>
      <c r="V3" s="13"/>
      <c r="W3" s="11" t="s">
        <v>7</v>
      </c>
      <c r="X3" s="12"/>
      <c r="Y3" s="12"/>
      <c r="Z3" s="12"/>
      <c r="AA3" s="13"/>
      <c r="AB3" s="11" t="s">
        <v>8</v>
      </c>
      <c r="AC3" s="12"/>
      <c r="AD3" s="12"/>
      <c r="AE3" s="12"/>
      <c r="AF3" s="13"/>
      <c r="AG3" s="11" t="s">
        <v>10</v>
      </c>
      <c r="AH3" s="12"/>
      <c r="AI3" s="12"/>
      <c r="AJ3" s="12"/>
      <c r="AK3" s="13"/>
      <c r="AL3" s="11" t="s">
        <v>12</v>
      </c>
      <c r="AM3" s="12"/>
      <c r="AN3" s="12"/>
      <c r="AO3" s="12"/>
      <c r="AP3" s="13"/>
      <c r="AQ3" s="11" t="s">
        <v>13</v>
      </c>
      <c r="AR3" s="12"/>
      <c r="AS3" s="12"/>
      <c r="AT3" s="12"/>
      <c r="AU3" s="13"/>
    </row>
    <row r="4" spans="1:47" ht="25.5" customHeight="1" x14ac:dyDescent="0.25">
      <c r="A4" s="18"/>
      <c r="B4" s="2" t="s">
        <v>2</v>
      </c>
      <c r="C4" s="14"/>
      <c r="D4" s="15"/>
      <c r="E4" s="15"/>
      <c r="F4" s="15"/>
      <c r="G4" s="16"/>
      <c r="H4" s="14"/>
      <c r="I4" s="15"/>
      <c r="J4" s="15"/>
      <c r="K4" s="15"/>
      <c r="L4" s="16"/>
      <c r="M4" s="14"/>
      <c r="N4" s="15"/>
      <c r="O4" s="15"/>
      <c r="P4" s="15"/>
      <c r="Q4" s="16"/>
      <c r="R4" s="14"/>
      <c r="S4" s="15"/>
      <c r="T4" s="15"/>
      <c r="U4" s="15"/>
      <c r="V4" s="16"/>
      <c r="W4" s="14"/>
      <c r="X4" s="15"/>
      <c r="Y4" s="15"/>
      <c r="Z4" s="15"/>
      <c r="AA4" s="16"/>
      <c r="AB4" s="14" t="s">
        <v>9</v>
      </c>
      <c r="AC4" s="15"/>
      <c r="AD4" s="15"/>
      <c r="AE4" s="15"/>
      <c r="AF4" s="16"/>
      <c r="AG4" s="14" t="s">
        <v>11</v>
      </c>
      <c r="AH4" s="15"/>
      <c r="AI4" s="15"/>
      <c r="AJ4" s="15"/>
      <c r="AK4" s="16"/>
      <c r="AL4" s="14"/>
      <c r="AM4" s="15"/>
      <c r="AN4" s="15"/>
      <c r="AO4" s="15"/>
      <c r="AP4" s="16"/>
      <c r="AQ4" s="14"/>
      <c r="AR4" s="15"/>
      <c r="AS4" s="15"/>
      <c r="AT4" s="15"/>
      <c r="AU4" s="16"/>
    </row>
    <row r="5" spans="1:47" ht="38.25" customHeight="1" x14ac:dyDescent="0.25">
      <c r="A5" s="18"/>
      <c r="B5" s="17" t="s">
        <v>14</v>
      </c>
      <c r="C5" s="20" t="s">
        <v>62</v>
      </c>
      <c r="D5" s="21"/>
      <c r="E5" s="21"/>
      <c r="F5" s="21"/>
      <c r="G5" s="22"/>
      <c r="H5" s="20" t="s">
        <v>63</v>
      </c>
      <c r="I5" s="21"/>
      <c r="J5" s="21"/>
      <c r="K5" s="21"/>
      <c r="L5" s="22"/>
      <c r="M5" s="20" t="s">
        <v>16</v>
      </c>
      <c r="N5" s="21"/>
      <c r="O5" s="21"/>
      <c r="P5" s="21"/>
      <c r="Q5" s="22"/>
      <c r="R5" s="20" t="s">
        <v>18</v>
      </c>
      <c r="S5" s="21"/>
      <c r="T5" s="21"/>
      <c r="U5" s="21"/>
      <c r="V5" s="22"/>
      <c r="W5" s="20" t="s">
        <v>20</v>
      </c>
      <c r="X5" s="21"/>
      <c r="Y5" s="21"/>
      <c r="Z5" s="21"/>
      <c r="AA5" s="22"/>
      <c r="AB5" s="20" t="s">
        <v>21</v>
      </c>
      <c r="AC5" s="21"/>
      <c r="AD5" s="21"/>
      <c r="AE5" s="21"/>
      <c r="AF5" s="22"/>
      <c r="AG5" s="20" t="s">
        <v>22</v>
      </c>
      <c r="AH5" s="21"/>
      <c r="AI5" s="21"/>
      <c r="AJ5" s="21"/>
      <c r="AK5" s="22"/>
      <c r="AL5" s="20" t="s">
        <v>23</v>
      </c>
      <c r="AM5" s="21"/>
      <c r="AN5" s="21"/>
      <c r="AO5" s="21"/>
      <c r="AP5" s="22"/>
      <c r="AQ5" s="32"/>
      <c r="AR5" s="33"/>
      <c r="AS5" s="33"/>
      <c r="AT5" s="33"/>
      <c r="AU5" s="34"/>
    </row>
    <row r="6" spans="1:47" ht="38.25" customHeight="1" x14ac:dyDescent="0.25">
      <c r="A6" s="18"/>
      <c r="B6" s="18"/>
      <c r="C6" s="23"/>
      <c r="D6" s="24"/>
      <c r="E6" s="24"/>
      <c r="F6" s="24"/>
      <c r="G6" s="25"/>
      <c r="H6" s="23" t="s">
        <v>15</v>
      </c>
      <c r="I6" s="24"/>
      <c r="J6" s="24"/>
      <c r="K6" s="24"/>
      <c r="L6" s="25"/>
      <c r="M6" s="23" t="s">
        <v>17</v>
      </c>
      <c r="N6" s="24"/>
      <c r="O6" s="24"/>
      <c r="P6" s="24"/>
      <c r="Q6" s="25"/>
      <c r="R6" s="23" t="s">
        <v>19</v>
      </c>
      <c r="S6" s="24"/>
      <c r="T6" s="24"/>
      <c r="U6" s="24"/>
      <c r="V6" s="25"/>
      <c r="W6" s="23"/>
      <c r="X6" s="24"/>
      <c r="Y6" s="24"/>
      <c r="Z6" s="24"/>
      <c r="AA6" s="25"/>
      <c r="AB6" s="23" t="s">
        <v>66</v>
      </c>
      <c r="AC6" s="24"/>
      <c r="AD6" s="24"/>
      <c r="AE6" s="24"/>
      <c r="AF6" s="25"/>
      <c r="AG6" s="23"/>
      <c r="AH6" s="24"/>
      <c r="AI6" s="24"/>
      <c r="AJ6" s="24"/>
      <c r="AK6" s="25"/>
      <c r="AL6" s="23"/>
      <c r="AM6" s="24"/>
      <c r="AN6" s="24"/>
      <c r="AO6" s="24"/>
      <c r="AP6" s="25"/>
      <c r="AQ6" s="35"/>
      <c r="AR6" s="36"/>
      <c r="AS6" s="36"/>
      <c r="AT6" s="36"/>
      <c r="AU6" s="37"/>
    </row>
    <row r="7" spans="1:47" ht="25.5" customHeight="1" x14ac:dyDescent="0.25">
      <c r="A7" s="18"/>
      <c r="B7" s="18"/>
      <c r="C7" s="23"/>
      <c r="D7" s="24"/>
      <c r="E7" s="24"/>
      <c r="F7" s="24"/>
      <c r="G7" s="25"/>
      <c r="H7" s="29"/>
      <c r="I7" s="30"/>
      <c r="J7" s="30"/>
      <c r="K7" s="30"/>
      <c r="L7" s="31"/>
      <c r="M7" s="29"/>
      <c r="N7" s="30"/>
      <c r="O7" s="30"/>
      <c r="P7" s="30"/>
      <c r="Q7" s="31"/>
      <c r="R7" s="29"/>
      <c r="S7" s="30"/>
      <c r="T7" s="30"/>
      <c r="U7" s="30"/>
      <c r="V7" s="31"/>
      <c r="W7" s="26"/>
      <c r="X7" s="27"/>
      <c r="Y7" s="27"/>
      <c r="Z7" s="27"/>
      <c r="AA7" s="28"/>
      <c r="AB7" s="26"/>
      <c r="AC7" s="27"/>
      <c r="AD7" s="27"/>
      <c r="AE7" s="27"/>
      <c r="AF7" s="28"/>
      <c r="AG7" s="26"/>
      <c r="AH7" s="27"/>
      <c r="AI7" s="27"/>
      <c r="AJ7" s="27"/>
      <c r="AK7" s="28"/>
      <c r="AL7" s="26"/>
      <c r="AM7" s="27"/>
      <c r="AN7" s="27"/>
      <c r="AO7" s="27"/>
      <c r="AP7" s="28"/>
      <c r="AQ7" s="29"/>
      <c r="AR7" s="30"/>
      <c r="AS7" s="30"/>
      <c r="AT7" s="30"/>
      <c r="AU7" s="31"/>
    </row>
    <row r="8" spans="1:47" ht="28.5" customHeight="1" x14ac:dyDescent="0.25">
      <c r="A8" s="18"/>
      <c r="B8" s="18"/>
      <c r="C8" s="23"/>
      <c r="D8" s="24"/>
      <c r="E8" s="24"/>
      <c r="F8" s="24"/>
      <c r="G8" s="25"/>
      <c r="H8" s="20" t="s">
        <v>24</v>
      </c>
      <c r="I8" s="21"/>
      <c r="J8" s="21"/>
      <c r="K8" s="21"/>
      <c r="L8" s="22"/>
      <c r="M8" s="20" t="s">
        <v>64</v>
      </c>
      <c r="N8" s="21"/>
      <c r="O8" s="21"/>
      <c r="P8" s="21"/>
      <c r="Q8" s="22"/>
      <c r="R8" s="20" t="s">
        <v>25</v>
      </c>
      <c r="S8" s="21"/>
      <c r="T8" s="21"/>
      <c r="U8" s="21"/>
      <c r="V8" s="22"/>
      <c r="W8" s="20" t="s">
        <v>26</v>
      </c>
      <c r="X8" s="21"/>
      <c r="Y8" s="21"/>
      <c r="Z8" s="21"/>
      <c r="AA8" s="22"/>
      <c r="AB8" s="20" t="s">
        <v>27</v>
      </c>
      <c r="AC8" s="21"/>
      <c r="AD8" s="21"/>
      <c r="AE8" s="21"/>
      <c r="AF8" s="22"/>
      <c r="AG8" s="20" t="s">
        <v>28</v>
      </c>
      <c r="AH8" s="21"/>
      <c r="AI8" s="21"/>
      <c r="AJ8" s="21"/>
      <c r="AK8" s="22"/>
      <c r="AL8" s="20" t="s">
        <v>29</v>
      </c>
      <c r="AM8" s="21"/>
      <c r="AN8" s="21"/>
      <c r="AO8" s="21"/>
      <c r="AP8" s="22"/>
      <c r="AQ8" s="20" t="s">
        <v>30</v>
      </c>
      <c r="AR8" s="21"/>
      <c r="AS8" s="21"/>
      <c r="AT8" s="21"/>
      <c r="AU8" s="22"/>
    </row>
    <row r="9" spans="1:47" x14ac:dyDescent="0.25">
      <c r="A9" s="19"/>
      <c r="B9" s="19"/>
      <c r="C9" s="26"/>
      <c r="D9" s="27"/>
      <c r="E9" s="27"/>
      <c r="F9" s="27"/>
      <c r="G9" s="28"/>
      <c r="H9" s="26"/>
      <c r="I9" s="27"/>
      <c r="J9" s="27"/>
      <c r="K9" s="27"/>
      <c r="L9" s="28"/>
      <c r="M9" s="26" t="s">
        <v>65</v>
      </c>
      <c r="N9" s="27"/>
      <c r="O9" s="27"/>
      <c r="P9" s="27"/>
      <c r="Q9" s="28"/>
      <c r="R9" s="26"/>
      <c r="S9" s="27"/>
      <c r="T9" s="27"/>
      <c r="U9" s="27"/>
      <c r="V9" s="28"/>
      <c r="W9" s="26"/>
      <c r="X9" s="27"/>
      <c r="Y9" s="27"/>
      <c r="Z9" s="27"/>
      <c r="AA9" s="28"/>
      <c r="AB9" s="26"/>
      <c r="AC9" s="27"/>
      <c r="AD9" s="27"/>
      <c r="AE9" s="27"/>
      <c r="AF9" s="28"/>
      <c r="AG9" s="26"/>
      <c r="AH9" s="27"/>
      <c r="AI9" s="27"/>
      <c r="AJ9" s="27"/>
      <c r="AK9" s="28"/>
      <c r="AL9" s="26"/>
      <c r="AM9" s="27"/>
      <c r="AN9" s="27"/>
      <c r="AO9" s="27"/>
      <c r="AP9" s="28"/>
      <c r="AQ9" s="26" t="s">
        <v>31</v>
      </c>
      <c r="AR9" s="27"/>
      <c r="AS9" s="27"/>
      <c r="AT9" s="27"/>
      <c r="AU9" s="28"/>
    </row>
    <row r="10" spans="1:47" x14ac:dyDescent="0.25">
      <c r="A10" s="5"/>
      <c r="B10" s="5"/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32</v>
      </c>
      <c r="I10" s="10" t="s">
        <v>33</v>
      </c>
      <c r="J10" s="10" t="s">
        <v>34</v>
      </c>
      <c r="K10" s="10" t="s">
        <v>35</v>
      </c>
      <c r="L10" s="10" t="s">
        <v>36</v>
      </c>
      <c r="M10" s="10" t="s">
        <v>32</v>
      </c>
      <c r="N10" s="10" t="s">
        <v>33</v>
      </c>
      <c r="O10" s="10" t="s">
        <v>34</v>
      </c>
      <c r="P10" s="10" t="s">
        <v>35</v>
      </c>
      <c r="Q10" s="10" t="s">
        <v>36</v>
      </c>
      <c r="R10" s="10" t="s">
        <v>32</v>
      </c>
      <c r="S10" s="10" t="s">
        <v>33</v>
      </c>
      <c r="T10" s="10" t="s">
        <v>34</v>
      </c>
      <c r="U10" s="10" t="s">
        <v>35</v>
      </c>
      <c r="V10" s="10" t="s">
        <v>36</v>
      </c>
      <c r="W10" s="10" t="s">
        <v>32</v>
      </c>
      <c r="X10" s="10" t="s">
        <v>33</v>
      </c>
      <c r="Y10" s="10" t="s">
        <v>34</v>
      </c>
      <c r="Z10" s="10" t="s">
        <v>35</v>
      </c>
      <c r="AA10" s="10" t="s">
        <v>36</v>
      </c>
      <c r="AB10" s="10" t="s">
        <v>32</v>
      </c>
      <c r="AC10" s="10" t="s">
        <v>33</v>
      </c>
      <c r="AD10" s="10" t="s">
        <v>34</v>
      </c>
      <c r="AE10" s="10" t="s">
        <v>35</v>
      </c>
      <c r="AF10" s="10" t="s">
        <v>36</v>
      </c>
      <c r="AG10" s="10" t="s">
        <v>32</v>
      </c>
      <c r="AH10" s="10" t="s">
        <v>33</v>
      </c>
      <c r="AI10" s="10" t="s">
        <v>34</v>
      </c>
      <c r="AJ10" s="10" t="s">
        <v>35</v>
      </c>
      <c r="AK10" s="10" t="s">
        <v>36</v>
      </c>
      <c r="AL10" s="10" t="s">
        <v>32</v>
      </c>
      <c r="AM10" s="10" t="s">
        <v>33</v>
      </c>
      <c r="AN10" s="10" t="s">
        <v>34</v>
      </c>
      <c r="AO10" s="10" t="s">
        <v>35</v>
      </c>
      <c r="AP10" s="10" t="s">
        <v>36</v>
      </c>
      <c r="AQ10" s="10" t="s">
        <v>32</v>
      </c>
      <c r="AR10" s="10" t="s">
        <v>33</v>
      </c>
      <c r="AS10" s="10" t="s">
        <v>34</v>
      </c>
      <c r="AT10" s="10" t="s">
        <v>35</v>
      </c>
      <c r="AU10" s="10" t="s">
        <v>36</v>
      </c>
    </row>
    <row r="11" spans="1:47" x14ac:dyDescent="0.25">
      <c r="A11" s="6" t="s">
        <v>37</v>
      </c>
      <c r="B11" s="6">
        <v>64319</v>
      </c>
      <c r="C11" s="6">
        <v>25312</v>
      </c>
      <c r="D11" s="6">
        <v>839</v>
      </c>
      <c r="E11" s="6">
        <v>31749</v>
      </c>
      <c r="F11" s="6">
        <v>192</v>
      </c>
      <c r="G11" s="6">
        <v>6227</v>
      </c>
      <c r="H11" s="6">
        <v>25202</v>
      </c>
      <c r="I11" s="6">
        <v>807</v>
      </c>
      <c r="J11" s="6">
        <v>31657</v>
      </c>
      <c r="K11" s="6">
        <v>191</v>
      </c>
      <c r="L11" s="6">
        <v>6227</v>
      </c>
      <c r="M11" s="6">
        <v>9669</v>
      </c>
      <c r="N11" s="6">
        <v>251</v>
      </c>
      <c r="O11" s="6">
        <v>13255</v>
      </c>
      <c r="P11" s="6">
        <v>98</v>
      </c>
      <c r="Q11" s="6">
        <v>762</v>
      </c>
      <c r="R11" s="6">
        <v>8578</v>
      </c>
      <c r="S11" s="6">
        <v>213</v>
      </c>
      <c r="T11" s="6">
        <v>12217</v>
      </c>
      <c r="U11" s="6">
        <v>88</v>
      </c>
      <c r="V11" s="6">
        <v>696</v>
      </c>
      <c r="W11" s="6">
        <v>4539</v>
      </c>
      <c r="X11" s="6">
        <v>115</v>
      </c>
      <c r="Y11" s="6">
        <v>6579</v>
      </c>
      <c r="Z11" s="6">
        <v>54</v>
      </c>
      <c r="AA11" s="6">
        <v>383</v>
      </c>
      <c r="AB11" s="6">
        <v>2120</v>
      </c>
      <c r="AC11" s="6">
        <v>87</v>
      </c>
      <c r="AD11" s="6">
        <v>5401</v>
      </c>
      <c r="AE11" s="6">
        <v>15</v>
      </c>
      <c r="AF11" s="6" t="s">
        <v>38</v>
      </c>
      <c r="AG11" s="6">
        <v>1512</v>
      </c>
      <c r="AH11" s="6">
        <v>50</v>
      </c>
      <c r="AI11" s="6" t="s">
        <v>38</v>
      </c>
      <c r="AJ11" s="6" t="s">
        <v>38</v>
      </c>
      <c r="AK11" s="6" t="s">
        <v>38</v>
      </c>
      <c r="AL11" s="6">
        <v>1054</v>
      </c>
      <c r="AM11" s="6">
        <v>49</v>
      </c>
      <c r="AN11" s="6" t="s">
        <v>38</v>
      </c>
      <c r="AO11" s="6" t="s">
        <v>38</v>
      </c>
      <c r="AP11" s="6" t="s">
        <v>38</v>
      </c>
      <c r="AQ11" s="6" t="s">
        <v>38</v>
      </c>
      <c r="AR11" s="6" t="s">
        <v>38</v>
      </c>
      <c r="AS11" s="6" t="s">
        <v>38</v>
      </c>
      <c r="AT11" s="6" t="s">
        <v>38</v>
      </c>
      <c r="AU11" s="6">
        <v>305</v>
      </c>
    </row>
    <row r="12" spans="1:47" x14ac:dyDescent="0.25">
      <c r="A12" s="6" t="s">
        <v>39</v>
      </c>
      <c r="B12" s="6">
        <v>91536</v>
      </c>
      <c r="C12" s="6">
        <v>35900</v>
      </c>
      <c r="D12" s="6">
        <v>2479</v>
      </c>
      <c r="E12" s="6">
        <v>37224</v>
      </c>
      <c r="F12" s="6">
        <v>412</v>
      </c>
      <c r="G12" s="6">
        <v>15521</v>
      </c>
      <c r="H12" s="6">
        <v>35771</v>
      </c>
      <c r="I12" s="6">
        <v>2479</v>
      </c>
      <c r="J12" s="6">
        <v>37224</v>
      </c>
      <c r="K12" s="6">
        <v>408</v>
      </c>
      <c r="L12" s="6">
        <v>15521</v>
      </c>
      <c r="M12" s="6">
        <v>12064</v>
      </c>
      <c r="N12" s="6">
        <v>262</v>
      </c>
      <c r="O12" s="6">
        <v>15240</v>
      </c>
      <c r="P12" s="6">
        <v>170</v>
      </c>
      <c r="Q12" s="6">
        <v>1599</v>
      </c>
      <c r="R12" s="6">
        <v>10963</v>
      </c>
      <c r="S12" s="6">
        <v>218</v>
      </c>
      <c r="T12" s="6">
        <v>14157</v>
      </c>
      <c r="U12" s="6">
        <v>156</v>
      </c>
      <c r="V12" s="6">
        <v>1517</v>
      </c>
      <c r="W12" s="6">
        <v>5952</v>
      </c>
      <c r="X12" s="6">
        <v>128</v>
      </c>
      <c r="Y12" s="6">
        <v>7771</v>
      </c>
      <c r="Z12" s="6">
        <v>99</v>
      </c>
      <c r="AA12" s="6">
        <v>841</v>
      </c>
      <c r="AB12" s="6">
        <v>2825</v>
      </c>
      <c r="AC12" s="6">
        <v>89</v>
      </c>
      <c r="AD12" s="6">
        <v>6293</v>
      </c>
      <c r="AE12" s="6">
        <v>22</v>
      </c>
      <c r="AF12" s="6" t="s">
        <v>38</v>
      </c>
      <c r="AG12" s="6">
        <v>1963</v>
      </c>
      <c r="AH12" s="6">
        <v>57</v>
      </c>
      <c r="AI12" s="6" t="s">
        <v>38</v>
      </c>
      <c r="AJ12" s="6" t="s">
        <v>38</v>
      </c>
      <c r="AK12" s="6" t="s">
        <v>38</v>
      </c>
      <c r="AL12" s="6">
        <v>1318</v>
      </c>
      <c r="AM12" s="6">
        <v>56</v>
      </c>
      <c r="AN12" s="6" t="s">
        <v>38</v>
      </c>
      <c r="AO12" s="6" t="s">
        <v>38</v>
      </c>
      <c r="AP12" s="6" t="s">
        <v>38</v>
      </c>
      <c r="AQ12" s="6" t="s">
        <v>38</v>
      </c>
      <c r="AR12" s="6" t="s">
        <v>38</v>
      </c>
      <c r="AS12" s="6" t="s">
        <v>38</v>
      </c>
      <c r="AT12" s="6" t="s">
        <v>38</v>
      </c>
      <c r="AU12" s="6">
        <v>689</v>
      </c>
    </row>
    <row r="13" spans="1:47" x14ac:dyDescent="0.25">
      <c r="A13" s="6" t="s">
        <v>40</v>
      </c>
      <c r="B13" s="6">
        <v>136836</v>
      </c>
      <c r="C13" s="6">
        <v>38866</v>
      </c>
      <c r="D13" s="6">
        <v>2461</v>
      </c>
      <c r="E13" s="6">
        <v>38378</v>
      </c>
      <c r="F13" s="6">
        <v>1026</v>
      </c>
      <c r="G13" s="6">
        <v>56105</v>
      </c>
      <c r="H13" s="6">
        <v>38624</v>
      </c>
      <c r="I13" s="6">
        <v>2377</v>
      </c>
      <c r="J13" s="6">
        <v>38166</v>
      </c>
      <c r="K13" s="6">
        <v>1024</v>
      </c>
      <c r="L13" s="6">
        <v>56105</v>
      </c>
      <c r="M13" s="6">
        <v>13703</v>
      </c>
      <c r="N13" s="6">
        <v>415</v>
      </c>
      <c r="O13" s="6">
        <v>16939</v>
      </c>
      <c r="P13" s="6">
        <v>149</v>
      </c>
      <c r="Q13" s="6">
        <v>3572</v>
      </c>
      <c r="R13" s="6">
        <v>12351</v>
      </c>
      <c r="S13" s="6">
        <v>346</v>
      </c>
      <c r="T13" s="6">
        <v>15826</v>
      </c>
      <c r="U13" s="6">
        <v>136</v>
      </c>
      <c r="V13" s="6">
        <v>3448</v>
      </c>
      <c r="W13" s="6">
        <v>6774</v>
      </c>
      <c r="X13" s="6">
        <v>213</v>
      </c>
      <c r="Y13" s="6">
        <v>8801</v>
      </c>
      <c r="Z13" s="6">
        <v>107</v>
      </c>
      <c r="AA13" s="6">
        <v>1988</v>
      </c>
      <c r="AB13" s="6">
        <v>3231</v>
      </c>
      <c r="AC13" s="6">
        <v>166</v>
      </c>
      <c r="AD13" s="6">
        <v>7208</v>
      </c>
      <c r="AE13" s="6">
        <v>47</v>
      </c>
      <c r="AF13" s="6" t="s">
        <v>38</v>
      </c>
      <c r="AG13" s="6">
        <v>2271</v>
      </c>
      <c r="AH13" s="6">
        <v>100</v>
      </c>
      <c r="AI13" s="6" t="s">
        <v>38</v>
      </c>
      <c r="AJ13" s="6" t="s">
        <v>38</v>
      </c>
      <c r="AK13" s="6" t="s">
        <v>38</v>
      </c>
      <c r="AL13" s="6">
        <v>1600</v>
      </c>
      <c r="AM13" s="6">
        <v>98</v>
      </c>
      <c r="AN13" s="6" t="s">
        <v>38</v>
      </c>
      <c r="AO13" s="6" t="s">
        <v>38</v>
      </c>
      <c r="AP13" s="6" t="s">
        <v>38</v>
      </c>
      <c r="AQ13" s="6" t="s">
        <v>38</v>
      </c>
      <c r="AR13" s="6" t="s">
        <v>38</v>
      </c>
      <c r="AS13" s="6" t="s">
        <v>38</v>
      </c>
      <c r="AT13" s="6" t="s">
        <v>38</v>
      </c>
      <c r="AU13" s="6">
        <v>1786</v>
      </c>
    </row>
    <row r="14" spans="1:47" x14ac:dyDescent="0.25">
      <c r="A14" s="6" t="s">
        <v>41</v>
      </c>
      <c r="B14" s="6">
        <v>268573</v>
      </c>
      <c r="C14" s="6">
        <v>51894</v>
      </c>
      <c r="D14" s="6">
        <v>1834</v>
      </c>
      <c r="E14" s="6">
        <v>183341</v>
      </c>
      <c r="F14" s="6">
        <v>762</v>
      </c>
      <c r="G14" s="6">
        <v>30742</v>
      </c>
      <c r="H14" s="6">
        <v>51569</v>
      </c>
      <c r="I14" s="6">
        <v>1776</v>
      </c>
      <c r="J14" s="6">
        <v>182999</v>
      </c>
      <c r="K14" s="6">
        <v>754</v>
      </c>
      <c r="L14" s="6">
        <v>30742</v>
      </c>
      <c r="M14" s="6">
        <v>16362</v>
      </c>
      <c r="N14" s="6">
        <v>409</v>
      </c>
      <c r="O14" s="6">
        <v>26247</v>
      </c>
      <c r="P14" s="6">
        <v>262</v>
      </c>
      <c r="Q14" s="6">
        <v>1996</v>
      </c>
      <c r="R14" s="6">
        <v>14530</v>
      </c>
      <c r="S14" s="6">
        <v>286</v>
      </c>
      <c r="T14" s="6">
        <v>24447</v>
      </c>
      <c r="U14" s="6">
        <v>241</v>
      </c>
      <c r="V14" s="6">
        <v>1793</v>
      </c>
      <c r="W14" s="6">
        <v>7864</v>
      </c>
      <c r="X14" s="6">
        <v>167</v>
      </c>
      <c r="Y14" s="6">
        <v>13450</v>
      </c>
      <c r="Z14" s="6">
        <v>149</v>
      </c>
      <c r="AA14" s="6">
        <v>939</v>
      </c>
      <c r="AB14" s="6">
        <v>3518</v>
      </c>
      <c r="AC14" s="6">
        <v>133</v>
      </c>
      <c r="AD14" s="6">
        <v>11365</v>
      </c>
      <c r="AE14" s="6">
        <v>41</v>
      </c>
      <c r="AF14" s="6" t="s">
        <v>38</v>
      </c>
      <c r="AG14" s="6">
        <v>2554</v>
      </c>
      <c r="AH14" s="6">
        <v>86</v>
      </c>
      <c r="AI14" s="6" t="s">
        <v>38</v>
      </c>
      <c r="AJ14" s="6" t="s">
        <v>38</v>
      </c>
      <c r="AK14" s="6" t="s">
        <v>38</v>
      </c>
      <c r="AL14" s="6">
        <v>1742</v>
      </c>
      <c r="AM14" s="6">
        <v>86</v>
      </c>
      <c r="AN14" s="6" t="s">
        <v>38</v>
      </c>
      <c r="AO14" s="6" t="s">
        <v>38</v>
      </c>
      <c r="AP14" s="6" t="s">
        <v>38</v>
      </c>
      <c r="AQ14" s="6" t="s">
        <v>38</v>
      </c>
      <c r="AR14" s="6" t="s">
        <v>38</v>
      </c>
      <c r="AS14" s="6" t="s">
        <v>38</v>
      </c>
      <c r="AT14" s="6" t="s">
        <v>38</v>
      </c>
      <c r="AU14" s="6">
        <v>775</v>
      </c>
    </row>
    <row r="15" spans="1:47" x14ac:dyDescent="0.25">
      <c r="A15" s="6" t="s">
        <v>42</v>
      </c>
      <c r="B15" s="6">
        <v>309956</v>
      </c>
      <c r="C15" s="6">
        <v>38845</v>
      </c>
      <c r="D15" s="6">
        <v>1644</v>
      </c>
      <c r="E15" s="6">
        <v>208461</v>
      </c>
      <c r="F15" s="6">
        <v>1079</v>
      </c>
      <c r="G15" s="6">
        <v>59927</v>
      </c>
      <c r="H15" s="6">
        <v>38656</v>
      </c>
      <c r="I15" s="6">
        <v>1602</v>
      </c>
      <c r="J15" s="6">
        <v>208285</v>
      </c>
      <c r="K15" s="6">
        <v>1077</v>
      </c>
      <c r="L15" s="6">
        <v>59927</v>
      </c>
      <c r="M15" s="6">
        <v>11595</v>
      </c>
      <c r="N15" s="6">
        <v>313</v>
      </c>
      <c r="O15" s="6">
        <v>18993</v>
      </c>
      <c r="P15" s="6">
        <v>218</v>
      </c>
      <c r="Q15" s="6">
        <v>2871</v>
      </c>
      <c r="R15" s="6">
        <v>10375</v>
      </c>
      <c r="S15" s="6">
        <v>229</v>
      </c>
      <c r="T15" s="6">
        <v>17764</v>
      </c>
      <c r="U15" s="6">
        <v>201</v>
      </c>
      <c r="V15" s="6">
        <v>2754</v>
      </c>
      <c r="W15" s="6">
        <v>5663</v>
      </c>
      <c r="X15" s="6">
        <v>148</v>
      </c>
      <c r="Y15" s="6">
        <v>9737</v>
      </c>
      <c r="Z15" s="6">
        <v>131</v>
      </c>
      <c r="AA15" s="6">
        <v>1537</v>
      </c>
      <c r="AB15" s="6">
        <v>2550</v>
      </c>
      <c r="AC15" s="6">
        <v>115</v>
      </c>
      <c r="AD15" s="6">
        <v>8282</v>
      </c>
      <c r="AE15" s="6">
        <v>54</v>
      </c>
      <c r="AF15" s="6" t="s">
        <v>38</v>
      </c>
      <c r="AG15" s="6">
        <v>1835</v>
      </c>
      <c r="AH15" s="6">
        <v>76</v>
      </c>
      <c r="AI15" s="6" t="s">
        <v>38</v>
      </c>
      <c r="AJ15" s="6" t="s">
        <v>38</v>
      </c>
      <c r="AK15" s="6" t="s">
        <v>38</v>
      </c>
      <c r="AL15" s="6">
        <v>1316</v>
      </c>
      <c r="AM15" s="6">
        <v>75</v>
      </c>
      <c r="AN15" s="6" t="s">
        <v>38</v>
      </c>
      <c r="AO15" s="6" t="s">
        <v>38</v>
      </c>
      <c r="AP15" s="6" t="s">
        <v>38</v>
      </c>
      <c r="AQ15" s="6" t="s">
        <v>38</v>
      </c>
      <c r="AR15" s="6" t="s">
        <v>38</v>
      </c>
      <c r="AS15" s="6" t="s">
        <v>38</v>
      </c>
      <c r="AT15" s="6" t="s">
        <v>38</v>
      </c>
      <c r="AU15" s="6">
        <v>1384</v>
      </c>
    </row>
    <row r="16" spans="1:47" x14ac:dyDescent="0.25">
      <c r="A16" s="6" t="s">
        <v>43</v>
      </c>
      <c r="B16" s="6">
        <v>218072</v>
      </c>
      <c r="C16" s="6">
        <v>42018</v>
      </c>
      <c r="D16" s="6">
        <v>4042</v>
      </c>
      <c r="E16" s="6">
        <v>52104</v>
      </c>
      <c r="F16" s="6">
        <v>1803</v>
      </c>
      <c r="G16" s="6">
        <v>118105</v>
      </c>
      <c r="H16" s="6">
        <v>41728</v>
      </c>
      <c r="I16" s="6">
        <v>3993</v>
      </c>
      <c r="J16" s="6">
        <v>51812</v>
      </c>
      <c r="K16" s="6">
        <v>1798</v>
      </c>
      <c r="L16" s="6">
        <v>118105</v>
      </c>
      <c r="M16" s="6">
        <v>15238</v>
      </c>
      <c r="N16" s="6">
        <v>484</v>
      </c>
      <c r="O16" s="6">
        <v>20071</v>
      </c>
      <c r="P16" s="6">
        <v>238</v>
      </c>
      <c r="Q16" s="6">
        <v>10692</v>
      </c>
      <c r="R16" s="6">
        <v>13529</v>
      </c>
      <c r="S16" s="6">
        <v>392</v>
      </c>
      <c r="T16" s="6">
        <v>18684</v>
      </c>
      <c r="U16" s="6">
        <v>218</v>
      </c>
      <c r="V16" s="6">
        <v>10433</v>
      </c>
      <c r="W16" s="6">
        <v>7346</v>
      </c>
      <c r="X16" s="6">
        <v>231</v>
      </c>
      <c r="Y16" s="6">
        <v>10331</v>
      </c>
      <c r="Z16" s="6">
        <v>152</v>
      </c>
      <c r="AA16" s="6">
        <v>6002</v>
      </c>
      <c r="AB16" s="6">
        <v>3339</v>
      </c>
      <c r="AC16" s="6">
        <v>185</v>
      </c>
      <c r="AD16" s="6">
        <v>8494</v>
      </c>
      <c r="AE16" s="6">
        <v>60</v>
      </c>
      <c r="AF16" s="6" t="s">
        <v>38</v>
      </c>
      <c r="AG16" s="6">
        <v>2397</v>
      </c>
      <c r="AH16" s="6">
        <v>119</v>
      </c>
      <c r="AI16" s="6" t="s">
        <v>38</v>
      </c>
      <c r="AJ16" s="6" t="s">
        <v>38</v>
      </c>
      <c r="AK16" s="6" t="s">
        <v>38</v>
      </c>
      <c r="AL16" s="6">
        <v>1656</v>
      </c>
      <c r="AM16" s="6">
        <v>116</v>
      </c>
      <c r="AN16" s="6" t="s">
        <v>38</v>
      </c>
      <c r="AO16" s="6" t="s">
        <v>38</v>
      </c>
      <c r="AP16" s="6" t="s">
        <v>38</v>
      </c>
      <c r="AQ16" s="6" t="s">
        <v>38</v>
      </c>
      <c r="AR16" s="6" t="s">
        <v>38</v>
      </c>
      <c r="AS16" s="6" t="s">
        <v>38</v>
      </c>
      <c r="AT16" s="6" t="s">
        <v>38</v>
      </c>
      <c r="AU16" s="6">
        <v>5718</v>
      </c>
    </row>
    <row r="17" spans="1:47" x14ac:dyDescent="0.25">
      <c r="A17" s="6" t="s">
        <v>44</v>
      </c>
      <c r="B17" s="6">
        <v>140381</v>
      </c>
      <c r="C17" s="6">
        <v>58459</v>
      </c>
      <c r="D17" s="6">
        <v>1417</v>
      </c>
      <c r="E17" s="6">
        <v>49905</v>
      </c>
      <c r="F17" s="6">
        <v>644</v>
      </c>
      <c r="G17" s="6">
        <v>29956</v>
      </c>
      <c r="H17" s="6">
        <v>58115</v>
      </c>
      <c r="I17" s="6">
        <v>1366</v>
      </c>
      <c r="J17" s="6">
        <v>49488</v>
      </c>
      <c r="K17" s="6">
        <v>634</v>
      </c>
      <c r="L17" s="6">
        <v>29956</v>
      </c>
      <c r="M17" s="6">
        <v>16624</v>
      </c>
      <c r="N17" s="6">
        <v>479</v>
      </c>
      <c r="O17" s="6">
        <v>22099</v>
      </c>
      <c r="P17" s="6">
        <v>175</v>
      </c>
      <c r="Q17" s="6">
        <v>3327</v>
      </c>
      <c r="R17" s="6">
        <v>14743</v>
      </c>
      <c r="S17" s="6">
        <v>371</v>
      </c>
      <c r="T17" s="6">
        <v>20451</v>
      </c>
      <c r="U17" s="6">
        <v>152</v>
      </c>
      <c r="V17" s="6">
        <v>3108</v>
      </c>
      <c r="W17" s="6">
        <v>7976</v>
      </c>
      <c r="X17" s="6">
        <v>206</v>
      </c>
      <c r="Y17" s="6">
        <v>11448</v>
      </c>
      <c r="Z17" s="6">
        <v>104</v>
      </c>
      <c r="AA17" s="6">
        <v>1708</v>
      </c>
      <c r="AB17" s="6">
        <v>3579</v>
      </c>
      <c r="AC17" s="6">
        <v>160</v>
      </c>
      <c r="AD17" s="6">
        <v>9476</v>
      </c>
      <c r="AE17" s="6">
        <v>35</v>
      </c>
      <c r="AF17" s="6" t="s">
        <v>38</v>
      </c>
      <c r="AG17" s="6">
        <v>2612</v>
      </c>
      <c r="AH17" s="6">
        <v>100</v>
      </c>
      <c r="AI17" s="6" t="s">
        <v>38</v>
      </c>
      <c r="AJ17" s="6" t="s">
        <v>38</v>
      </c>
      <c r="AK17" s="6" t="s">
        <v>38</v>
      </c>
      <c r="AL17" s="6">
        <v>1749</v>
      </c>
      <c r="AM17" s="6">
        <v>85</v>
      </c>
      <c r="AN17" s="6" t="s">
        <v>38</v>
      </c>
      <c r="AO17" s="6" t="s">
        <v>38</v>
      </c>
      <c r="AP17" s="6" t="s">
        <v>38</v>
      </c>
      <c r="AQ17" s="6" t="s">
        <v>38</v>
      </c>
      <c r="AR17" s="6" t="s">
        <v>38</v>
      </c>
      <c r="AS17" s="6" t="s">
        <v>38</v>
      </c>
      <c r="AT17" s="6" t="s">
        <v>38</v>
      </c>
      <c r="AU17" s="6">
        <v>1454</v>
      </c>
    </row>
    <row r="18" spans="1:47" x14ac:dyDescent="0.25">
      <c r="A18" s="6" t="s">
        <v>45</v>
      </c>
      <c r="B18" s="6">
        <v>227626</v>
      </c>
      <c r="C18" s="6">
        <v>64029</v>
      </c>
      <c r="D18" s="6">
        <v>5034</v>
      </c>
      <c r="E18" s="6">
        <v>53568</v>
      </c>
      <c r="F18" s="6">
        <v>1595</v>
      </c>
      <c r="G18" s="6">
        <v>103400</v>
      </c>
      <c r="H18" s="6">
        <v>63626</v>
      </c>
      <c r="I18" s="6">
        <v>4945</v>
      </c>
      <c r="J18" s="6">
        <v>53108</v>
      </c>
      <c r="K18" s="6">
        <v>1588</v>
      </c>
      <c r="L18" s="6">
        <v>103400</v>
      </c>
      <c r="M18" s="6">
        <v>17296</v>
      </c>
      <c r="N18" s="6">
        <v>508</v>
      </c>
      <c r="O18" s="6">
        <v>21936</v>
      </c>
      <c r="P18" s="6">
        <v>176</v>
      </c>
      <c r="Q18" s="6">
        <v>4667</v>
      </c>
      <c r="R18" s="6">
        <v>15675</v>
      </c>
      <c r="S18" s="6">
        <v>415</v>
      </c>
      <c r="T18" s="6">
        <v>20461</v>
      </c>
      <c r="U18" s="6">
        <v>153</v>
      </c>
      <c r="V18" s="6">
        <v>4438</v>
      </c>
      <c r="W18" s="6">
        <v>8438</v>
      </c>
      <c r="X18" s="6">
        <v>243</v>
      </c>
      <c r="Y18" s="6">
        <v>11223</v>
      </c>
      <c r="Z18" s="6">
        <v>89</v>
      </c>
      <c r="AA18" s="6">
        <v>2419</v>
      </c>
      <c r="AB18" s="6">
        <v>3889</v>
      </c>
      <c r="AC18" s="6">
        <v>179</v>
      </c>
      <c r="AD18" s="6">
        <v>9163</v>
      </c>
      <c r="AE18" s="6">
        <v>31</v>
      </c>
      <c r="AF18" s="6" t="s">
        <v>38</v>
      </c>
      <c r="AG18" s="6">
        <v>2779</v>
      </c>
      <c r="AH18" s="6">
        <v>114</v>
      </c>
      <c r="AI18" s="6" t="s">
        <v>38</v>
      </c>
      <c r="AJ18" s="6" t="s">
        <v>38</v>
      </c>
      <c r="AK18" s="6" t="s">
        <v>38</v>
      </c>
      <c r="AL18" s="6">
        <v>1889</v>
      </c>
      <c r="AM18" s="6">
        <v>113</v>
      </c>
      <c r="AN18" s="6" t="s">
        <v>38</v>
      </c>
      <c r="AO18" s="6" t="s">
        <v>38</v>
      </c>
      <c r="AP18" s="6" t="s">
        <v>38</v>
      </c>
      <c r="AQ18" s="6" t="s">
        <v>38</v>
      </c>
      <c r="AR18" s="6" t="s">
        <v>38</v>
      </c>
      <c r="AS18" s="6" t="s">
        <v>38</v>
      </c>
      <c r="AT18" s="6" t="s">
        <v>38</v>
      </c>
      <c r="AU18" s="6">
        <v>2102</v>
      </c>
    </row>
    <row r="19" spans="1:47" x14ac:dyDescent="0.25">
      <c r="A19" s="6" t="s">
        <v>46</v>
      </c>
      <c r="B19" s="6">
        <v>214910</v>
      </c>
      <c r="C19" s="6">
        <v>56637</v>
      </c>
      <c r="D19" s="6">
        <v>4341</v>
      </c>
      <c r="E19" s="6">
        <v>50012</v>
      </c>
      <c r="F19" s="6">
        <v>1678</v>
      </c>
      <c r="G19" s="6">
        <v>102242</v>
      </c>
      <c r="H19" s="6">
        <v>56259</v>
      </c>
      <c r="I19" s="6">
        <v>4281</v>
      </c>
      <c r="J19" s="6">
        <v>49684</v>
      </c>
      <c r="K19" s="6">
        <v>1671</v>
      </c>
      <c r="L19" s="6">
        <v>102242</v>
      </c>
      <c r="M19" s="6">
        <v>16095</v>
      </c>
      <c r="N19" s="6">
        <v>455</v>
      </c>
      <c r="O19" s="6">
        <v>20680</v>
      </c>
      <c r="P19" s="6">
        <v>172</v>
      </c>
      <c r="Q19" s="6">
        <v>5171</v>
      </c>
      <c r="R19" s="6">
        <v>14430</v>
      </c>
      <c r="S19" s="6">
        <v>365</v>
      </c>
      <c r="T19" s="6">
        <v>19400</v>
      </c>
      <c r="U19" s="6">
        <v>157</v>
      </c>
      <c r="V19" s="6">
        <v>4920</v>
      </c>
      <c r="W19" s="6">
        <v>7801</v>
      </c>
      <c r="X19" s="6">
        <v>220</v>
      </c>
      <c r="Y19" s="6">
        <v>10710</v>
      </c>
      <c r="Z19" s="6">
        <v>128</v>
      </c>
      <c r="AA19" s="6">
        <v>2763</v>
      </c>
      <c r="AB19" s="6">
        <v>3593</v>
      </c>
      <c r="AC19" s="6">
        <v>173</v>
      </c>
      <c r="AD19" s="6">
        <v>8782</v>
      </c>
      <c r="AE19" s="6">
        <v>51</v>
      </c>
      <c r="AF19" s="6" t="s">
        <v>38</v>
      </c>
      <c r="AG19" s="6">
        <v>2537</v>
      </c>
      <c r="AH19" s="6">
        <v>111</v>
      </c>
      <c r="AI19" s="6" t="s">
        <v>38</v>
      </c>
      <c r="AJ19" s="6" t="s">
        <v>38</v>
      </c>
      <c r="AK19" s="6" t="s">
        <v>38</v>
      </c>
      <c r="AL19" s="6">
        <v>1728</v>
      </c>
      <c r="AM19" s="6">
        <v>110</v>
      </c>
      <c r="AN19" s="6" t="s">
        <v>38</v>
      </c>
      <c r="AO19" s="6" t="s">
        <v>38</v>
      </c>
      <c r="AP19" s="6" t="s">
        <v>38</v>
      </c>
      <c r="AQ19" s="6" t="s">
        <v>38</v>
      </c>
      <c r="AR19" s="6" t="s">
        <v>38</v>
      </c>
      <c r="AS19" s="6" t="s">
        <v>38</v>
      </c>
      <c r="AT19" s="6" t="s">
        <v>38</v>
      </c>
      <c r="AU19" s="6">
        <v>2422</v>
      </c>
    </row>
    <row r="20" spans="1:47" x14ac:dyDescent="0.25">
      <c r="A20" s="6" t="s">
        <v>47</v>
      </c>
      <c r="B20" s="6">
        <v>150516</v>
      </c>
      <c r="C20" s="6">
        <v>47551</v>
      </c>
      <c r="D20" s="6">
        <v>2004</v>
      </c>
      <c r="E20" s="6">
        <v>42073</v>
      </c>
      <c r="F20" s="6">
        <v>949</v>
      </c>
      <c r="G20" s="6">
        <v>57939</v>
      </c>
      <c r="H20" s="6">
        <v>47339</v>
      </c>
      <c r="I20" s="6">
        <v>2004</v>
      </c>
      <c r="J20" s="6">
        <v>41878</v>
      </c>
      <c r="K20" s="6">
        <v>946</v>
      </c>
      <c r="L20" s="6">
        <v>57939</v>
      </c>
      <c r="M20" s="6">
        <v>13076</v>
      </c>
      <c r="N20" s="6">
        <v>399</v>
      </c>
      <c r="O20" s="6">
        <v>16892</v>
      </c>
      <c r="P20" s="6">
        <v>140</v>
      </c>
      <c r="Q20" s="6">
        <v>3604</v>
      </c>
      <c r="R20" s="6">
        <v>11848</v>
      </c>
      <c r="S20" s="6">
        <v>331</v>
      </c>
      <c r="T20" s="6">
        <v>15737</v>
      </c>
      <c r="U20" s="6">
        <v>120</v>
      </c>
      <c r="V20" s="6">
        <v>3497</v>
      </c>
      <c r="W20" s="6">
        <v>6470</v>
      </c>
      <c r="X20" s="6">
        <v>183</v>
      </c>
      <c r="Y20" s="6">
        <v>8794</v>
      </c>
      <c r="Z20" s="6">
        <v>74</v>
      </c>
      <c r="AA20" s="6">
        <v>1922</v>
      </c>
      <c r="AB20" s="6">
        <v>2969</v>
      </c>
      <c r="AC20" s="6">
        <v>139</v>
      </c>
      <c r="AD20" s="6">
        <v>7192</v>
      </c>
      <c r="AE20" s="6">
        <v>30</v>
      </c>
      <c r="AF20" s="6" t="s">
        <v>38</v>
      </c>
      <c r="AG20" s="6">
        <v>2104</v>
      </c>
      <c r="AH20" s="6">
        <v>78</v>
      </c>
      <c r="AI20" s="6" t="s">
        <v>38</v>
      </c>
      <c r="AJ20" s="6" t="s">
        <v>38</v>
      </c>
      <c r="AK20" s="6" t="s">
        <v>38</v>
      </c>
      <c r="AL20" s="6">
        <v>1480</v>
      </c>
      <c r="AM20" s="6">
        <v>77</v>
      </c>
      <c r="AN20" s="6" t="s">
        <v>38</v>
      </c>
      <c r="AO20" s="6" t="s">
        <v>38</v>
      </c>
      <c r="AP20" s="6" t="s">
        <v>38</v>
      </c>
      <c r="AQ20" s="6" t="s">
        <v>38</v>
      </c>
      <c r="AR20" s="6" t="s">
        <v>38</v>
      </c>
      <c r="AS20" s="6" t="s">
        <v>38</v>
      </c>
      <c r="AT20" s="6" t="s">
        <v>38</v>
      </c>
      <c r="AU20" s="6">
        <v>1663</v>
      </c>
    </row>
    <row r="21" spans="1:47" x14ac:dyDescent="0.25">
      <c r="A21" s="6" t="s">
        <v>48</v>
      </c>
      <c r="B21" s="6">
        <v>110424</v>
      </c>
      <c r="C21" s="6">
        <v>40506</v>
      </c>
      <c r="D21" s="6">
        <v>1176</v>
      </c>
      <c r="E21" s="6">
        <v>44159</v>
      </c>
      <c r="F21" s="6">
        <v>553</v>
      </c>
      <c r="G21" s="6">
        <v>24030</v>
      </c>
      <c r="H21" s="6">
        <v>40248</v>
      </c>
      <c r="I21" s="6">
        <v>1143</v>
      </c>
      <c r="J21" s="6">
        <v>43876</v>
      </c>
      <c r="K21" s="6">
        <v>551</v>
      </c>
      <c r="L21" s="6">
        <v>24030</v>
      </c>
      <c r="M21" s="6">
        <v>14416</v>
      </c>
      <c r="N21" s="6">
        <v>430</v>
      </c>
      <c r="O21" s="6">
        <v>19849</v>
      </c>
      <c r="P21" s="6">
        <v>146</v>
      </c>
      <c r="Q21" s="6">
        <v>3000</v>
      </c>
      <c r="R21" s="6">
        <v>12767</v>
      </c>
      <c r="S21" s="6">
        <v>348</v>
      </c>
      <c r="T21" s="6">
        <v>18339</v>
      </c>
      <c r="U21" s="6">
        <v>124</v>
      </c>
      <c r="V21" s="6">
        <v>2835</v>
      </c>
      <c r="W21" s="6">
        <v>7042</v>
      </c>
      <c r="X21" s="6">
        <v>213</v>
      </c>
      <c r="Y21" s="6">
        <v>10266</v>
      </c>
      <c r="Z21" s="6">
        <v>84</v>
      </c>
      <c r="AA21" s="6">
        <v>1620</v>
      </c>
      <c r="AB21" s="6">
        <v>3202</v>
      </c>
      <c r="AC21" s="6">
        <v>165</v>
      </c>
      <c r="AD21" s="6">
        <v>8577</v>
      </c>
      <c r="AE21" s="6">
        <v>26</v>
      </c>
      <c r="AF21" s="6" t="s">
        <v>38</v>
      </c>
      <c r="AG21" s="6">
        <v>2298</v>
      </c>
      <c r="AH21" s="6">
        <v>99</v>
      </c>
      <c r="AI21" s="6" t="s">
        <v>38</v>
      </c>
      <c r="AJ21" s="6" t="s">
        <v>38</v>
      </c>
      <c r="AK21" s="6" t="s">
        <v>38</v>
      </c>
      <c r="AL21" s="6">
        <v>1606</v>
      </c>
      <c r="AM21" s="6">
        <v>103</v>
      </c>
      <c r="AN21" s="6" t="s">
        <v>38</v>
      </c>
      <c r="AO21" s="6" t="s">
        <v>38</v>
      </c>
      <c r="AP21" s="6" t="s">
        <v>38</v>
      </c>
      <c r="AQ21" s="6" t="s">
        <v>38</v>
      </c>
      <c r="AR21" s="6" t="s">
        <v>38</v>
      </c>
      <c r="AS21" s="6" t="s">
        <v>38</v>
      </c>
      <c r="AT21" s="6" t="s">
        <v>38</v>
      </c>
      <c r="AU21" s="6">
        <v>1446</v>
      </c>
    </row>
    <row r="22" spans="1:47" x14ac:dyDescent="0.25">
      <c r="A22" s="6" t="s">
        <v>49</v>
      </c>
      <c r="B22" s="6">
        <v>135598</v>
      </c>
      <c r="C22" s="6">
        <v>47170</v>
      </c>
      <c r="D22" s="6">
        <v>1828</v>
      </c>
      <c r="E22" s="6">
        <v>43571</v>
      </c>
      <c r="F22" s="6">
        <v>854</v>
      </c>
      <c r="G22" s="6">
        <v>42175</v>
      </c>
      <c r="H22" s="6">
        <v>46871</v>
      </c>
      <c r="I22" s="6">
        <v>1791</v>
      </c>
      <c r="J22" s="6">
        <v>43320</v>
      </c>
      <c r="K22" s="6">
        <v>851</v>
      </c>
      <c r="L22" s="6">
        <v>42175</v>
      </c>
      <c r="M22" s="6">
        <v>14770</v>
      </c>
      <c r="N22" s="6">
        <v>482</v>
      </c>
      <c r="O22" s="6">
        <v>19389</v>
      </c>
      <c r="P22" s="6">
        <v>211</v>
      </c>
      <c r="Q22" s="6">
        <v>3279</v>
      </c>
      <c r="R22" s="6">
        <v>13231</v>
      </c>
      <c r="S22" s="6">
        <v>406</v>
      </c>
      <c r="T22" s="6">
        <v>18086</v>
      </c>
      <c r="U22" s="6">
        <v>183</v>
      </c>
      <c r="V22" s="6">
        <v>3112</v>
      </c>
      <c r="W22" s="6">
        <v>7244</v>
      </c>
      <c r="X22" s="6">
        <v>259</v>
      </c>
      <c r="Y22" s="6">
        <v>10000</v>
      </c>
      <c r="Z22" s="6">
        <v>124</v>
      </c>
      <c r="AA22" s="6">
        <v>1759</v>
      </c>
      <c r="AB22" s="6">
        <v>3288</v>
      </c>
      <c r="AC22" s="6">
        <v>210</v>
      </c>
      <c r="AD22" s="6">
        <v>8253</v>
      </c>
      <c r="AE22" s="6">
        <v>39</v>
      </c>
      <c r="AF22" s="6" t="s">
        <v>38</v>
      </c>
      <c r="AG22" s="6">
        <v>2406</v>
      </c>
      <c r="AH22" s="6">
        <v>125</v>
      </c>
      <c r="AI22" s="6" t="s">
        <v>38</v>
      </c>
      <c r="AJ22" s="6" t="s">
        <v>38</v>
      </c>
      <c r="AK22" s="6" t="s">
        <v>38</v>
      </c>
      <c r="AL22" s="6">
        <v>1683</v>
      </c>
      <c r="AM22" s="6">
        <v>124</v>
      </c>
      <c r="AN22" s="6" t="s">
        <v>38</v>
      </c>
      <c r="AO22" s="6" t="s">
        <v>38</v>
      </c>
      <c r="AP22" s="6" t="s">
        <v>38</v>
      </c>
      <c r="AQ22" s="6" t="s">
        <v>38</v>
      </c>
      <c r="AR22" s="6" t="s">
        <v>38</v>
      </c>
      <c r="AS22" s="6" t="s">
        <v>38</v>
      </c>
      <c r="AT22" s="6" t="s">
        <v>38</v>
      </c>
      <c r="AU22" s="6">
        <v>1502</v>
      </c>
    </row>
    <row r="23" spans="1:47" x14ac:dyDescent="0.25">
      <c r="A23" s="6" t="s">
        <v>50</v>
      </c>
      <c r="B23" s="6">
        <v>126298</v>
      </c>
      <c r="C23" s="6">
        <v>47665</v>
      </c>
      <c r="D23" s="6">
        <v>1644</v>
      </c>
      <c r="E23" s="6">
        <v>49411</v>
      </c>
      <c r="F23" s="6">
        <v>656</v>
      </c>
      <c r="G23" s="6">
        <v>26922</v>
      </c>
      <c r="H23" s="6">
        <v>47358</v>
      </c>
      <c r="I23" s="6">
        <v>1594</v>
      </c>
      <c r="J23" s="6">
        <v>49066</v>
      </c>
      <c r="K23" s="6">
        <v>648</v>
      </c>
      <c r="L23" s="6">
        <v>26922</v>
      </c>
      <c r="M23" s="6">
        <v>16140</v>
      </c>
      <c r="N23" s="6">
        <v>467</v>
      </c>
      <c r="O23" s="6">
        <v>21503</v>
      </c>
      <c r="P23" s="6">
        <v>198</v>
      </c>
      <c r="Q23" s="6">
        <v>2414</v>
      </c>
      <c r="R23" s="6">
        <v>14303</v>
      </c>
      <c r="S23" s="6">
        <v>361</v>
      </c>
      <c r="T23" s="6">
        <v>19930</v>
      </c>
      <c r="U23" s="6">
        <v>175</v>
      </c>
      <c r="V23" s="6">
        <v>2231</v>
      </c>
      <c r="W23" s="6">
        <v>7717</v>
      </c>
      <c r="X23" s="6">
        <v>214</v>
      </c>
      <c r="Y23" s="6">
        <v>11001</v>
      </c>
      <c r="Z23" s="6">
        <v>114</v>
      </c>
      <c r="AA23" s="6">
        <v>1251</v>
      </c>
      <c r="AB23" s="6">
        <v>3578</v>
      </c>
      <c r="AC23" s="6">
        <v>161</v>
      </c>
      <c r="AD23" s="6">
        <v>9105</v>
      </c>
      <c r="AE23" s="6">
        <v>33</v>
      </c>
      <c r="AF23" s="6" t="s">
        <v>38</v>
      </c>
      <c r="AG23" s="6">
        <v>2596</v>
      </c>
      <c r="AH23" s="6">
        <v>95</v>
      </c>
      <c r="AI23" s="6" t="s">
        <v>38</v>
      </c>
      <c r="AJ23" s="6" t="s">
        <v>38</v>
      </c>
      <c r="AK23" s="6" t="s">
        <v>38</v>
      </c>
      <c r="AL23" s="6">
        <v>1807</v>
      </c>
      <c r="AM23" s="6">
        <v>94</v>
      </c>
      <c r="AN23" s="6" t="s">
        <v>38</v>
      </c>
      <c r="AO23" s="6" t="s">
        <v>38</v>
      </c>
      <c r="AP23" s="6" t="s">
        <v>38</v>
      </c>
      <c r="AQ23" s="6" t="s">
        <v>38</v>
      </c>
      <c r="AR23" s="6" t="s">
        <v>38</v>
      </c>
      <c r="AS23" s="6" t="s">
        <v>38</v>
      </c>
      <c r="AT23" s="6" t="s">
        <v>38</v>
      </c>
      <c r="AU23" s="6">
        <v>1033</v>
      </c>
    </row>
    <row r="24" spans="1:47" x14ac:dyDescent="0.25">
      <c r="A24" s="6" t="s">
        <v>51</v>
      </c>
      <c r="B24" s="6">
        <v>114300</v>
      </c>
      <c r="C24" s="6">
        <v>44970</v>
      </c>
      <c r="D24" s="6">
        <v>1022</v>
      </c>
      <c r="E24" s="6">
        <v>38802</v>
      </c>
      <c r="F24" s="6">
        <v>548</v>
      </c>
      <c r="G24" s="6">
        <v>28958</v>
      </c>
      <c r="H24" s="6">
        <v>44739</v>
      </c>
      <c r="I24" s="6">
        <v>977</v>
      </c>
      <c r="J24" s="6">
        <v>38568</v>
      </c>
      <c r="K24" s="6">
        <v>545</v>
      </c>
      <c r="L24" s="6">
        <v>28958</v>
      </c>
      <c r="M24" s="6">
        <v>12665</v>
      </c>
      <c r="N24" s="6">
        <v>404</v>
      </c>
      <c r="O24" s="6">
        <v>16833</v>
      </c>
      <c r="P24" s="6">
        <v>170</v>
      </c>
      <c r="Q24" s="6">
        <v>3744</v>
      </c>
      <c r="R24" s="6">
        <v>11124</v>
      </c>
      <c r="S24" s="6">
        <v>319</v>
      </c>
      <c r="T24" s="6">
        <v>15474</v>
      </c>
      <c r="U24" s="6">
        <v>145</v>
      </c>
      <c r="V24" s="6">
        <v>3581</v>
      </c>
      <c r="W24" s="6">
        <v>6027</v>
      </c>
      <c r="X24" s="6">
        <v>202</v>
      </c>
      <c r="Y24" s="6">
        <v>8589</v>
      </c>
      <c r="Z24" s="6">
        <v>103</v>
      </c>
      <c r="AA24" s="6">
        <v>2050</v>
      </c>
      <c r="AB24" s="6">
        <v>2834</v>
      </c>
      <c r="AC24" s="6">
        <v>155</v>
      </c>
      <c r="AD24" s="6">
        <v>7036</v>
      </c>
      <c r="AE24" s="6">
        <v>39</v>
      </c>
      <c r="AF24" s="6" t="s">
        <v>38</v>
      </c>
      <c r="AG24" s="6">
        <v>2027</v>
      </c>
      <c r="AH24" s="6">
        <v>104</v>
      </c>
      <c r="AI24" s="6" t="s">
        <v>38</v>
      </c>
      <c r="AJ24" s="6" t="s">
        <v>38</v>
      </c>
      <c r="AK24" s="6" t="s">
        <v>38</v>
      </c>
      <c r="AL24" s="6">
        <v>1392</v>
      </c>
      <c r="AM24" s="6">
        <v>104</v>
      </c>
      <c r="AN24" s="6" t="s">
        <v>38</v>
      </c>
      <c r="AO24" s="6" t="s">
        <v>38</v>
      </c>
      <c r="AP24" s="6" t="s">
        <v>38</v>
      </c>
      <c r="AQ24" s="6" t="s">
        <v>38</v>
      </c>
      <c r="AR24" s="6" t="s">
        <v>38</v>
      </c>
      <c r="AS24" s="6" t="s">
        <v>38</v>
      </c>
      <c r="AT24" s="6" t="s">
        <v>38</v>
      </c>
      <c r="AU24" s="6">
        <v>1883</v>
      </c>
    </row>
    <row r="25" spans="1:47" x14ac:dyDescent="0.25">
      <c r="A25" s="8" t="s">
        <v>52</v>
      </c>
      <c r="B25" s="8">
        <v>587568</v>
      </c>
      <c r="C25" s="8">
        <v>65601</v>
      </c>
      <c r="D25" s="8">
        <v>4145</v>
      </c>
      <c r="E25" s="8">
        <v>51838</v>
      </c>
      <c r="F25" s="8">
        <v>2970</v>
      </c>
      <c r="G25" s="8">
        <v>463014</v>
      </c>
      <c r="H25" s="8">
        <v>65152</v>
      </c>
      <c r="I25" s="8">
        <f>562+3504</f>
        <v>4066</v>
      </c>
      <c r="J25" s="8">
        <f>20800+30579</f>
        <v>51379</v>
      </c>
      <c r="K25" s="8">
        <f>240+2723</f>
        <v>2963</v>
      </c>
      <c r="L25" s="8">
        <f>14494+448520</f>
        <v>463014</v>
      </c>
      <c r="M25" s="8">
        <f>16838+41</f>
        <v>16879</v>
      </c>
      <c r="N25" s="8">
        <f>569+3</f>
        <v>572</v>
      </c>
      <c r="O25" s="8">
        <f>20709+47</f>
        <v>20756</v>
      </c>
      <c r="P25" s="8">
        <v>239</v>
      </c>
      <c r="Q25" s="8">
        <v>14489</v>
      </c>
      <c r="R25" s="8">
        <f>15159+17</f>
        <v>15176</v>
      </c>
      <c r="S25" s="8">
        <v>483</v>
      </c>
      <c r="T25" s="8">
        <v>19343</v>
      </c>
      <c r="U25" s="8">
        <v>219</v>
      </c>
      <c r="V25" s="8">
        <v>14131</v>
      </c>
      <c r="W25" s="8">
        <v>8227</v>
      </c>
      <c r="X25" s="8">
        <v>304</v>
      </c>
      <c r="Y25" s="8">
        <v>10647</v>
      </c>
      <c r="Z25" s="8">
        <v>157</v>
      </c>
      <c r="AA25" s="8">
        <v>8118</v>
      </c>
      <c r="AB25" s="8">
        <v>3806</v>
      </c>
      <c r="AC25" s="8">
        <v>251</v>
      </c>
      <c r="AD25" s="8">
        <v>8587</v>
      </c>
      <c r="AE25" s="8">
        <v>62</v>
      </c>
      <c r="AF25" s="8" t="s">
        <v>38</v>
      </c>
      <c r="AG25" s="8">
        <v>2630</v>
      </c>
      <c r="AH25" s="8">
        <v>155</v>
      </c>
      <c r="AI25" s="8" t="s">
        <v>38</v>
      </c>
      <c r="AJ25" s="8" t="s">
        <v>38</v>
      </c>
      <c r="AK25" s="8" t="s">
        <v>38</v>
      </c>
      <c r="AL25" s="8">
        <v>1702</v>
      </c>
      <c r="AM25" s="8">
        <v>154</v>
      </c>
      <c r="AN25" s="8" t="s">
        <v>38</v>
      </c>
      <c r="AO25" s="8" t="s">
        <v>38</v>
      </c>
      <c r="AP25" s="8" t="s">
        <v>38</v>
      </c>
      <c r="AQ25" s="8" t="s">
        <v>38</v>
      </c>
      <c r="AR25" s="8" t="s">
        <v>38</v>
      </c>
      <c r="AS25" s="8" t="s">
        <v>38</v>
      </c>
      <c r="AT25" s="8" t="s">
        <v>38</v>
      </c>
      <c r="AU25" s="8">
        <v>7732</v>
      </c>
    </row>
    <row r="26" spans="1:47" x14ac:dyDescent="0.25">
      <c r="A26" s="6" t="s">
        <v>53</v>
      </c>
      <c r="B26" s="6">
        <v>218687</v>
      </c>
      <c r="C26" s="6">
        <v>51235</v>
      </c>
      <c r="D26" s="6">
        <v>3361</v>
      </c>
      <c r="E26" s="6">
        <v>42038</v>
      </c>
      <c r="F26" s="6">
        <v>1874</v>
      </c>
      <c r="G26" s="6">
        <v>120179</v>
      </c>
      <c r="H26" s="6">
        <v>50968</v>
      </c>
      <c r="I26" s="6">
        <v>3301</v>
      </c>
      <c r="J26" s="6">
        <v>41791</v>
      </c>
      <c r="K26" s="6">
        <v>1868</v>
      </c>
      <c r="L26" s="6">
        <v>120179</v>
      </c>
      <c r="M26" s="6">
        <v>13985</v>
      </c>
      <c r="N26" s="6">
        <v>433</v>
      </c>
      <c r="O26" s="6">
        <v>17228</v>
      </c>
      <c r="P26" s="6">
        <v>175</v>
      </c>
      <c r="Q26" s="6">
        <v>3949</v>
      </c>
      <c r="R26" s="6">
        <v>12574</v>
      </c>
      <c r="S26" s="6">
        <v>352</v>
      </c>
      <c r="T26" s="6">
        <v>16056</v>
      </c>
      <c r="U26" s="6">
        <v>153</v>
      </c>
      <c r="V26" s="6">
        <v>3786</v>
      </c>
      <c r="W26" s="6">
        <v>6789</v>
      </c>
      <c r="X26" s="6">
        <v>200</v>
      </c>
      <c r="Y26" s="6">
        <v>8806</v>
      </c>
      <c r="Z26" s="6">
        <v>97</v>
      </c>
      <c r="AA26" s="6">
        <v>2158</v>
      </c>
      <c r="AB26" s="6">
        <v>3099</v>
      </c>
      <c r="AC26" s="6">
        <v>154</v>
      </c>
      <c r="AD26" s="6">
        <v>7226</v>
      </c>
      <c r="AE26" s="6">
        <v>27</v>
      </c>
      <c r="AF26" s="6" t="s">
        <v>38</v>
      </c>
      <c r="AG26" s="6">
        <v>2263</v>
      </c>
      <c r="AH26" s="6">
        <v>91</v>
      </c>
      <c r="AI26" s="6" t="s">
        <v>38</v>
      </c>
      <c r="AJ26" s="6" t="s">
        <v>38</v>
      </c>
      <c r="AK26" s="6" t="s">
        <v>38</v>
      </c>
      <c r="AL26" s="6">
        <v>1558</v>
      </c>
      <c r="AM26" s="6">
        <v>91</v>
      </c>
      <c r="AN26" s="6" t="s">
        <v>38</v>
      </c>
      <c r="AO26" s="6" t="s">
        <v>38</v>
      </c>
      <c r="AP26" s="6" t="s">
        <v>38</v>
      </c>
      <c r="AQ26" s="6" t="s">
        <v>38</v>
      </c>
      <c r="AR26" s="6" t="s">
        <v>38</v>
      </c>
      <c r="AS26" s="6" t="s">
        <v>38</v>
      </c>
      <c r="AT26" s="6" t="s">
        <v>38</v>
      </c>
      <c r="AU26" s="6">
        <v>1894</v>
      </c>
    </row>
    <row r="27" spans="1:47" x14ac:dyDescent="0.25">
      <c r="A27" s="6" t="s">
        <v>54</v>
      </c>
      <c r="B27" s="6">
        <v>248111</v>
      </c>
      <c r="C27" s="6">
        <v>51701</v>
      </c>
      <c r="D27" s="6">
        <v>3153</v>
      </c>
      <c r="E27" s="6">
        <v>51808</v>
      </c>
      <c r="F27" s="6">
        <v>2066</v>
      </c>
      <c r="G27" s="6">
        <v>139383</v>
      </c>
      <c r="H27" s="6">
        <v>51292</v>
      </c>
      <c r="I27" s="6">
        <v>3095</v>
      </c>
      <c r="J27" s="6">
        <v>51419</v>
      </c>
      <c r="K27" s="6">
        <v>2060</v>
      </c>
      <c r="L27" s="6">
        <v>139383</v>
      </c>
      <c r="M27" s="6">
        <v>17462</v>
      </c>
      <c r="N27" s="6">
        <v>506</v>
      </c>
      <c r="O27" s="6">
        <v>22308</v>
      </c>
      <c r="P27" s="6">
        <v>179</v>
      </c>
      <c r="Q27" s="6">
        <v>6173</v>
      </c>
      <c r="R27" s="6">
        <v>15694</v>
      </c>
      <c r="S27" s="6">
        <v>391</v>
      </c>
      <c r="T27" s="6">
        <v>20842</v>
      </c>
      <c r="U27" s="6">
        <v>157</v>
      </c>
      <c r="V27" s="6">
        <v>5943</v>
      </c>
      <c r="W27" s="6">
        <v>8515</v>
      </c>
      <c r="X27" s="6">
        <v>207</v>
      </c>
      <c r="Y27" s="6">
        <v>11394</v>
      </c>
      <c r="Z27" s="6">
        <v>110</v>
      </c>
      <c r="AA27" s="6">
        <v>3386</v>
      </c>
      <c r="AB27" s="6">
        <v>3780</v>
      </c>
      <c r="AC27" s="6">
        <v>156</v>
      </c>
      <c r="AD27" s="6">
        <v>9249</v>
      </c>
      <c r="AE27" s="6">
        <v>41</v>
      </c>
      <c r="AF27" s="6" t="s">
        <v>38</v>
      </c>
      <c r="AG27" s="6">
        <v>2712</v>
      </c>
      <c r="AH27" s="6">
        <v>92</v>
      </c>
      <c r="AI27" s="6" t="s">
        <v>38</v>
      </c>
      <c r="AJ27" s="6" t="s">
        <v>38</v>
      </c>
      <c r="AK27" s="6" t="s">
        <v>38</v>
      </c>
      <c r="AL27" s="6">
        <v>1853</v>
      </c>
      <c r="AM27" s="6">
        <v>91</v>
      </c>
      <c r="AN27" s="6" t="s">
        <v>38</v>
      </c>
      <c r="AO27" s="6" t="s">
        <v>38</v>
      </c>
      <c r="AP27" s="6" t="s">
        <v>38</v>
      </c>
      <c r="AQ27" s="6" t="s">
        <v>38</v>
      </c>
      <c r="AR27" s="6" t="s">
        <v>38</v>
      </c>
      <c r="AS27" s="6" t="s">
        <v>38</v>
      </c>
      <c r="AT27" s="6" t="s">
        <v>38</v>
      </c>
      <c r="AU27" s="6">
        <v>3068</v>
      </c>
    </row>
    <row r="28" spans="1:47" x14ac:dyDescent="0.25">
      <c r="A28" s="8" t="s">
        <v>55</v>
      </c>
      <c r="B28" s="8">
        <v>188732</v>
      </c>
      <c r="C28" s="8">
        <v>51999</v>
      </c>
      <c r="D28" s="8">
        <v>9808</v>
      </c>
      <c r="E28" s="8">
        <v>52112</v>
      </c>
      <c r="F28" s="8">
        <v>1200</v>
      </c>
      <c r="G28" s="8">
        <v>73613</v>
      </c>
      <c r="H28" s="8">
        <f>16356+35338</f>
        <v>51694</v>
      </c>
      <c r="I28" s="8">
        <f>465+9245</f>
        <v>9710</v>
      </c>
      <c r="J28" s="8">
        <f>20811+30943</f>
        <v>51754</v>
      </c>
      <c r="K28" s="8">
        <f>238+959</f>
        <v>1197</v>
      </c>
      <c r="L28" s="8">
        <f>5083+68530</f>
        <v>73613</v>
      </c>
      <c r="M28" s="8">
        <f>16131+19</f>
        <v>16150</v>
      </c>
      <c r="N28" s="8">
        <f>464+2</f>
        <v>466</v>
      </c>
      <c r="O28" s="8">
        <v>20754</v>
      </c>
      <c r="P28" s="8">
        <v>238</v>
      </c>
      <c r="Q28" s="8">
        <v>5081</v>
      </c>
      <c r="R28" s="8">
        <v>14447</v>
      </c>
      <c r="S28" s="8">
        <v>364</v>
      </c>
      <c r="T28" s="8">
        <v>19300</v>
      </c>
      <c r="U28" s="8">
        <v>215</v>
      </c>
      <c r="V28" s="8">
        <v>4903</v>
      </c>
      <c r="W28" s="8">
        <v>7849</v>
      </c>
      <c r="X28" s="8">
        <v>200</v>
      </c>
      <c r="Y28" s="8">
        <v>10737</v>
      </c>
      <c r="Z28" s="8">
        <v>153</v>
      </c>
      <c r="AA28" s="8">
        <v>2773</v>
      </c>
      <c r="AB28" s="8">
        <v>3683</v>
      </c>
      <c r="AC28" s="8">
        <v>163</v>
      </c>
      <c r="AD28" s="8">
        <v>8862</v>
      </c>
      <c r="AE28" s="8">
        <v>61</v>
      </c>
      <c r="AF28" s="8" t="s">
        <v>38</v>
      </c>
      <c r="AG28" s="8">
        <v>2648</v>
      </c>
      <c r="AH28" s="8">
        <v>99</v>
      </c>
      <c r="AI28" s="8" t="s">
        <v>38</v>
      </c>
      <c r="AJ28" s="8" t="s">
        <v>38</v>
      </c>
      <c r="AK28" s="8" t="s">
        <v>38</v>
      </c>
      <c r="AL28" s="8">
        <v>1795</v>
      </c>
      <c r="AM28" s="8">
        <v>99</v>
      </c>
      <c r="AN28" s="8" t="s">
        <v>38</v>
      </c>
      <c r="AO28" s="8" t="s">
        <v>38</v>
      </c>
      <c r="AP28" s="8" t="s">
        <v>38</v>
      </c>
      <c r="AQ28" s="8" t="s">
        <v>38</v>
      </c>
      <c r="AR28" s="8" t="s">
        <v>38</v>
      </c>
      <c r="AS28" s="8" t="s">
        <v>38</v>
      </c>
      <c r="AT28" s="8" t="s">
        <v>38</v>
      </c>
      <c r="AU28" s="8">
        <v>2519</v>
      </c>
    </row>
    <row r="29" spans="1:47" x14ac:dyDescent="0.25">
      <c r="A29" s="8" t="s">
        <v>56</v>
      </c>
      <c r="B29" s="8">
        <v>457564</v>
      </c>
      <c r="C29" s="8">
        <v>122848</v>
      </c>
      <c r="D29" s="8">
        <v>8417</v>
      </c>
      <c r="E29" s="8">
        <v>103746</v>
      </c>
      <c r="F29" s="8">
        <v>1107</v>
      </c>
      <c r="G29" s="8">
        <v>221446</v>
      </c>
      <c r="H29" s="9">
        <f>16016+46176</f>
        <v>62192</v>
      </c>
      <c r="I29" s="9">
        <f>466+7040</f>
        <v>7506</v>
      </c>
      <c r="J29" s="9">
        <f>20554+31150</f>
        <v>51704</v>
      </c>
      <c r="K29" s="9">
        <f>294+511</f>
        <v>805</v>
      </c>
      <c r="L29" s="9">
        <f>4254+97171</f>
        <v>101425</v>
      </c>
      <c r="M29" s="9">
        <f>15783+22</f>
        <v>15805</v>
      </c>
      <c r="N29" s="9">
        <f>466+3</f>
        <v>469</v>
      </c>
      <c r="O29" s="9">
        <f>20554+16</f>
        <v>20570</v>
      </c>
      <c r="P29" s="9">
        <f>292</f>
        <v>292</v>
      </c>
      <c r="Q29" s="9">
        <v>4253</v>
      </c>
      <c r="R29" s="9">
        <v>14199</v>
      </c>
      <c r="S29" s="9">
        <v>373</v>
      </c>
      <c r="T29" s="9">
        <v>19082</v>
      </c>
      <c r="U29" s="9">
        <v>270</v>
      </c>
      <c r="V29" s="9">
        <v>4046</v>
      </c>
      <c r="W29" s="9">
        <v>7713</v>
      </c>
      <c r="X29" s="9">
        <v>224</v>
      </c>
      <c r="Y29" s="9">
        <v>10347</v>
      </c>
      <c r="Z29" s="9">
        <v>169</v>
      </c>
      <c r="AA29" s="9">
        <v>2250</v>
      </c>
      <c r="AB29" s="9">
        <v>3484</v>
      </c>
      <c r="AC29" s="9">
        <v>175</v>
      </c>
      <c r="AD29" s="9">
        <v>8504</v>
      </c>
      <c r="AE29" s="9">
        <v>59</v>
      </c>
      <c r="AF29" s="9" t="s">
        <v>38</v>
      </c>
      <c r="AG29" s="9">
        <v>2494</v>
      </c>
      <c r="AH29" s="9">
        <v>105</v>
      </c>
      <c r="AI29" s="9" t="s">
        <v>38</v>
      </c>
      <c r="AJ29" s="9" t="s">
        <v>38</v>
      </c>
      <c r="AK29" s="9" t="s">
        <v>38</v>
      </c>
      <c r="AL29" s="9">
        <v>1685</v>
      </c>
      <c r="AM29" s="9">
        <v>104</v>
      </c>
      <c r="AN29" s="9" t="s">
        <v>38</v>
      </c>
      <c r="AO29" s="9" t="s">
        <v>38</v>
      </c>
      <c r="AP29" s="9" t="s">
        <v>38</v>
      </c>
      <c r="AQ29" s="9" t="s">
        <v>38</v>
      </c>
      <c r="AR29" s="9" t="s">
        <v>38</v>
      </c>
      <c r="AS29" s="9" t="s">
        <v>38</v>
      </c>
      <c r="AT29" s="9" t="s">
        <v>38</v>
      </c>
      <c r="AU29" s="9">
        <v>2005</v>
      </c>
    </row>
    <row r="30" spans="1:47" x14ac:dyDescent="0.25">
      <c r="A30" s="8" t="s">
        <v>57</v>
      </c>
      <c r="B30" s="8">
        <v>450326</v>
      </c>
      <c r="C30" s="8">
        <v>71305</v>
      </c>
      <c r="D30" s="8">
        <v>5149</v>
      </c>
      <c r="E30" s="8">
        <v>53619</v>
      </c>
      <c r="F30" s="8">
        <v>2161</v>
      </c>
      <c r="G30" s="8">
        <v>318092</v>
      </c>
      <c r="H30" s="8">
        <f>18300+52497</f>
        <v>70797</v>
      </c>
      <c r="I30" s="8">
        <f>546+4542</f>
        <v>5088</v>
      </c>
      <c r="J30" s="8">
        <f>22726+30325</f>
        <v>53051</v>
      </c>
      <c r="K30" s="8">
        <f>288+1856</f>
        <v>2144</v>
      </c>
      <c r="L30" s="8">
        <f>10462+307630</f>
        <v>318092</v>
      </c>
      <c r="M30" s="8">
        <f>17998+74</f>
        <v>18072</v>
      </c>
      <c r="N30" s="8">
        <v>548</v>
      </c>
      <c r="O30" s="8">
        <f>22612+77</f>
        <v>22689</v>
      </c>
      <c r="P30" s="8">
        <v>285</v>
      </c>
      <c r="Q30" s="8">
        <v>10455</v>
      </c>
      <c r="R30" s="8">
        <f>16177+34</f>
        <v>16211</v>
      </c>
      <c r="S30" s="8">
        <v>442</v>
      </c>
      <c r="T30" s="8">
        <f>21151+37</f>
        <v>21188</v>
      </c>
      <c r="U30" s="8">
        <v>254</v>
      </c>
      <c r="V30" s="8">
        <v>10108</v>
      </c>
      <c r="W30" s="8">
        <f>8866+19</f>
        <v>8885</v>
      </c>
      <c r="X30" s="8">
        <v>264</v>
      </c>
      <c r="Y30" s="8">
        <v>11656</v>
      </c>
      <c r="Z30" s="8">
        <v>183</v>
      </c>
      <c r="AA30" s="8">
        <v>5808</v>
      </c>
      <c r="AB30" s="8">
        <v>3974</v>
      </c>
      <c r="AC30" s="8">
        <v>201</v>
      </c>
      <c r="AD30" s="8">
        <v>9436</v>
      </c>
      <c r="AE30" s="8">
        <v>61</v>
      </c>
      <c r="AF30" s="8" t="s">
        <v>38</v>
      </c>
      <c r="AG30" s="8">
        <v>2813</v>
      </c>
      <c r="AH30" s="8">
        <v>127</v>
      </c>
      <c r="AI30" s="8" t="s">
        <v>38</v>
      </c>
      <c r="AJ30" s="8" t="s">
        <v>38</v>
      </c>
      <c r="AK30" s="8" t="s">
        <v>38</v>
      </c>
      <c r="AL30" s="8">
        <v>1895</v>
      </c>
      <c r="AM30" s="8">
        <v>124</v>
      </c>
      <c r="AN30" s="8" t="s">
        <v>38</v>
      </c>
      <c r="AO30" s="8" t="s">
        <v>38</v>
      </c>
      <c r="AP30" s="8" t="s">
        <v>38</v>
      </c>
      <c r="AQ30" s="8" t="s">
        <v>38</v>
      </c>
      <c r="AR30" s="8" t="s">
        <v>38</v>
      </c>
      <c r="AS30" s="8" t="s">
        <v>38</v>
      </c>
      <c r="AT30" s="8" t="s">
        <v>38</v>
      </c>
      <c r="AU30" s="8">
        <v>5419</v>
      </c>
    </row>
    <row r="31" spans="1:47" x14ac:dyDescent="0.25">
      <c r="A31" s="8" t="s">
        <v>58</v>
      </c>
      <c r="B31" s="8">
        <v>546189</v>
      </c>
      <c r="C31" s="8">
        <v>78176</v>
      </c>
      <c r="D31" s="8">
        <v>4442</v>
      </c>
      <c r="E31" s="8">
        <v>53237</v>
      </c>
      <c r="F31" s="8">
        <v>2704</v>
      </c>
      <c r="G31" s="8">
        <v>407630</v>
      </c>
      <c r="H31" s="9">
        <f>17291+60357</f>
        <v>77648</v>
      </c>
      <c r="I31" s="9">
        <f>573+3739</f>
        <v>4312</v>
      </c>
      <c r="J31" s="9">
        <f>21317+31343</f>
        <v>52660</v>
      </c>
      <c r="K31" s="9">
        <f>322+2365</f>
        <v>2687</v>
      </c>
      <c r="L31" s="9">
        <f>11660+395970</f>
        <v>407630</v>
      </c>
      <c r="M31" s="9">
        <f>16968+55</f>
        <v>17023</v>
      </c>
      <c r="N31" s="9">
        <f>573+3</f>
        <v>576</v>
      </c>
      <c r="O31" s="9">
        <f>21223+58</f>
        <v>21281</v>
      </c>
      <c r="P31" s="9">
        <v>322</v>
      </c>
      <c r="Q31" s="9">
        <v>11657</v>
      </c>
      <c r="R31" s="9">
        <f>15308+28</f>
        <v>15336</v>
      </c>
      <c r="S31" s="9">
        <v>467</v>
      </c>
      <c r="T31" s="9">
        <f>19835+25</f>
        <v>19860</v>
      </c>
      <c r="U31" s="9">
        <f>296</f>
        <v>296</v>
      </c>
      <c r="V31" s="9">
        <v>11289</v>
      </c>
      <c r="W31" s="9">
        <f>8297+13</f>
        <v>8310</v>
      </c>
      <c r="X31" s="9">
        <v>295</v>
      </c>
      <c r="Y31" s="9">
        <f>10766+14</f>
        <v>10780</v>
      </c>
      <c r="Z31" s="9">
        <v>196</v>
      </c>
      <c r="AA31" s="9">
        <v>6403</v>
      </c>
      <c r="AB31" s="9">
        <f>3746+12</f>
        <v>3758</v>
      </c>
      <c r="AC31" s="9">
        <v>241</v>
      </c>
      <c r="AD31" s="9">
        <v>8646</v>
      </c>
      <c r="AE31" s="9">
        <v>79</v>
      </c>
      <c r="AF31" s="9" t="s">
        <v>38</v>
      </c>
      <c r="AG31" s="9">
        <f>2662+9</f>
        <v>2671</v>
      </c>
      <c r="AH31" s="9">
        <v>157</v>
      </c>
      <c r="AI31" s="9" t="s">
        <v>38</v>
      </c>
      <c r="AJ31" s="9" t="s">
        <v>38</v>
      </c>
      <c r="AK31" s="9" t="s">
        <v>38</v>
      </c>
      <c r="AL31" s="9">
        <v>1802</v>
      </c>
      <c r="AM31" s="9">
        <v>157</v>
      </c>
      <c r="AN31" s="9" t="s">
        <v>38</v>
      </c>
      <c r="AO31" s="9" t="s">
        <v>38</v>
      </c>
      <c r="AP31" s="9" t="s">
        <v>38</v>
      </c>
      <c r="AQ31" s="9" t="s">
        <v>38</v>
      </c>
      <c r="AR31" s="9" t="s">
        <v>38</v>
      </c>
      <c r="AS31" s="9" t="s">
        <v>38</v>
      </c>
      <c r="AT31" s="9" t="s">
        <v>38</v>
      </c>
      <c r="AU31" s="9">
        <v>6021</v>
      </c>
    </row>
    <row r="32" spans="1:47" x14ac:dyDescent="0.25">
      <c r="A32" s="8" t="s">
        <v>59</v>
      </c>
      <c r="B32" s="8">
        <v>179019</v>
      </c>
      <c r="C32" s="8">
        <v>64784</v>
      </c>
      <c r="D32" s="8">
        <v>2277</v>
      </c>
      <c r="E32" s="8">
        <v>56825</v>
      </c>
      <c r="F32" s="8">
        <v>1004</v>
      </c>
      <c r="G32" s="8">
        <v>54129</v>
      </c>
      <c r="H32" s="8">
        <f>54721+8828</f>
        <v>63549</v>
      </c>
      <c r="I32" s="8">
        <f>2135+13</f>
        <v>2148</v>
      </c>
      <c r="J32" s="8">
        <f>43521+11909</f>
        <v>55430</v>
      </c>
      <c r="K32" s="8">
        <f>909+42</f>
        <v>951</v>
      </c>
      <c r="L32" s="8">
        <f>52101+1264</f>
        <v>53365</v>
      </c>
      <c r="M32" s="8">
        <f>8923+8053</f>
        <v>16976</v>
      </c>
      <c r="N32" s="8">
        <f>438+11</f>
        <v>449</v>
      </c>
      <c r="O32" s="8">
        <f>12276+11222</f>
        <v>23498</v>
      </c>
      <c r="P32" s="8">
        <f>178+42</f>
        <v>220</v>
      </c>
      <c r="Q32" s="8">
        <f>1684+1238</f>
        <v>2922</v>
      </c>
      <c r="R32" s="8">
        <f>8167+4385</f>
        <v>12552</v>
      </c>
      <c r="S32" s="8">
        <f>334+4</f>
        <v>338</v>
      </c>
      <c r="T32" s="8">
        <f>11357+6190</f>
        <v>17547</v>
      </c>
      <c r="U32" s="8">
        <f>146+22</f>
        <v>168</v>
      </c>
      <c r="V32" s="8">
        <f>1486+706</f>
        <v>2192</v>
      </c>
      <c r="W32" s="8">
        <f>4455+1597</f>
        <v>6052</v>
      </c>
      <c r="X32" s="8">
        <f>203+4</f>
        <v>207</v>
      </c>
      <c r="Y32" s="8">
        <f>6277+4963</f>
        <v>11240</v>
      </c>
      <c r="Z32" s="8">
        <f>78+22</f>
        <v>100</v>
      </c>
      <c r="AA32" s="8">
        <f>822</f>
        <v>822</v>
      </c>
      <c r="AB32" s="8">
        <f>1932+1153</f>
        <v>3085</v>
      </c>
      <c r="AC32" s="8">
        <v>152</v>
      </c>
      <c r="AD32" s="8">
        <v>5374</v>
      </c>
      <c r="AE32" s="8">
        <v>23</v>
      </c>
      <c r="AF32" s="8" t="s">
        <v>38</v>
      </c>
      <c r="AG32" s="8">
        <f>1394+798</f>
        <v>2192</v>
      </c>
      <c r="AH32" s="8">
        <v>94</v>
      </c>
      <c r="AI32" s="8" t="s">
        <v>38</v>
      </c>
      <c r="AJ32" s="8" t="s">
        <v>38</v>
      </c>
      <c r="AK32" s="8" t="s">
        <v>38</v>
      </c>
      <c r="AL32" s="8">
        <v>989</v>
      </c>
      <c r="AM32" s="8">
        <v>92</v>
      </c>
      <c r="AN32" s="8" t="s">
        <v>38</v>
      </c>
      <c r="AO32" s="8" t="s">
        <v>38</v>
      </c>
      <c r="AP32" s="8" t="s">
        <v>38</v>
      </c>
      <c r="AQ32" s="8" t="s">
        <v>38</v>
      </c>
      <c r="AR32" s="8" t="s">
        <v>38</v>
      </c>
      <c r="AS32" s="8" t="s">
        <v>38</v>
      </c>
      <c r="AT32" s="8" t="s">
        <v>38</v>
      </c>
      <c r="AU32" s="8">
        <f>685+590</f>
        <v>1275</v>
      </c>
    </row>
    <row r="33" spans="1:47" x14ac:dyDescent="0.25">
      <c r="A33" s="6" t="s">
        <v>60</v>
      </c>
      <c r="B33" s="6">
        <v>223208</v>
      </c>
      <c r="C33" s="6">
        <v>62623</v>
      </c>
      <c r="D33" s="6">
        <v>4190</v>
      </c>
      <c r="E33" s="6">
        <v>48574</v>
      </c>
      <c r="F33" s="6">
        <v>1739</v>
      </c>
      <c r="G33" s="6">
        <v>106082</v>
      </c>
      <c r="H33" s="6">
        <v>62228</v>
      </c>
      <c r="I33" s="6">
        <v>4122</v>
      </c>
      <c r="J33" s="6">
        <v>48159</v>
      </c>
      <c r="K33" s="6">
        <v>1729</v>
      </c>
      <c r="L33" s="6">
        <v>106082</v>
      </c>
      <c r="M33" s="6">
        <v>16832</v>
      </c>
      <c r="N33" s="6">
        <v>532</v>
      </c>
      <c r="O33" s="6">
        <v>21167</v>
      </c>
      <c r="P33" s="6">
        <v>234</v>
      </c>
      <c r="Q33" s="6">
        <v>4721</v>
      </c>
      <c r="R33" s="6">
        <v>15111</v>
      </c>
      <c r="S33" s="6">
        <v>432</v>
      </c>
      <c r="T33" s="6">
        <v>19672</v>
      </c>
      <c r="U33" s="6">
        <v>213</v>
      </c>
      <c r="V33" s="6">
        <v>4473</v>
      </c>
      <c r="W33" s="6">
        <v>8186</v>
      </c>
      <c r="X33" s="6">
        <v>252</v>
      </c>
      <c r="Y33" s="6">
        <v>10733</v>
      </c>
      <c r="Z33" s="6">
        <v>141</v>
      </c>
      <c r="AA33" s="6">
        <v>2474</v>
      </c>
      <c r="AB33" s="6">
        <v>3750</v>
      </c>
      <c r="AC33" s="6">
        <v>204</v>
      </c>
      <c r="AD33" s="6">
        <v>8748</v>
      </c>
      <c r="AE33" s="6">
        <v>40</v>
      </c>
      <c r="AF33" s="6" t="s">
        <v>38</v>
      </c>
      <c r="AG33" s="6">
        <v>2723</v>
      </c>
      <c r="AH33" s="6">
        <v>123</v>
      </c>
      <c r="AI33" s="6" t="s">
        <v>38</v>
      </c>
      <c r="AJ33" s="6" t="s">
        <v>38</v>
      </c>
      <c r="AK33" s="6" t="s">
        <v>38</v>
      </c>
      <c r="AL33" s="6">
        <v>1890</v>
      </c>
      <c r="AM33" s="6">
        <v>121</v>
      </c>
      <c r="AN33" s="6" t="s">
        <v>38</v>
      </c>
      <c r="AO33" s="6" t="s">
        <v>38</v>
      </c>
      <c r="AP33" s="6" t="s">
        <v>38</v>
      </c>
      <c r="AQ33" s="6" t="s">
        <v>38</v>
      </c>
      <c r="AR33" s="6" t="s">
        <v>38</v>
      </c>
      <c r="AS33" s="6" t="s">
        <v>38</v>
      </c>
      <c r="AT33" s="6" t="s">
        <v>38</v>
      </c>
      <c r="AU33" s="6">
        <v>2158</v>
      </c>
    </row>
    <row r="34" spans="1:47" x14ac:dyDescent="0.25">
      <c r="A34" s="7" t="s">
        <v>61</v>
      </c>
    </row>
  </sheetData>
  <mergeCells count="39">
    <mergeCell ref="AQ9:AU9"/>
    <mergeCell ref="AQ5:AU7"/>
    <mergeCell ref="H8:L9"/>
    <mergeCell ref="M8:Q8"/>
    <mergeCell ref="M9:Q9"/>
    <mergeCell ref="R8:V9"/>
    <mergeCell ref="W8:AA9"/>
    <mergeCell ref="AB8:AF9"/>
    <mergeCell ref="AG8:AK9"/>
    <mergeCell ref="AL8:AP9"/>
    <mergeCell ref="AQ8:AU8"/>
    <mergeCell ref="W5:AA7"/>
    <mergeCell ref="AB5:AF5"/>
    <mergeCell ref="AG5:AK7"/>
    <mergeCell ref="AL3:AP4"/>
    <mergeCell ref="AL5:AP7"/>
    <mergeCell ref="H7:L7"/>
    <mergeCell ref="M5:Q5"/>
    <mergeCell ref="M6:Q6"/>
    <mergeCell ref="M7:Q7"/>
    <mergeCell ref="R5:V5"/>
    <mergeCell ref="R6:V6"/>
    <mergeCell ref="R7:V7"/>
    <mergeCell ref="AQ3:AU4"/>
    <mergeCell ref="A3:A9"/>
    <mergeCell ref="C3:G4"/>
    <mergeCell ref="H3:L4"/>
    <mergeCell ref="M3:Q4"/>
    <mergeCell ref="R3:V4"/>
    <mergeCell ref="W3:AA4"/>
    <mergeCell ref="B5:B9"/>
    <mergeCell ref="C5:G9"/>
    <mergeCell ref="H5:L5"/>
    <mergeCell ref="H6:L6"/>
    <mergeCell ref="AB6:AF7"/>
    <mergeCell ref="AB3:AF3"/>
    <mergeCell ref="AB4:AF4"/>
    <mergeCell ref="AG3:AK3"/>
    <mergeCell ref="AG4:AK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Harsh Sheth</cp:lastModifiedBy>
  <dcterms:created xsi:type="dcterms:W3CDTF">2015-06-05T18:17:20Z</dcterms:created>
  <dcterms:modified xsi:type="dcterms:W3CDTF">2025-07-30T08:14:01Z</dcterms:modified>
</cp:coreProperties>
</file>