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5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<sst xmlns="http://schemas.openxmlformats.org/spreadsheetml/2006/main" count="75" uniqueCount="25">
  <si>
    <t>Sample</t>
  </si>
  <si>
    <t>B2M</t>
  </si>
  <si>
    <t>Exon 5</t>
  </si>
  <si>
    <t>Exon 9</t>
  </si>
  <si>
    <t>Exon 10</t>
  </si>
  <si>
    <t>Ct-1</t>
  </si>
  <si>
    <t>Ct-2</t>
  </si>
  <si>
    <t>Ct-3</t>
  </si>
  <si>
    <t>Mean_Ct</t>
  </si>
  <si>
    <t>SD_Ct</t>
  </si>
  <si>
    <t>ΔΔCt</t>
  </si>
  <si>
    <t>RHD*01N.01_0</t>
  </si>
  <si>
    <t>/</t>
  </si>
  <si>
    <t>RHD*01N.01_5</t>
  </si>
  <si>
    <t>RHD*01N.01_20</t>
  </si>
  <si>
    <t>RHD*01N.01_40</t>
  </si>
  <si>
    <t>RHD*01N.03_0</t>
  </si>
  <si>
    <t>RHD*01N.03_5</t>
  </si>
  <si>
    <t>RHD*01N.03_20</t>
  </si>
  <si>
    <t>RHD*01N.03_40</t>
  </si>
  <si>
    <t>RHD*01EL.01_0</t>
  </si>
  <si>
    <t>RHD*01EL.01_5</t>
  </si>
  <si>
    <t>RHD*01EL.01_20</t>
  </si>
  <si>
    <t>RHD*01EL.01_40</t>
  </si>
  <si>
    <t>Footnote: Supplementary Table reports replicate-level Ct values and derived metrics obtained from simulated cfDNA mixtures. Three technical replicates were performed for each sample and exon. Variability in Ct values, particularly at low simulated fetal DNA proportions (5%), reflects expected low-copy-number effects and does not affect qualitative exon-level classification. ΔΔCt was applied as an auxiliary indicator of relative signal strength and was not used as a standalone criterion for categorical interpretation. The symbol “/” indicates no detectable amplification or values not applicable due to absence of a valid amplification signal under the defined assay criteria.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</si>
</sst>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1">
    <font>
      <sz val="11"/>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12" applyNumberFormat="0" applyFill="0" applyAlignment="0" applyProtection="0">
      <alignment vertical="center"/>
    </xf>
    <xf numFmtId="0" fontId="8" fillId="0" borderId="12" applyNumberFormat="0" applyFill="0" applyAlignment="0" applyProtection="0">
      <alignment vertical="center"/>
    </xf>
    <xf numFmtId="0" fontId="9" fillId="0" borderId="13" applyNumberFormat="0" applyFill="0" applyAlignment="0" applyProtection="0">
      <alignment vertical="center"/>
    </xf>
    <xf numFmtId="0" fontId="9" fillId="0" borderId="0" applyNumberFormat="0" applyFill="0" applyBorder="0" applyAlignment="0" applyProtection="0">
      <alignment vertical="center"/>
    </xf>
    <xf numFmtId="0" fontId="10" fillId="3" borderId="14" applyNumberFormat="0" applyAlignment="0" applyProtection="0">
      <alignment vertical="center"/>
    </xf>
    <xf numFmtId="0" fontId="11" fillId="4" borderId="15" applyNumberFormat="0" applyAlignment="0" applyProtection="0">
      <alignment vertical="center"/>
    </xf>
    <xf numFmtId="0" fontId="12" fillId="4" borderId="14" applyNumberFormat="0" applyAlignment="0" applyProtection="0">
      <alignment vertical="center"/>
    </xf>
    <xf numFmtId="0" fontId="13" fillId="5" borderId="16" applyNumberFormat="0" applyAlignment="0" applyProtection="0">
      <alignment vertical="center"/>
    </xf>
    <xf numFmtId="0" fontId="14" fillId="0" borderId="17" applyNumberFormat="0" applyFill="0" applyAlignment="0" applyProtection="0">
      <alignment vertical="center"/>
    </xf>
    <xf numFmtId="0" fontId="15" fillId="0" borderId="1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1">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176" fontId="0" fillId="0" borderId="4" xfId="0" applyNumberFormat="1" applyBorder="1" applyAlignment="1">
      <alignment horizontal="center" vertical="center"/>
    </xf>
    <xf numFmtId="176" fontId="0" fillId="0" borderId="5" xfId="0" applyNumberFormat="1" applyBorder="1" applyAlignment="1">
      <alignment horizontal="center" vertical="center"/>
    </xf>
    <xf numFmtId="176" fontId="1" fillId="0" borderId="5" xfId="0" applyNumberFormat="1" applyFont="1" applyBorder="1" applyAlignment="1">
      <alignment horizontal="center" vertical="center"/>
    </xf>
    <xf numFmtId="176" fontId="0" fillId="0" borderId="6" xfId="0" applyNumberFormat="1" applyBorder="1" applyAlignment="1">
      <alignment horizontal="center" vertical="center"/>
    </xf>
    <xf numFmtId="176" fontId="0" fillId="0" borderId="7" xfId="0" applyNumberFormat="1" applyBorder="1" applyAlignment="1">
      <alignment horizontal="center" vertical="center"/>
    </xf>
    <xf numFmtId="0" fontId="0" fillId="0" borderId="0" xfId="0" applyAlignment="1">
      <alignment horizontal="left" vertical="top" wrapText="1"/>
    </xf>
    <xf numFmtId="0" fontId="0" fillId="0" borderId="8" xfId="0" applyBorder="1" applyAlignment="1">
      <alignment horizontal="center" vertical="center"/>
    </xf>
    <xf numFmtId="0" fontId="0" fillId="0" borderId="9" xfId="0" applyBorder="1">
      <alignment vertical="center"/>
    </xf>
    <xf numFmtId="176" fontId="0" fillId="0" borderId="9" xfId="0" applyNumberFormat="1" applyBorder="1" applyAlignment="1">
      <alignment horizontal="center" vertical="center"/>
    </xf>
    <xf numFmtId="176" fontId="0" fillId="0" borderId="5" xfId="0" applyNumberFormat="1" applyBorder="1">
      <alignment vertical="center"/>
    </xf>
    <xf numFmtId="176" fontId="0" fillId="0" borderId="10" xfId="0" applyNumberFormat="1" applyBorder="1" applyAlignment="1">
      <alignment horizontal="center" vertical="center"/>
    </xf>
    <xf numFmtId="176" fontId="0" fillId="0" borderId="7" xfId="0" applyNumberFormat="1" applyFill="1" applyBorder="1" applyAlignment="1">
      <alignment horizontal="center" vertical="center"/>
    </xf>
    <xf numFmtId="176" fontId="0" fillId="0" borderId="5" xfId="0" applyNumberFormat="1" applyFill="1" applyBorder="1" applyAlignment="1">
      <alignment horizontal="center" vertical="center"/>
    </xf>
    <xf numFmtId="176" fontId="0" fillId="0" borderId="4" xfId="0" applyNumberForma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0"/>
  <sheetViews>
    <sheetView tabSelected="1" workbookViewId="0">
      <selection activeCell="Z13" sqref="Z13"/>
    </sheetView>
  </sheetViews>
  <sheetFormatPr defaultColWidth="9.23076923076923" defaultRowHeight="16.8"/>
  <cols>
    <col min="1" max="1" width="22.1153846153846" customWidth="1"/>
    <col min="2" max="4" width="5.46153846153846" customWidth="1"/>
    <col min="5" max="5" width="9.84615384615385" customWidth="1"/>
    <col min="6" max="6" width="7.53846153846154" customWidth="1"/>
    <col min="7" max="9" width="5.46153846153846" customWidth="1"/>
    <col min="10" max="10" width="9.84615384615385" customWidth="1"/>
    <col min="11" max="11" width="7.53846153846154" customWidth="1"/>
    <col min="12" max="12" width="6.38461538461539" customWidth="1"/>
    <col min="13" max="15" width="5.46153846153846" customWidth="1"/>
    <col min="16" max="16" width="9.84615384615385" customWidth="1"/>
    <col min="17" max="17" width="7.53846153846154" customWidth="1"/>
    <col min="18" max="18" width="6.38461538461539" customWidth="1"/>
    <col min="19" max="21" width="5.46153846153846" customWidth="1"/>
    <col min="22" max="22" width="9.84615384615385" customWidth="1"/>
    <col min="23" max="23" width="7.53846153846154" customWidth="1"/>
    <col min="24" max="24" width="6.38461538461539" customWidth="1"/>
  </cols>
  <sheetData>
    <row r="1" spans="1:24">
      <c r="A1" s="1" t="s">
        <v>0</v>
      </c>
      <c r="B1" s="2" t="s">
        <v>1</v>
      </c>
      <c r="C1" s="3"/>
      <c r="D1" s="3"/>
      <c r="E1" s="3"/>
      <c r="F1" s="13"/>
      <c r="G1" s="2" t="s">
        <v>2</v>
      </c>
      <c r="H1" s="3"/>
      <c r="I1" s="3"/>
      <c r="J1" s="3"/>
      <c r="K1" s="3"/>
      <c r="L1" s="13"/>
      <c r="M1" s="2" t="s">
        <v>3</v>
      </c>
      <c r="N1" s="3"/>
      <c r="O1" s="3"/>
      <c r="P1" s="3"/>
      <c r="Q1" s="3"/>
      <c r="R1" s="13"/>
      <c r="S1" s="2" t="s">
        <v>4</v>
      </c>
      <c r="T1" s="3"/>
      <c r="U1" s="3"/>
      <c r="V1" s="3"/>
      <c r="W1" s="3"/>
      <c r="X1" s="13"/>
    </row>
    <row r="2" spans="1:24">
      <c r="A2" s="1"/>
      <c r="B2" s="4" t="s">
        <v>5</v>
      </c>
      <c r="C2" s="5" t="s">
        <v>6</v>
      </c>
      <c r="D2" s="5" t="s">
        <v>7</v>
      </c>
      <c r="E2" s="5" t="s">
        <v>8</v>
      </c>
      <c r="F2" s="14" t="s">
        <v>9</v>
      </c>
      <c r="G2" s="4" t="s">
        <v>5</v>
      </c>
      <c r="H2" s="5" t="s">
        <v>6</v>
      </c>
      <c r="I2" s="5" t="s">
        <v>7</v>
      </c>
      <c r="J2" s="5" t="s">
        <v>8</v>
      </c>
      <c r="K2" s="5" t="s">
        <v>9</v>
      </c>
      <c r="L2" s="14" t="s">
        <v>10</v>
      </c>
      <c r="M2" s="4" t="s">
        <v>5</v>
      </c>
      <c r="N2" s="5" t="s">
        <v>6</v>
      </c>
      <c r="O2" s="5" t="s">
        <v>7</v>
      </c>
      <c r="P2" s="5" t="s">
        <v>8</v>
      </c>
      <c r="Q2" s="5" t="s">
        <v>9</v>
      </c>
      <c r="R2" s="14" t="s">
        <v>10</v>
      </c>
      <c r="S2" s="4" t="s">
        <v>5</v>
      </c>
      <c r="T2" s="5" t="s">
        <v>6</v>
      </c>
      <c r="U2" s="5" t="s">
        <v>7</v>
      </c>
      <c r="V2" s="5" t="s">
        <v>8</v>
      </c>
      <c r="W2" s="5" t="s">
        <v>9</v>
      </c>
      <c r="X2" s="14" t="s">
        <v>10</v>
      </c>
    </row>
    <row r="3" spans="1:24">
      <c r="A3" s="6" t="s">
        <v>11</v>
      </c>
      <c r="B3" s="7">
        <v>28.9011192321777</v>
      </c>
      <c r="C3" s="8">
        <v>28.8775730133057</v>
      </c>
      <c r="D3" s="9">
        <v>28.9100933074951</v>
      </c>
      <c r="E3" s="8">
        <f>AVERAGE(B3:D3)</f>
        <v>28.8962618509928</v>
      </c>
      <c r="F3" s="15">
        <f>_xlfn.STDEV.S(B3:D3)</f>
        <v>0.0167954755074871</v>
      </c>
      <c r="G3" s="7" t="s">
        <v>12</v>
      </c>
      <c r="H3" s="8" t="s">
        <v>12</v>
      </c>
      <c r="I3" s="8" t="s">
        <v>12</v>
      </c>
      <c r="J3" s="8" t="s">
        <v>12</v>
      </c>
      <c r="K3" s="8" t="s">
        <v>12</v>
      </c>
      <c r="L3" s="15" t="s">
        <v>12</v>
      </c>
      <c r="M3" s="7" t="s">
        <v>12</v>
      </c>
      <c r="N3" s="8" t="s">
        <v>12</v>
      </c>
      <c r="O3" s="8" t="s">
        <v>12</v>
      </c>
      <c r="P3" s="8" t="s">
        <v>12</v>
      </c>
      <c r="Q3" s="8" t="s">
        <v>12</v>
      </c>
      <c r="R3" s="15" t="s">
        <v>12</v>
      </c>
      <c r="S3" s="7" t="s">
        <v>12</v>
      </c>
      <c r="T3" s="8" t="s">
        <v>12</v>
      </c>
      <c r="U3" s="8" t="s">
        <v>12</v>
      </c>
      <c r="V3" s="8" t="s">
        <v>12</v>
      </c>
      <c r="W3" s="8" t="s">
        <v>12</v>
      </c>
      <c r="X3" s="15" t="s">
        <v>12</v>
      </c>
    </row>
    <row r="4" spans="1:24">
      <c r="A4" s="6" t="s">
        <v>13</v>
      </c>
      <c r="B4" s="7">
        <v>28.8223896026611</v>
      </c>
      <c r="C4" s="8">
        <v>28.8482685089111</v>
      </c>
      <c r="D4" s="8">
        <v>28.9478340148926</v>
      </c>
      <c r="E4" s="8">
        <f t="shared" ref="E4:E14" si="0">AVERAGE(B4:D4)</f>
        <v>28.8728307088216</v>
      </c>
      <c r="F4" s="15">
        <f t="shared" ref="F4:F14" si="1">_xlfn.STDEV.S(B4:D4)</f>
        <v>0.0662310455025062</v>
      </c>
      <c r="G4" s="7">
        <v>34.7414360046387</v>
      </c>
      <c r="H4" s="8">
        <v>34.9692840576172</v>
      </c>
      <c r="I4" s="8">
        <v>34.7746849060059</v>
      </c>
      <c r="J4" s="8">
        <f>AVERAGE(G4:I4)</f>
        <v>34.8284683227539</v>
      </c>
      <c r="K4" s="19">
        <f>_xlfn.STDEV.S(G4:I4)</f>
        <v>0.123077925516096</v>
      </c>
      <c r="L4" s="15">
        <f>J4-E4-0.7973</f>
        <v>5.15833761393229</v>
      </c>
      <c r="M4" s="7">
        <v>35.4259757995605</v>
      </c>
      <c r="N4" s="8">
        <v>34.9812240600586</v>
      </c>
      <c r="O4" s="8">
        <v>35.3955726623535</v>
      </c>
      <c r="P4" s="8">
        <f>AVERAGE(M4:O4)</f>
        <v>35.2675908406575</v>
      </c>
      <c r="Q4" s="19">
        <f>_xlfn.STDEV.S(M4:O4)</f>
        <v>0.248466370885395</v>
      </c>
      <c r="R4" s="15">
        <f>P4-E4-1.1889</f>
        <v>5.20586013183592</v>
      </c>
      <c r="S4" s="7">
        <v>34.3565368652344</v>
      </c>
      <c r="T4" s="8">
        <v>34.5934638977051</v>
      </c>
      <c r="U4" s="8">
        <v>34.9618377685547</v>
      </c>
      <c r="V4" s="8">
        <f t="shared" ref="V4:V14" si="2">AVERAGE(S4:U4)</f>
        <v>34.6372795104981</v>
      </c>
      <c r="W4" s="19">
        <f t="shared" ref="W4:W14" si="3">_xlfn.STDEV.S(S4:U4)</f>
        <v>0.305019920387843</v>
      </c>
      <c r="X4" s="15">
        <f>V4-E4-0.719</f>
        <v>5.04544880167644</v>
      </c>
    </row>
    <row r="5" spans="1:24">
      <c r="A5" s="6" t="s">
        <v>14</v>
      </c>
      <c r="B5" s="7">
        <v>29.26442527771</v>
      </c>
      <c r="C5" s="8">
        <v>29.043737411499</v>
      </c>
      <c r="D5" s="8">
        <v>28.9425258636475</v>
      </c>
      <c r="E5" s="8">
        <f t="shared" si="0"/>
        <v>29.0835628509522</v>
      </c>
      <c r="F5" s="15">
        <f t="shared" si="1"/>
        <v>0.164603637305418</v>
      </c>
      <c r="G5" s="7">
        <v>32.3256950378418</v>
      </c>
      <c r="H5" s="16">
        <v>32.3964767456055</v>
      </c>
      <c r="I5" s="19">
        <v>32.6618194580078</v>
      </c>
      <c r="J5" s="8">
        <f t="shared" ref="J5:J14" si="4">AVERAGE(G5:I5)</f>
        <v>32.4613304138184</v>
      </c>
      <c r="K5" s="19">
        <f t="shared" ref="K5:K14" si="5">_xlfn.STDEV.S(G5:I5)</f>
        <v>0.177198773044527</v>
      </c>
      <c r="L5" s="15">
        <f>J5-E5-1.19</f>
        <v>2.18776756286619</v>
      </c>
      <c r="M5" s="7">
        <v>32.9479751586914</v>
      </c>
      <c r="N5" s="16">
        <v>33.1279487609863</v>
      </c>
      <c r="O5" s="19">
        <v>32.57177734375</v>
      </c>
      <c r="P5" s="8">
        <f>AVERAGE(M5:O5)</f>
        <v>32.8825670878092</v>
      </c>
      <c r="Q5" s="8">
        <f>_xlfn.STDEV.S(M5:O5)</f>
        <v>0.283796270482989</v>
      </c>
      <c r="R5" s="15">
        <f>P5-E5-1.46</f>
        <v>2.33900423685707</v>
      </c>
      <c r="S5" s="20">
        <v>32.5407867431641</v>
      </c>
      <c r="T5" s="16">
        <v>32.7097816467285</v>
      </c>
      <c r="U5" s="19">
        <v>32.3379173278809</v>
      </c>
      <c r="V5" s="8">
        <f t="shared" si="2"/>
        <v>32.5294952392578</v>
      </c>
      <c r="W5" s="19">
        <f t="shared" si="3"/>
        <v>0.186189128182486</v>
      </c>
      <c r="X5" s="15">
        <f>V5-E5-0.96</f>
        <v>2.48593238830565</v>
      </c>
    </row>
    <row r="6" spans="1:24">
      <c r="A6" s="6" t="s">
        <v>15</v>
      </c>
      <c r="B6" s="7">
        <v>29.0032997131348</v>
      </c>
      <c r="C6" s="8">
        <v>28.9966621398926</v>
      </c>
      <c r="D6" s="8">
        <v>28.9805717468262</v>
      </c>
      <c r="E6" s="8">
        <f t="shared" si="0"/>
        <v>28.9935111999512</v>
      </c>
      <c r="F6" s="15">
        <f t="shared" si="1"/>
        <v>0.0116870197234775</v>
      </c>
      <c r="G6" s="7">
        <v>31.5541591644287</v>
      </c>
      <c r="H6" s="8">
        <v>31.3651599884033</v>
      </c>
      <c r="I6" s="8">
        <v>31.6003894805908</v>
      </c>
      <c r="J6" s="8">
        <f t="shared" si="4"/>
        <v>31.5065695444743</v>
      </c>
      <c r="K6" s="8">
        <f t="shared" si="5"/>
        <v>0.124626672282669</v>
      </c>
      <c r="L6" s="15">
        <f>J6-E6-1.19</f>
        <v>1.32305834452308</v>
      </c>
      <c r="M6" s="7">
        <v>32.1104469299316</v>
      </c>
      <c r="N6" s="8">
        <v>32.4111595153809</v>
      </c>
      <c r="O6" s="8">
        <v>32.4299087524414</v>
      </c>
      <c r="P6" s="8">
        <f>AVERAGE(M6:O6)</f>
        <v>32.3171717325846</v>
      </c>
      <c r="Q6" s="8">
        <f>_xlfn.STDEV.S(M6:O6)</f>
        <v>0.179274207560731</v>
      </c>
      <c r="R6" s="15">
        <f>P6-E6-1.46</f>
        <v>1.86366053263343</v>
      </c>
      <c r="S6" s="7">
        <v>31.3990135192871</v>
      </c>
      <c r="T6" s="8">
        <v>31.6501407623291</v>
      </c>
      <c r="U6" s="8">
        <v>31.2388515472412</v>
      </c>
      <c r="V6" s="8">
        <f t="shared" si="2"/>
        <v>31.4293352762858</v>
      </c>
      <c r="W6" s="19">
        <f t="shared" si="3"/>
        <v>0.207314402110706</v>
      </c>
      <c r="X6" s="15">
        <f>V6-E6-0.96</f>
        <v>1.4758240763346</v>
      </c>
    </row>
    <row r="7" spans="1:24">
      <c r="A7" s="6" t="s">
        <v>16</v>
      </c>
      <c r="B7" s="7">
        <v>29.4162368774414</v>
      </c>
      <c r="C7" s="8">
        <v>29.3634510040283</v>
      </c>
      <c r="D7" s="8">
        <v>29.3326225280762</v>
      </c>
      <c r="E7" s="8">
        <f t="shared" si="0"/>
        <v>29.3707701365153</v>
      </c>
      <c r="F7" s="15">
        <f t="shared" si="1"/>
        <v>0.0422849515810768</v>
      </c>
      <c r="G7" s="7" t="s">
        <v>12</v>
      </c>
      <c r="H7" s="8" t="s">
        <v>12</v>
      </c>
      <c r="I7" s="19" t="s">
        <v>12</v>
      </c>
      <c r="J7" s="8" t="s">
        <v>12</v>
      </c>
      <c r="K7" s="8" t="s">
        <v>12</v>
      </c>
      <c r="L7" s="15" t="s">
        <v>12</v>
      </c>
      <c r="M7" s="7" t="s">
        <v>12</v>
      </c>
      <c r="N7" s="8" t="s">
        <v>12</v>
      </c>
      <c r="O7" s="19" t="s">
        <v>12</v>
      </c>
      <c r="P7" s="8" t="s">
        <v>12</v>
      </c>
      <c r="Q7" s="8" t="s">
        <v>12</v>
      </c>
      <c r="R7" s="15" t="s">
        <v>12</v>
      </c>
      <c r="S7" s="7">
        <v>30.0647583007813</v>
      </c>
      <c r="T7" s="8">
        <v>30.0113506317139</v>
      </c>
      <c r="U7" s="19">
        <v>30.0253353118896</v>
      </c>
      <c r="V7" s="8">
        <f t="shared" si="2"/>
        <v>30.0338147481283</v>
      </c>
      <c r="W7" s="19">
        <f t="shared" si="3"/>
        <v>0.0276951332908188</v>
      </c>
      <c r="X7" s="15">
        <f>V7-E7-0.719</f>
        <v>-0.0559553883870466</v>
      </c>
    </row>
    <row r="8" spans="1:24">
      <c r="A8" s="6" t="s">
        <v>17</v>
      </c>
      <c r="B8" s="7">
        <v>29.2916049957275</v>
      </c>
      <c r="C8" s="8">
        <v>29.2204151153564</v>
      </c>
      <c r="D8" s="8">
        <v>29.3960571289063</v>
      </c>
      <c r="E8" s="8">
        <f t="shared" si="0"/>
        <v>29.3026924133301</v>
      </c>
      <c r="F8" s="15">
        <f t="shared" si="1"/>
        <v>0.0883443679742929</v>
      </c>
      <c r="G8" s="7">
        <v>35.2391319274902</v>
      </c>
      <c r="H8" s="8">
        <v>35.0337715148926</v>
      </c>
      <c r="I8" s="8">
        <v>34.7276954650879</v>
      </c>
      <c r="J8" s="8">
        <f t="shared" si="4"/>
        <v>35.0001996358236</v>
      </c>
      <c r="K8" s="19">
        <f t="shared" si="5"/>
        <v>0.257365726286202</v>
      </c>
      <c r="L8" s="15">
        <f>J8-E8-0.7973</f>
        <v>4.90020722249349</v>
      </c>
      <c r="M8" s="7">
        <v>34.2335052490234</v>
      </c>
      <c r="N8" s="8">
        <v>34.6943893432617</v>
      </c>
      <c r="O8" s="8">
        <v>35.0630531311035</v>
      </c>
      <c r="P8" s="8">
        <f>AVERAGE(M8:O8)</f>
        <v>34.6636492411296</v>
      </c>
      <c r="Q8" s="19">
        <f>_xlfn.STDEV.S(M8:O8)</f>
        <v>0.415627402339172</v>
      </c>
      <c r="R8" s="15">
        <f>P8-E8-1.1889</f>
        <v>4.17205682779948</v>
      </c>
      <c r="S8" s="7">
        <v>30.0780029296875</v>
      </c>
      <c r="T8" s="8">
        <v>30.1137924194336</v>
      </c>
      <c r="U8" s="8">
        <v>29.9934959411621</v>
      </c>
      <c r="V8" s="8">
        <f t="shared" si="2"/>
        <v>30.0617637634277</v>
      </c>
      <c r="W8" s="19">
        <f t="shared" si="3"/>
        <v>0.061770491027186</v>
      </c>
      <c r="X8" s="15">
        <f>V8-E8-0.719</f>
        <v>0.0400713500976563</v>
      </c>
    </row>
    <row r="9" spans="1:24">
      <c r="A9" s="6" t="s">
        <v>18</v>
      </c>
      <c r="B9" s="7">
        <v>29.216480255127</v>
      </c>
      <c r="C9" s="8">
        <v>29.2693347930908</v>
      </c>
      <c r="D9" s="8">
        <v>29.4410915374756</v>
      </c>
      <c r="E9" s="8">
        <f t="shared" si="0"/>
        <v>29.3089688618978</v>
      </c>
      <c r="F9" s="15">
        <f t="shared" si="1"/>
        <v>0.11743381794534</v>
      </c>
      <c r="G9" s="7">
        <v>32.6486282348633</v>
      </c>
      <c r="H9" s="8">
        <v>32.7526969909668</v>
      </c>
      <c r="I9" s="8">
        <v>32.6970901489258</v>
      </c>
      <c r="J9" s="8">
        <f t="shared" si="4"/>
        <v>32.6994717915853</v>
      </c>
      <c r="K9" s="8">
        <f t="shared" si="5"/>
        <v>0.0520752404271968</v>
      </c>
      <c r="L9" s="15">
        <f>J9-E9-1.19</f>
        <v>2.2005029296875</v>
      </c>
      <c r="M9" s="7">
        <v>33.155029296875</v>
      </c>
      <c r="N9" s="8">
        <v>33.0420913696289</v>
      </c>
      <c r="O9" s="8">
        <v>32.9262046813965</v>
      </c>
      <c r="P9" s="8">
        <f>AVERAGE(M9:O9)</f>
        <v>33.0411084493001</v>
      </c>
      <c r="Q9" s="8">
        <f>_xlfn.STDEV.S(M9:O9)</f>
        <v>0.11441547430965</v>
      </c>
      <c r="R9" s="15">
        <f>P9-E9-1.46</f>
        <v>2.27213958740233</v>
      </c>
      <c r="S9" s="7">
        <v>29.9143581390381</v>
      </c>
      <c r="T9" s="8">
        <v>30.2311401367188</v>
      </c>
      <c r="U9" s="8">
        <v>30.1977424621582</v>
      </c>
      <c r="V9" s="8">
        <f t="shared" si="2"/>
        <v>30.114413579305</v>
      </c>
      <c r="W9" s="8">
        <f t="shared" si="3"/>
        <v>0.174055983958643</v>
      </c>
      <c r="X9" s="15">
        <f>V9-E9-0.96</f>
        <v>-0.154555282592766</v>
      </c>
    </row>
    <row r="10" spans="1:24">
      <c r="A10" s="6" t="s">
        <v>19</v>
      </c>
      <c r="B10" s="7">
        <v>29.0685501098633</v>
      </c>
      <c r="C10" s="8">
        <v>29.4450759887695</v>
      </c>
      <c r="D10" s="8">
        <v>29.3076019287109</v>
      </c>
      <c r="E10" s="8">
        <f t="shared" si="0"/>
        <v>29.2737426757812</v>
      </c>
      <c r="F10" s="15">
        <f t="shared" si="1"/>
        <v>0.1905328610194</v>
      </c>
      <c r="G10" s="7">
        <v>31.2900524139404</v>
      </c>
      <c r="H10" s="8">
        <v>31.2957382202148</v>
      </c>
      <c r="I10" s="8">
        <v>31.3919410705566</v>
      </c>
      <c r="J10" s="8">
        <f t="shared" si="4"/>
        <v>31.3259105682373</v>
      </c>
      <c r="K10" s="8">
        <f t="shared" si="5"/>
        <v>0.057254716187013</v>
      </c>
      <c r="L10" s="15">
        <f>J10-E10-1.19</f>
        <v>0.862167892456073</v>
      </c>
      <c r="M10" s="7">
        <v>31.7825241088867</v>
      </c>
      <c r="N10" s="8">
        <v>31.727409362793</v>
      </c>
      <c r="O10" s="8">
        <v>31.7142295837402</v>
      </c>
      <c r="P10" s="8">
        <f>AVERAGE(M10:O10)</f>
        <v>31.74138768514</v>
      </c>
      <c r="Q10" s="8">
        <f>_xlfn.STDEV.S(M10:O10)</f>
        <v>0.0362295551031687</v>
      </c>
      <c r="R10" s="15">
        <f>P10-E10-1.46</f>
        <v>1.00764500935874</v>
      </c>
      <c r="S10" s="7">
        <v>30.3602867126465</v>
      </c>
      <c r="T10" s="8">
        <v>30.2087783813477</v>
      </c>
      <c r="U10" s="8">
        <v>30.2928657531738</v>
      </c>
      <c r="V10" s="8">
        <f t="shared" si="2"/>
        <v>30.2873102823893</v>
      </c>
      <c r="W10" s="8">
        <f t="shared" si="3"/>
        <v>0.075906791889557</v>
      </c>
      <c r="X10" s="15">
        <f>V10-E10-0.96</f>
        <v>0.053567606608099</v>
      </c>
    </row>
    <row r="11" spans="1:24">
      <c r="A11" s="6" t="s">
        <v>20</v>
      </c>
      <c r="B11" s="7">
        <v>29.2974109649658</v>
      </c>
      <c r="C11" s="8">
        <v>29.2476673126221</v>
      </c>
      <c r="D11" s="8">
        <v>29.3160781860352</v>
      </c>
      <c r="E11" s="8">
        <f t="shared" si="0"/>
        <v>29.287052154541</v>
      </c>
      <c r="F11" s="15">
        <f t="shared" si="1"/>
        <v>0.0353622767274408</v>
      </c>
      <c r="G11" s="7">
        <v>29.2498817443848</v>
      </c>
      <c r="H11" s="8">
        <v>29.2950344085693</v>
      </c>
      <c r="I11" s="8">
        <v>29.2521171569824</v>
      </c>
      <c r="J11" s="8">
        <f t="shared" si="4"/>
        <v>29.2656777699788</v>
      </c>
      <c r="K11" s="8">
        <f t="shared" si="5"/>
        <v>0.0254481519833982</v>
      </c>
      <c r="L11" s="15">
        <f>J11-E11-0.7973</f>
        <v>-0.818674384562176</v>
      </c>
      <c r="M11" s="7">
        <v>39.3949737548828</v>
      </c>
      <c r="N11" s="8" t="s">
        <v>12</v>
      </c>
      <c r="O11" s="8">
        <v>39.9179954528809</v>
      </c>
      <c r="P11" s="8" t="s">
        <v>12</v>
      </c>
      <c r="Q11" s="8" t="s">
        <v>12</v>
      </c>
      <c r="R11" s="15" t="s">
        <v>12</v>
      </c>
      <c r="S11" s="7">
        <v>29.3309326171875</v>
      </c>
      <c r="T11" s="8">
        <v>29.1956462860107</v>
      </c>
      <c r="U11" s="8">
        <v>29.4303493499756</v>
      </c>
      <c r="V11" s="8">
        <f t="shared" si="2"/>
        <v>29.3189760843913</v>
      </c>
      <c r="W11" s="8">
        <f t="shared" si="3"/>
        <v>0.117807474576114</v>
      </c>
      <c r="X11" s="15">
        <f>V11-E11-0.719</f>
        <v>-0.687076070149738</v>
      </c>
    </row>
    <row r="12" spans="1:24">
      <c r="A12" s="6" t="s">
        <v>21</v>
      </c>
      <c r="B12" s="7">
        <v>29.5503196716309</v>
      </c>
      <c r="C12" s="8">
        <v>29.227352142334</v>
      </c>
      <c r="D12" s="8">
        <v>29.3031063079834</v>
      </c>
      <c r="E12" s="8">
        <f t="shared" si="0"/>
        <v>29.3602593739828</v>
      </c>
      <c r="F12" s="15">
        <f t="shared" si="1"/>
        <v>0.168898966722363</v>
      </c>
      <c r="G12" s="7">
        <v>29.4438667297363</v>
      </c>
      <c r="H12" s="8">
        <v>29.3389301300049</v>
      </c>
      <c r="I12" s="8">
        <v>29.5354824066162</v>
      </c>
      <c r="J12" s="8">
        <f t="shared" si="4"/>
        <v>29.4394264221191</v>
      </c>
      <c r="K12" s="8">
        <f t="shared" si="5"/>
        <v>0.0983513426907601</v>
      </c>
      <c r="L12" s="15">
        <f>J12-E12-1.19</f>
        <v>-1.11083295186364</v>
      </c>
      <c r="M12" s="7">
        <v>34.1966896057129</v>
      </c>
      <c r="N12" s="8">
        <v>34.5564765930176</v>
      </c>
      <c r="O12" s="8">
        <v>35.0523834228516</v>
      </c>
      <c r="P12" s="8">
        <f>AVERAGE(M12:O12)</f>
        <v>34.6018498738607</v>
      </c>
      <c r="Q12" s="8">
        <f>_xlfn.STDEV.S(M12:O12)</f>
        <v>0.429647562698996</v>
      </c>
      <c r="R12" s="15">
        <f>P12-E12-1.46</f>
        <v>3.78159049987791</v>
      </c>
      <c r="S12" s="7">
        <v>29.2579746246338</v>
      </c>
      <c r="T12" s="8">
        <v>29.3726062774658</v>
      </c>
      <c r="U12" s="8">
        <v>29.2597808837891</v>
      </c>
      <c r="V12" s="8">
        <f t="shared" si="2"/>
        <v>29.2967872619629</v>
      </c>
      <c r="W12" s="8">
        <f t="shared" si="3"/>
        <v>0.0656674042193358</v>
      </c>
      <c r="X12" s="15">
        <f>V12-E12-0.96</f>
        <v>-1.02347211201987</v>
      </c>
    </row>
    <row r="13" spans="1:24">
      <c r="A13" s="6" t="s">
        <v>22</v>
      </c>
      <c r="B13" s="7">
        <v>29.1196060180664</v>
      </c>
      <c r="C13" s="8">
        <v>29.1035499572754</v>
      </c>
      <c r="D13" s="8">
        <v>29.2472801208496</v>
      </c>
      <c r="E13" s="8">
        <f t="shared" si="0"/>
        <v>29.1568120320638</v>
      </c>
      <c r="F13" s="15">
        <f t="shared" si="1"/>
        <v>0.0787578922295884</v>
      </c>
      <c r="G13" s="7">
        <v>29.4227638244629</v>
      </c>
      <c r="H13" s="8">
        <v>29.3634605407715</v>
      </c>
      <c r="I13" s="8">
        <v>29.4705638885498</v>
      </c>
      <c r="J13" s="8">
        <f t="shared" si="4"/>
        <v>29.4189294179281</v>
      </c>
      <c r="K13" s="8">
        <f t="shared" si="5"/>
        <v>0.0536545317884404</v>
      </c>
      <c r="L13" s="15">
        <f>J13-E13-1.19</f>
        <v>-0.927882614135731</v>
      </c>
      <c r="M13" s="7">
        <v>32.8911590576172</v>
      </c>
      <c r="N13" s="8">
        <v>32.951171875</v>
      </c>
      <c r="O13" s="8">
        <v>32.5379180908203</v>
      </c>
      <c r="P13" s="8">
        <f>AVERAGE(M13:O13)</f>
        <v>32.7934163411458</v>
      </c>
      <c r="Q13" s="8">
        <f>_xlfn.STDEV.S(M13:O13)</f>
        <v>0.223293308234052</v>
      </c>
      <c r="R13" s="15">
        <f>P13-E13-1.46</f>
        <v>2.17660430908204</v>
      </c>
      <c r="S13" s="7">
        <v>29.350887298584</v>
      </c>
      <c r="T13" s="8">
        <v>29.1760845184326</v>
      </c>
      <c r="U13" s="8">
        <v>29.4126358032227</v>
      </c>
      <c r="V13" s="8">
        <f t="shared" si="2"/>
        <v>29.3132025400798</v>
      </c>
      <c r="W13" s="8">
        <f t="shared" si="3"/>
        <v>0.122695694103733</v>
      </c>
      <c r="X13" s="15">
        <f>V13-E13-0.96</f>
        <v>-0.80360949198404</v>
      </c>
    </row>
    <row r="14" ht="17.55" spans="1:24">
      <c r="A14" s="6" t="s">
        <v>23</v>
      </c>
      <c r="B14" s="10">
        <v>29.1793575286865</v>
      </c>
      <c r="C14" s="11">
        <v>29.1946563720703</v>
      </c>
      <c r="D14" s="11">
        <v>29.3977222442627</v>
      </c>
      <c r="E14" s="11">
        <f t="shared" si="0"/>
        <v>29.2572453816732</v>
      </c>
      <c r="F14" s="17">
        <f t="shared" si="1"/>
        <v>0.121896781518092</v>
      </c>
      <c r="G14" s="10">
        <v>29.3845100402832</v>
      </c>
      <c r="H14" s="18">
        <v>29.55983543396</v>
      </c>
      <c r="I14" s="18">
        <v>29.6111373901367</v>
      </c>
      <c r="J14" s="18">
        <f t="shared" si="4"/>
        <v>29.5184942881266</v>
      </c>
      <c r="K14" s="18">
        <f t="shared" si="5"/>
        <v>0.11883520808042</v>
      </c>
      <c r="L14" s="17">
        <f>J14-E14-1.19</f>
        <v>-0.928751093546533</v>
      </c>
      <c r="M14" s="10">
        <v>32.050163269043</v>
      </c>
      <c r="N14" s="11">
        <v>31.6151390075684</v>
      </c>
      <c r="O14" s="11">
        <v>32.0140724182129</v>
      </c>
      <c r="P14" s="11">
        <f>AVERAGE(M14:O14)</f>
        <v>31.8931248982748</v>
      </c>
      <c r="Q14" s="11">
        <f>_xlfn.STDEV.S(M14:O14)</f>
        <v>0.241418213795622</v>
      </c>
      <c r="R14" s="17">
        <f>P14-E14-1.46</f>
        <v>1.17587951660161</v>
      </c>
      <c r="S14" s="10">
        <v>29.5779342651367</v>
      </c>
      <c r="T14" s="11">
        <v>29.6099720001221</v>
      </c>
      <c r="U14" s="11">
        <v>29.626407623291</v>
      </c>
      <c r="V14" s="11">
        <f t="shared" si="2"/>
        <v>29.6047712961833</v>
      </c>
      <c r="W14" s="11">
        <f t="shared" si="3"/>
        <v>0.0246516146283254</v>
      </c>
      <c r="X14" s="15">
        <f>V14-E14-0.96</f>
        <v>-0.612474085489899</v>
      </c>
    </row>
    <row r="16" spans="1:24">
      <c r="A16" s="12" t="s">
        <v>24</v>
      </c>
      <c r="B16" s="12"/>
      <c r="C16" s="12"/>
      <c r="D16" s="12"/>
      <c r="E16" s="12"/>
      <c r="F16" s="12"/>
      <c r="G16" s="12"/>
      <c r="H16" s="12"/>
      <c r="I16" s="12"/>
      <c r="J16" s="12"/>
      <c r="K16" s="12"/>
      <c r="L16" s="12"/>
      <c r="M16" s="12"/>
      <c r="N16" s="12"/>
      <c r="O16" s="12"/>
      <c r="P16" s="12"/>
      <c r="Q16" s="12"/>
      <c r="R16" s="12"/>
      <c r="S16" s="12"/>
      <c r="T16" s="12"/>
      <c r="U16" s="12"/>
      <c r="V16" s="12"/>
      <c r="W16" s="12"/>
      <c r="X16" s="12"/>
    </row>
    <row r="17" spans="1:24">
      <c r="A17" s="12"/>
      <c r="B17" s="12"/>
      <c r="C17" s="12"/>
      <c r="D17" s="12"/>
      <c r="E17" s="12"/>
      <c r="F17" s="12"/>
      <c r="G17" s="12"/>
      <c r="H17" s="12"/>
      <c r="I17" s="12"/>
      <c r="J17" s="12"/>
      <c r="K17" s="12"/>
      <c r="L17" s="12"/>
      <c r="M17" s="12"/>
      <c r="N17" s="12"/>
      <c r="O17" s="12"/>
      <c r="P17" s="12"/>
      <c r="Q17" s="12"/>
      <c r="R17" s="12"/>
      <c r="S17" s="12"/>
      <c r="T17" s="12"/>
      <c r="U17" s="12"/>
      <c r="V17" s="12"/>
      <c r="W17" s="12"/>
      <c r="X17" s="12"/>
    </row>
    <row r="18" spans="1:24">
      <c r="A18" s="12"/>
      <c r="B18" s="12"/>
      <c r="C18" s="12"/>
      <c r="D18" s="12"/>
      <c r="E18" s="12"/>
      <c r="F18" s="12"/>
      <c r="G18" s="12"/>
      <c r="H18" s="12"/>
      <c r="I18" s="12"/>
      <c r="J18" s="12"/>
      <c r="K18" s="12"/>
      <c r="L18" s="12"/>
      <c r="M18" s="12"/>
      <c r="N18" s="12"/>
      <c r="O18" s="12"/>
      <c r="P18" s="12"/>
      <c r="Q18" s="12"/>
      <c r="R18" s="12"/>
      <c r="S18" s="12"/>
      <c r="T18" s="12"/>
      <c r="U18" s="12"/>
      <c r="V18" s="12"/>
      <c r="W18" s="12"/>
      <c r="X18" s="12"/>
    </row>
    <row r="19" spans="1:24">
      <c r="A19" s="12"/>
      <c r="B19" s="12"/>
      <c r="C19" s="12"/>
      <c r="D19" s="12"/>
      <c r="E19" s="12"/>
      <c r="F19" s="12"/>
      <c r="G19" s="12"/>
      <c r="H19" s="12"/>
      <c r="I19" s="12"/>
      <c r="J19" s="12"/>
      <c r="K19" s="12"/>
      <c r="L19" s="12"/>
      <c r="M19" s="12"/>
      <c r="N19" s="12"/>
      <c r="O19" s="12"/>
      <c r="P19" s="12"/>
      <c r="Q19" s="12"/>
      <c r="R19" s="12"/>
      <c r="S19" s="12"/>
      <c r="T19" s="12"/>
      <c r="U19" s="12"/>
      <c r="V19" s="12"/>
      <c r="W19" s="12"/>
      <c r="X19" s="12"/>
    </row>
    <row r="20" spans="1:24">
      <c r="A20" s="12"/>
      <c r="B20" s="12"/>
      <c r="C20" s="12"/>
      <c r="D20" s="12"/>
      <c r="E20" s="12"/>
      <c r="F20" s="12"/>
      <c r="G20" s="12"/>
      <c r="H20" s="12"/>
      <c r="I20" s="12"/>
      <c r="J20" s="12"/>
      <c r="K20" s="12"/>
      <c r="L20" s="12"/>
      <c r="M20" s="12"/>
      <c r="N20" s="12"/>
      <c r="O20" s="12"/>
      <c r="P20" s="12"/>
      <c r="Q20" s="12"/>
      <c r="R20" s="12"/>
      <c r="S20" s="12"/>
      <c r="T20" s="12"/>
      <c r="U20" s="12"/>
      <c r="V20" s="12"/>
      <c r="W20" s="12"/>
      <c r="X20" s="12"/>
    </row>
  </sheetData>
  <mergeCells count="6">
    <mergeCell ref="B1:F1"/>
    <mergeCell ref="G1:L1"/>
    <mergeCell ref="M1:R1"/>
    <mergeCell ref="S1:X1"/>
    <mergeCell ref="A1:A2"/>
    <mergeCell ref="A16:X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weixiang</dc:creator>
  <cp:lastModifiedBy>魏祥</cp:lastModifiedBy>
  <dcterms:created xsi:type="dcterms:W3CDTF">2026-02-14T14:50:00Z</dcterms:created>
  <dcterms:modified xsi:type="dcterms:W3CDTF">2026-02-15T16:20:11Z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3028BC37289B3D70A7C98E6903E00D72_41</vt:lpwstr>
  </property>
  <property fmtid="{D5CDD505-2E9C-101B-9397-08002B2CF9AE}" pid="3" name="KSOProductBuildVer">
    <vt:lpwstr>2052-7.5.1.8994</vt:lpwstr>
  </property>
</Properties>
</file>