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9084" xr2:uid="{00000000-000D-0000-FFFF-FFFF00000000}"/>
  </bookViews>
  <sheets>
    <sheet name="Sheet2" sheetId="2" r:id="rId1"/>
  </sheets>
  <externalReferences>
    <externalReference r:id="rId2"/>
  </externalReferences>
  <definedNames>
    <definedName name="_xlnm.Print_Area" localSheetId="0">Sheet2!$A$1:$R$14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  <c r="D14" i="2" s="1"/>
  <c r="F14" i="2"/>
  <c r="C13" i="2"/>
  <c r="D13" i="2" s="1"/>
  <c r="F13" i="2"/>
  <c r="H13" i="2"/>
  <c r="H14" i="2"/>
  <c r="J14" i="2"/>
  <c r="J13" i="2"/>
  <c r="L14" i="2"/>
  <c r="L13" i="2"/>
  <c r="N14" i="2"/>
  <c r="N13" i="2"/>
  <c r="P14" i="2"/>
  <c r="P13" i="2"/>
  <c r="P12" i="2"/>
  <c r="N12" i="2"/>
  <c r="L12" i="2"/>
  <c r="J12" i="2"/>
  <c r="G12" i="2"/>
  <c r="H12" i="2" s="1"/>
  <c r="F12" i="2"/>
  <c r="C12" i="2"/>
  <c r="P11" i="2"/>
  <c r="N11" i="2"/>
  <c r="L11" i="2"/>
  <c r="J11" i="2"/>
  <c r="G11" i="2"/>
  <c r="H11" i="2" s="1"/>
  <c r="F11" i="2"/>
  <c r="C11" i="2"/>
  <c r="D11" i="2" s="1"/>
  <c r="P10" i="2"/>
  <c r="N10" i="2"/>
  <c r="L10" i="2"/>
  <c r="J10" i="2"/>
  <c r="G10" i="2"/>
  <c r="H10" i="2" s="1"/>
  <c r="F10" i="2"/>
  <c r="C10" i="2"/>
  <c r="P9" i="2"/>
  <c r="N9" i="2"/>
  <c r="L9" i="2"/>
  <c r="J9" i="2"/>
  <c r="G9" i="2"/>
  <c r="H9" i="2" s="1"/>
  <c r="F9" i="2"/>
  <c r="C9" i="2"/>
  <c r="Q9" i="2" s="1"/>
  <c r="P8" i="2"/>
  <c r="N8" i="2"/>
  <c r="L8" i="2"/>
  <c r="J8" i="2"/>
  <c r="G8" i="2"/>
  <c r="F8" i="2"/>
  <c r="C8" i="2"/>
  <c r="P7" i="2"/>
  <c r="N7" i="2"/>
  <c r="L7" i="2"/>
  <c r="J7" i="2"/>
  <c r="G7" i="2"/>
  <c r="H7" i="2" s="1"/>
  <c r="F7" i="2"/>
  <c r="C7" i="2"/>
  <c r="D7" i="2" s="1"/>
  <c r="P6" i="2"/>
  <c r="N6" i="2"/>
  <c r="L6" i="2"/>
  <c r="J6" i="2"/>
  <c r="G6" i="2"/>
  <c r="F6" i="2"/>
  <c r="C6" i="2"/>
  <c r="P5" i="2"/>
  <c r="N5" i="2"/>
  <c r="L5" i="2"/>
  <c r="J5" i="2"/>
  <c r="G5" i="2"/>
  <c r="F5" i="2"/>
  <c r="C5" i="2"/>
  <c r="R5" i="2" l="1"/>
  <c r="R14" i="2"/>
  <c r="Q6" i="2"/>
  <c r="R10" i="2"/>
  <c r="R13" i="2"/>
  <c r="Q8" i="2"/>
  <c r="D9" i="2"/>
  <c r="Q5" i="2"/>
  <c r="Q14" i="2"/>
  <c r="Q12" i="2"/>
  <c r="Q13" i="2"/>
  <c r="Q11" i="2"/>
  <c r="Q7" i="2"/>
  <c r="Q10" i="2"/>
  <c r="H5" i="2"/>
  <c r="R12" i="2"/>
  <c r="H6" i="2"/>
  <c r="H8" i="2"/>
  <c r="R9" i="2"/>
  <c r="D10" i="2"/>
  <c r="R6" i="2"/>
  <c r="R8" i="2"/>
  <c r="R11" i="2"/>
  <c r="D12" i="2"/>
  <c r="D6" i="2"/>
  <c r="R7" i="2"/>
  <c r="D5" i="2"/>
  <c r="D8" i="2"/>
</calcChain>
</file>

<file path=xl/sharedStrings.xml><?xml version="1.0" encoding="utf-8"?>
<sst xmlns="http://schemas.openxmlformats.org/spreadsheetml/2006/main" count="30" uniqueCount="18">
  <si>
    <t>Lactate</t>
  </si>
  <si>
    <t>Formate</t>
  </si>
  <si>
    <t>Acetate</t>
  </si>
  <si>
    <t>Ethanol</t>
  </si>
  <si>
    <t>Strain</t>
  </si>
  <si>
    <t>Colony</t>
  </si>
  <si>
    <t xml:space="preserve">cellobiose </t>
  </si>
  <si>
    <t>Glucose</t>
  </si>
  <si>
    <t>Consumption</t>
  </si>
  <si>
    <t>Residual</t>
  </si>
  <si>
    <t>mM</t>
  </si>
  <si>
    <t>g/L</t>
  </si>
  <si>
    <t>mol/mol %</t>
  </si>
  <si>
    <t>%</t>
  </si>
  <si>
    <r>
      <t xml:space="preserve">yield </t>
    </r>
    <r>
      <rPr>
        <b/>
        <vertAlign val="subscript"/>
        <sz val="8"/>
        <color theme="1"/>
        <rFont val="Calibri"/>
        <family val="2"/>
        <scheme val="minor"/>
      </rPr>
      <t>ethanol/glucose</t>
    </r>
  </si>
  <si>
    <t xml:space="preserve"> Wild type adhA+ApPDC</t>
  </si>
  <si>
    <t>theoretic yield</t>
  </si>
  <si>
    <r>
      <t xml:space="preserve">Additional file 3. Fermentation product and sugar residules of 10 </t>
    </r>
    <r>
      <rPr>
        <b/>
        <i/>
        <sz val="11"/>
        <color theme="1"/>
        <rFont val="Calibri"/>
        <family val="2"/>
        <scheme val="minor"/>
      </rPr>
      <t>C. thermocellum</t>
    </r>
    <r>
      <rPr>
        <b/>
        <sz val="11"/>
        <color theme="1"/>
        <rFont val="Calibri"/>
        <family val="2"/>
        <scheme val="minor"/>
      </rPr>
      <t xml:space="preserve"> colonies overexpressing AdhA and </t>
    </r>
    <r>
      <rPr>
        <b/>
        <i/>
        <sz val="11"/>
        <color theme="1"/>
        <rFont val="Calibri"/>
        <family val="2"/>
        <scheme val="minor"/>
      </rPr>
      <t>Ap</t>
    </r>
    <r>
      <rPr>
        <b/>
        <sz val="11"/>
        <color theme="1"/>
        <rFont val="Calibri"/>
        <family val="2"/>
        <scheme val="minor"/>
      </rPr>
      <t>PDC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</si>
</sst>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10" fontId="2" fillId="0" borderId="0" xfId="0" applyNumberFormat="1" applyFont="1" applyFill="1" applyBorder="1"/>
    <xf numFmtId="0" fontId="0" fillId="0" borderId="0" xfId="0" applyFont="1" applyFill="1"/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/>
    <xf numFmtId="10" fontId="2" fillId="0" borderId="2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ianl/OneDrive/post-doc/result/PDC%20project/fermentation/adhA+PDC%2055C/adhA+PDC8%20from%20Maryb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 SUMMARY"/>
      <sheetName val="cellobiose"/>
      <sheetName val="acid"/>
      <sheetName val="ETOH"/>
      <sheetName val="Glucos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5">
          <cell r="C25">
            <v>16.997939052372342</v>
          </cell>
        </row>
        <row r="26">
          <cell r="C26">
            <v>34.002293559067191</v>
          </cell>
        </row>
        <row r="27">
          <cell r="C27">
            <v>27.795983671047466</v>
          </cell>
        </row>
        <row r="28">
          <cell r="C28">
            <v>15.172284244214977</v>
          </cell>
        </row>
        <row r="29">
          <cell r="C29">
            <v>39.101460764020963</v>
          </cell>
        </row>
        <row r="30">
          <cell r="C30">
            <v>42.060036446612251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workbookViewId="0">
      <selection sqref="A1:R1"/>
    </sheetView>
  </sheetViews>
  <sheetFormatPr defaultRowHeight="14.4" x14ac:dyDescent="0.3"/>
  <cols>
    <col min="1" max="16384" width="8.88671875" style="3"/>
  </cols>
  <sheetData>
    <row r="1" spans="1:18" x14ac:dyDescent="0.3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4.4" customHeight="1" x14ac:dyDescent="0.3">
      <c r="A2" s="24" t="s">
        <v>4</v>
      </c>
      <c r="B2" s="21" t="s">
        <v>5</v>
      </c>
      <c r="C2" s="21" t="s">
        <v>6</v>
      </c>
      <c r="D2" s="21"/>
      <c r="E2" s="21"/>
      <c r="F2" s="21"/>
      <c r="G2" s="21" t="s">
        <v>7</v>
      </c>
      <c r="H2" s="21"/>
      <c r="I2" s="21" t="s">
        <v>0</v>
      </c>
      <c r="J2" s="21"/>
      <c r="K2" s="21" t="s">
        <v>1</v>
      </c>
      <c r="L2" s="21"/>
      <c r="M2" s="21" t="s">
        <v>2</v>
      </c>
      <c r="N2" s="21"/>
      <c r="O2" s="21" t="s">
        <v>3</v>
      </c>
      <c r="P2" s="21"/>
      <c r="Q2" s="24" t="s">
        <v>14</v>
      </c>
      <c r="R2" s="26" t="s">
        <v>16</v>
      </c>
    </row>
    <row r="3" spans="1:18" x14ac:dyDescent="0.3">
      <c r="A3" s="25"/>
      <c r="B3" s="22"/>
      <c r="C3" s="22" t="s">
        <v>8</v>
      </c>
      <c r="D3" s="22"/>
      <c r="E3" s="22" t="s">
        <v>9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5"/>
      <c r="R3" s="26"/>
    </row>
    <row r="4" spans="1:18" x14ac:dyDescent="0.3">
      <c r="A4" s="27"/>
      <c r="B4" s="28"/>
      <c r="C4" s="8" t="s">
        <v>10</v>
      </c>
      <c r="D4" s="9" t="s">
        <v>11</v>
      </c>
      <c r="E4" s="8" t="s">
        <v>10</v>
      </c>
      <c r="F4" s="9" t="s">
        <v>11</v>
      </c>
      <c r="G4" s="9" t="s">
        <v>10</v>
      </c>
      <c r="H4" s="9" t="s">
        <v>11</v>
      </c>
      <c r="I4" s="8" t="s">
        <v>10</v>
      </c>
      <c r="J4" s="9" t="s">
        <v>11</v>
      </c>
      <c r="K4" s="8" t="s">
        <v>10</v>
      </c>
      <c r="L4" s="9" t="s">
        <v>11</v>
      </c>
      <c r="M4" s="8" t="s">
        <v>10</v>
      </c>
      <c r="N4" s="9" t="s">
        <v>11</v>
      </c>
      <c r="O4" s="8" t="s">
        <v>10</v>
      </c>
      <c r="P4" s="10" t="s">
        <v>11</v>
      </c>
      <c r="Q4" s="7" t="s">
        <v>12</v>
      </c>
      <c r="R4" s="6" t="s">
        <v>13</v>
      </c>
    </row>
    <row r="5" spans="1:18" ht="14.4" customHeight="1" x14ac:dyDescent="0.3">
      <c r="A5" s="18" t="s">
        <v>15</v>
      </c>
      <c r="B5" s="11">
        <v>1</v>
      </c>
      <c r="C5" s="12">
        <f>88-E5</f>
        <v>87.553359807069015</v>
      </c>
      <c r="D5" s="12">
        <f t="shared" ref="D5:D14" si="0">342.2965*C5/1000</f>
        <v>29.969208625200398</v>
      </c>
      <c r="E5" s="12">
        <v>0.446640192930987</v>
      </c>
      <c r="F5" s="12">
        <f t="shared" ref="F5:F14" si="1">342.2965*E5/1000</f>
        <v>0.1528833747996016</v>
      </c>
      <c r="G5" s="12">
        <f>[1]Glucose!C25</f>
        <v>16.997939052372342</v>
      </c>
      <c r="H5" s="12">
        <f>G5*180/1000</f>
        <v>3.0596290294270214</v>
      </c>
      <c r="I5" s="12">
        <v>10.859230467433001</v>
      </c>
      <c r="J5" s="12">
        <f>90.08*I5/1000</f>
        <v>0.97819948050636474</v>
      </c>
      <c r="K5" s="12">
        <v>8.3107061570324898</v>
      </c>
      <c r="L5" s="12">
        <f>K5*46/1000</f>
        <v>0.38229248322349452</v>
      </c>
      <c r="M5" s="12">
        <v>22.722627178463398</v>
      </c>
      <c r="N5" s="12">
        <f t="shared" ref="N5:N14" si="2">59*M5/1000</f>
        <v>1.3406350035293406</v>
      </c>
      <c r="O5" s="12">
        <v>216.51149689786402</v>
      </c>
      <c r="P5" s="12">
        <f>46.07*O5/1000</f>
        <v>9.974684662084595</v>
      </c>
      <c r="Q5" s="12">
        <f t="shared" ref="Q5:Q12" si="3">O5/(C5-0.5*G5)*20</f>
        <v>54.77532522320179</v>
      </c>
      <c r="R5" s="15">
        <f t="shared" ref="R5:R12" si="4">O5/(C5*2-G5)/2</f>
        <v>0.6846915652900224</v>
      </c>
    </row>
    <row r="6" spans="1:18" x14ac:dyDescent="0.3">
      <c r="A6" s="19"/>
      <c r="B6" s="5">
        <v>2</v>
      </c>
      <c r="C6" s="4">
        <f t="shared" ref="C6:C14" si="5">88-E6</f>
        <v>87.953954684584517</v>
      </c>
      <c r="D6" s="4">
        <f t="shared" si="0"/>
        <v>30.106330849691883</v>
      </c>
      <c r="E6" s="4">
        <v>4.6045315415488397E-2</v>
      </c>
      <c r="F6" s="4">
        <f t="shared" si="1"/>
        <v>1.5761150308117724E-2</v>
      </c>
      <c r="G6" s="4">
        <f>[1]Glucose!C26</f>
        <v>34.002293559067191</v>
      </c>
      <c r="H6" s="4">
        <f>G6*180/1000</f>
        <v>6.1204128406320946</v>
      </c>
      <c r="I6" s="4">
        <v>26.292225429441299</v>
      </c>
      <c r="J6" s="4">
        <f>90.08*I6/1000</f>
        <v>2.3684036666840722</v>
      </c>
      <c r="K6" s="4">
        <v>7.5559235916860503</v>
      </c>
      <c r="L6" s="4">
        <f t="shared" ref="L6:L14" si="6">K6*46/1000</f>
        <v>0.34757248521755835</v>
      </c>
      <c r="M6" s="4">
        <v>22.7363490266399</v>
      </c>
      <c r="N6" s="4">
        <f t="shared" si="2"/>
        <v>1.3414445925717542</v>
      </c>
      <c r="O6" s="4">
        <v>182.70059675202799</v>
      </c>
      <c r="P6" s="4">
        <f>46.07*O6/1000</f>
        <v>8.4170164923659296</v>
      </c>
      <c r="Q6" s="4">
        <f t="shared" si="3"/>
        <v>51.499187177065082</v>
      </c>
      <c r="R6" s="2">
        <f t="shared" si="4"/>
        <v>0.6437398397133135</v>
      </c>
    </row>
    <row r="7" spans="1:18" x14ac:dyDescent="0.3">
      <c r="A7" s="19"/>
      <c r="B7" s="5">
        <v>3</v>
      </c>
      <c r="C7" s="4">
        <f>88-E7</f>
        <v>87.583359807069016</v>
      </c>
      <c r="D7" s="4">
        <f t="shared" si="0"/>
        <v>29.979477520200398</v>
      </c>
      <c r="E7" s="4">
        <v>0.41664019293098697</v>
      </c>
      <c r="F7" s="4">
        <f t="shared" si="1"/>
        <v>0.1426144797996016</v>
      </c>
      <c r="G7" s="4">
        <f>17.12</f>
        <v>17.12</v>
      </c>
      <c r="H7" s="4">
        <f>G7*180/1000</f>
        <v>3.0816000000000003</v>
      </c>
      <c r="I7" s="4">
        <v>11.859230467432999</v>
      </c>
      <c r="J7" s="4">
        <f>90.08*I7/1000</f>
        <v>1.0682794805063645</v>
      </c>
      <c r="K7" s="4">
        <v>8.2100000000000009</v>
      </c>
      <c r="L7" s="4">
        <f>K7*46/1000</f>
        <v>0.37766000000000005</v>
      </c>
      <c r="M7" s="4">
        <v>23.722627178463402</v>
      </c>
      <c r="N7" s="4">
        <f t="shared" si="2"/>
        <v>1.3996350035293408</v>
      </c>
      <c r="O7" s="4">
        <v>206.51149689786399</v>
      </c>
      <c r="P7" s="4">
        <f>46.07*O7/1000</f>
        <v>9.513984662084594</v>
      </c>
      <c r="Q7" s="4">
        <f t="shared" si="3"/>
        <v>52.265936908288879</v>
      </c>
      <c r="R7" s="2">
        <f t="shared" si="4"/>
        <v>0.65332421135361096</v>
      </c>
    </row>
    <row r="8" spans="1:18" x14ac:dyDescent="0.3">
      <c r="A8" s="19"/>
      <c r="B8" s="5">
        <v>4</v>
      </c>
      <c r="C8" s="4">
        <f t="shared" si="5"/>
        <v>87.574294723156441</v>
      </c>
      <c r="D8" s="4">
        <f t="shared" si="0"/>
        <v>29.976374573704916</v>
      </c>
      <c r="E8" s="4">
        <v>0.42570527684355902</v>
      </c>
      <c r="F8" s="4">
        <f t="shared" si="1"/>
        <v>0.14571742629508128</v>
      </c>
      <c r="G8" s="4">
        <f>[1]Glucose!C27</f>
        <v>27.795983671047466</v>
      </c>
      <c r="H8" s="4">
        <f>G8*180/1000</f>
        <v>5.0032770607885437</v>
      </c>
      <c r="I8" s="4">
        <v>24.446145529337397</v>
      </c>
      <c r="J8" s="4">
        <f>90.08*I8/1000</f>
        <v>2.2021087892827125</v>
      </c>
      <c r="K8" s="4">
        <v>8.3799954052905097</v>
      </c>
      <c r="L8" s="4">
        <f t="shared" si="6"/>
        <v>0.38547978864336346</v>
      </c>
      <c r="M8" s="4">
        <v>24.399309228001897</v>
      </c>
      <c r="N8" s="4">
        <f t="shared" si="2"/>
        <v>1.4395592444521119</v>
      </c>
      <c r="O8" s="4">
        <v>180.552104036732</v>
      </c>
      <c r="P8" s="4">
        <f>46.07*O8/1000</f>
        <v>8.318035432972243</v>
      </c>
      <c r="Q8" s="4">
        <f t="shared" si="3"/>
        <v>49.012259562508376</v>
      </c>
      <c r="R8" s="2">
        <f t="shared" si="4"/>
        <v>0.61265324453135472</v>
      </c>
    </row>
    <row r="9" spans="1:18" x14ac:dyDescent="0.3">
      <c r="A9" s="19"/>
      <c r="B9" s="5">
        <v>5</v>
      </c>
      <c r="C9" s="4">
        <f>88-E9</f>
        <v>87.553359807069015</v>
      </c>
      <c r="D9" s="4">
        <f t="shared" si="0"/>
        <v>29.969208625200398</v>
      </c>
      <c r="E9" s="4">
        <v>0.446640192930987</v>
      </c>
      <c r="F9" s="4">
        <f t="shared" si="1"/>
        <v>0.1528833747996016</v>
      </c>
      <c r="G9" s="4">
        <f>20</f>
        <v>20</v>
      </c>
      <c r="H9" s="4">
        <f>G9*180/1000</f>
        <v>3.6</v>
      </c>
      <c r="I9" s="4">
        <v>10.859230467433001</v>
      </c>
      <c r="J9" s="4">
        <f>90.08*I9/1000</f>
        <v>0.97819948050636474</v>
      </c>
      <c r="K9" s="4">
        <v>8.3107061570324898</v>
      </c>
      <c r="L9" s="4">
        <f>K9*46/1000</f>
        <v>0.38229248322349452</v>
      </c>
      <c r="M9" s="4">
        <v>22.722627178463398</v>
      </c>
      <c r="N9" s="4">
        <f t="shared" si="2"/>
        <v>1.3406350035293406</v>
      </c>
      <c r="O9" s="4">
        <v>213.51149689786399</v>
      </c>
      <c r="P9" s="4">
        <f>46.07*O9/1000</f>
        <v>9.8364746620845942</v>
      </c>
      <c r="Q9" s="4">
        <f t="shared" si="3"/>
        <v>55.06183031374028</v>
      </c>
      <c r="R9" s="2">
        <f t="shared" si="4"/>
        <v>0.68827287892175348</v>
      </c>
    </row>
    <row r="10" spans="1:18" x14ac:dyDescent="0.3">
      <c r="A10" s="19"/>
      <c r="B10" s="5">
        <v>6</v>
      </c>
      <c r="C10" s="4">
        <f t="shared" si="5"/>
        <v>87.765895442862302</v>
      </c>
      <c r="D10" s="4">
        <f t="shared" si="0"/>
        <v>30.041958829457716</v>
      </c>
      <c r="E10" s="4">
        <v>0.23410455713769798</v>
      </c>
      <c r="F10" s="4">
        <f t="shared" si="1"/>
        <v>8.0133170542284041E-2</v>
      </c>
      <c r="G10" s="4">
        <f>[1]Glucose!C28</f>
        <v>15.172284244214977</v>
      </c>
      <c r="H10" s="4">
        <f t="shared" ref="H10:H14" si="7">G10*180/1000</f>
        <v>2.7310111639586956</v>
      </c>
      <c r="I10" s="4">
        <v>18.379670128985602</v>
      </c>
      <c r="J10" s="4">
        <f t="shared" ref="J10:J14" si="8">90.08*I10/1000</f>
        <v>1.6556406852190231</v>
      </c>
      <c r="K10" s="4">
        <v>7.52478839273288</v>
      </c>
      <c r="L10" s="4">
        <f t="shared" si="6"/>
        <v>0.34614026606571247</v>
      </c>
      <c r="M10" s="4">
        <v>21.396350912511497</v>
      </c>
      <c r="N10" s="4">
        <f t="shared" si="2"/>
        <v>1.2623847038381784</v>
      </c>
      <c r="O10" s="4">
        <v>212.71304355843301</v>
      </c>
      <c r="P10" s="4">
        <f t="shared" ref="P10:P14" si="9">46.07*O10/1000</f>
        <v>9.7996899167370088</v>
      </c>
      <c r="Q10" s="4">
        <f t="shared" si="3"/>
        <v>53.059041652943442</v>
      </c>
      <c r="R10" s="2">
        <f t="shared" si="4"/>
        <v>0.66323802066179305</v>
      </c>
    </row>
    <row r="11" spans="1:18" x14ac:dyDescent="0.3">
      <c r="A11" s="19"/>
      <c r="B11" s="5">
        <v>7</v>
      </c>
      <c r="C11" s="4">
        <f t="shared" si="5"/>
        <v>82.856413566008001</v>
      </c>
      <c r="D11" s="4">
        <f t="shared" si="0"/>
        <v>28.361460366197058</v>
      </c>
      <c r="E11" s="4">
        <v>5.1435864339920006</v>
      </c>
      <c r="F11" s="4">
        <f t="shared" si="1"/>
        <v>1.7606316338029429</v>
      </c>
      <c r="G11" s="4">
        <f>[1]Glucose!C29</f>
        <v>39.101460764020963</v>
      </c>
      <c r="H11" s="4">
        <f t="shared" si="7"/>
        <v>7.0382629375237729</v>
      </c>
      <c r="I11" s="4">
        <v>29.100155067468297</v>
      </c>
      <c r="J11" s="4">
        <f t="shared" si="8"/>
        <v>2.6213419684775441</v>
      </c>
      <c r="K11" s="4">
        <v>15.452870773797599</v>
      </c>
      <c r="L11" s="4">
        <f t="shared" si="6"/>
        <v>0.71083205559468954</v>
      </c>
      <c r="M11" s="4">
        <v>25.002016895853796</v>
      </c>
      <c r="N11" s="4">
        <f t="shared" si="2"/>
        <v>1.475118996855374</v>
      </c>
      <c r="O11" s="4">
        <v>122.81534009449001</v>
      </c>
      <c r="P11" s="4">
        <f t="shared" si="9"/>
        <v>5.6581027181531542</v>
      </c>
      <c r="Q11" s="4">
        <f t="shared" si="3"/>
        <v>38.800731282696404</v>
      </c>
      <c r="R11" s="2">
        <f t="shared" si="4"/>
        <v>0.48500914103370507</v>
      </c>
    </row>
    <row r="12" spans="1:18" x14ac:dyDescent="0.3">
      <c r="A12" s="19"/>
      <c r="B12" s="5">
        <v>8</v>
      </c>
      <c r="C12" s="4">
        <f t="shared" si="5"/>
        <v>87.038560993403706</v>
      </c>
      <c r="D12" s="4">
        <f t="shared" si="0"/>
        <v>29.792994793078613</v>
      </c>
      <c r="E12" s="4">
        <v>0.961439006596299</v>
      </c>
      <c r="F12" s="4">
        <f t="shared" si="1"/>
        <v>0.32909720692139005</v>
      </c>
      <c r="G12" s="4">
        <f>[1]Glucose!C30</f>
        <v>42.060036446612251</v>
      </c>
      <c r="H12" s="4">
        <f t="shared" si="7"/>
        <v>7.5708065603902046</v>
      </c>
      <c r="I12" s="4">
        <v>31.2336625480694</v>
      </c>
      <c r="J12" s="4">
        <f t="shared" si="8"/>
        <v>2.8135283223300918</v>
      </c>
      <c r="K12" s="4">
        <v>13.683319019331298</v>
      </c>
      <c r="L12" s="4">
        <f t="shared" si="6"/>
        <v>0.62943267488923971</v>
      </c>
      <c r="M12" s="4">
        <v>29.054678946608799</v>
      </c>
      <c r="N12" s="4">
        <f t="shared" si="2"/>
        <v>1.7142260578499193</v>
      </c>
      <c r="O12" s="4">
        <v>131.38901051141801</v>
      </c>
      <c r="P12" s="4">
        <f t="shared" si="9"/>
        <v>6.0530917142610274</v>
      </c>
      <c r="Q12" s="4">
        <f t="shared" si="3"/>
        <v>39.809698865504522</v>
      </c>
      <c r="R12" s="2">
        <f t="shared" si="4"/>
        <v>0.49762123581880652</v>
      </c>
    </row>
    <row r="13" spans="1:18" x14ac:dyDescent="0.3">
      <c r="A13" s="19"/>
      <c r="B13" s="1">
        <v>9</v>
      </c>
      <c r="C13" s="4">
        <f t="shared" si="5"/>
        <v>87.56</v>
      </c>
      <c r="D13" s="4">
        <f t="shared" si="0"/>
        <v>29.971481539999999</v>
      </c>
      <c r="E13" s="4">
        <v>0.44</v>
      </c>
      <c r="F13" s="4">
        <f t="shared" si="1"/>
        <v>0.15061046</v>
      </c>
      <c r="G13" s="4">
        <v>15.55</v>
      </c>
      <c r="H13" s="4">
        <f t="shared" si="7"/>
        <v>2.7989999999999999</v>
      </c>
      <c r="I13" s="4">
        <v>10.51</v>
      </c>
      <c r="J13" s="4">
        <f t="shared" si="8"/>
        <v>0.94674079999999994</v>
      </c>
      <c r="K13" s="4">
        <v>7.77</v>
      </c>
      <c r="L13" s="4">
        <f t="shared" si="6"/>
        <v>0.35741999999999996</v>
      </c>
      <c r="M13" s="4">
        <v>22.51</v>
      </c>
      <c r="N13" s="4">
        <f t="shared" si="2"/>
        <v>1.3280900000000002</v>
      </c>
      <c r="O13" s="17">
        <v>224.28</v>
      </c>
      <c r="P13" s="4">
        <f t="shared" si="9"/>
        <v>10.332579600000001</v>
      </c>
      <c r="Q13" s="4">
        <f t="shared" ref="Q13:Q14" si="10">O13/(C13-0.5*G13)*20</f>
        <v>56.221094190637338</v>
      </c>
      <c r="R13" s="2">
        <f t="shared" ref="R13:R14" si="11">O13/(C13*2-G13)/2</f>
        <v>0.70276367738296674</v>
      </c>
    </row>
    <row r="14" spans="1:18" x14ac:dyDescent="0.3">
      <c r="A14" s="20"/>
      <c r="B14" s="13">
        <v>10</v>
      </c>
      <c r="C14" s="14">
        <f t="shared" si="5"/>
        <v>87.66</v>
      </c>
      <c r="D14" s="14">
        <f t="shared" si="0"/>
        <v>30.00571119</v>
      </c>
      <c r="E14" s="14">
        <v>0.34</v>
      </c>
      <c r="F14" s="14">
        <f t="shared" si="1"/>
        <v>0.11638081</v>
      </c>
      <c r="G14" s="14">
        <v>16.809999999999999</v>
      </c>
      <c r="H14" s="14">
        <f t="shared" si="7"/>
        <v>3.0257999999999998</v>
      </c>
      <c r="I14" s="14">
        <v>11.02</v>
      </c>
      <c r="J14" s="14">
        <f t="shared" si="8"/>
        <v>0.99268159999999994</v>
      </c>
      <c r="K14" s="14">
        <v>8.9499999999999993</v>
      </c>
      <c r="L14" s="14">
        <f t="shared" si="6"/>
        <v>0.41170000000000001</v>
      </c>
      <c r="M14" s="14">
        <v>22.13</v>
      </c>
      <c r="N14" s="14">
        <f t="shared" si="2"/>
        <v>1.3056699999999999</v>
      </c>
      <c r="O14" s="14">
        <v>218.11</v>
      </c>
      <c r="P14" s="14">
        <f t="shared" si="9"/>
        <v>10.0483277</v>
      </c>
      <c r="Q14" s="14">
        <f t="shared" si="10"/>
        <v>55.040060564002282</v>
      </c>
      <c r="R14" s="16">
        <f t="shared" si="11"/>
        <v>0.6880007570500285</v>
      </c>
    </row>
  </sheetData>
  <mergeCells count="14">
    <mergeCell ref="A5:A14"/>
    <mergeCell ref="I2:J3"/>
    <mergeCell ref="K2:L3"/>
    <mergeCell ref="A1:R1"/>
    <mergeCell ref="M2:N3"/>
    <mergeCell ref="O2:P3"/>
    <mergeCell ref="Q2:Q3"/>
    <mergeCell ref="R2:R3"/>
    <mergeCell ref="A2:A4"/>
    <mergeCell ref="B2:B4"/>
    <mergeCell ref="C2:F2"/>
    <mergeCell ref="G2:H3"/>
    <mergeCell ref="C3:D3"/>
    <mergeCell ref="E3:F3"/>
  </mergeCells>
  <conditionalFormatting sqref="R2:R1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2017-09-28T12:09:49Z</dcterms:modified>
</cp:coreProperties>
</file>