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51840" windowHeight="21120"/>
  </bookViews>
  <sheets>
    <sheet name="Substrate preference" sheetId="1" r:id="rId1"/>
    <sheet name="Effect of temperature " sheetId="15" r:id="rId2"/>
    <sheet name="Effect of pH" sheetId="4" r:id="rId3"/>
    <sheet name="Influence of metal ions" sheetId="5" r:id="rId4"/>
    <sheet name="WG" sheetId="19" r:id="rId5"/>
    <sheet name="CGΔtesA" sheetId="18" r:id="rId6"/>
    <sheet name="CGtesA" sheetId="17" r:id="rId7"/>
    <sheet name="CGΔtesB" sheetId="20" r:id="rId8"/>
    <sheet name="CGtesB" sheetId="21" r:id="rId9"/>
    <sheet name="CGΔte9" sheetId="22" r:id="rId10"/>
    <sheet name="CGte9" sheetId="23" r:id="rId11"/>
    <sheet name="WEC" sheetId="24" r:id="rId12"/>
    <sheet name="ECtesA" sheetId="25" r:id="rId13"/>
    <sheet name="ECtesB" sheetId="26" r:id="rId14"/>
    <sheet name="ECte9" sheetId="27" r:id="rId15"/>
  </sheets>
  <calcPr calcId="152511"/>
</workbook>
</file>

<file path=xl/calcChain.xml><?xml version="1.0" encoding="utf-8"?>
<calcChain xmlns="http://schemas.openxmlformats.org/spreadsheetml/2006/main">
  <c r="K17" i="1" l="1"/>
  <c r="M35" i="1"/>
  <c r="L35" i="1"/>
  <c r="K35" i="1"/>
  <c r="J35" i="1"/>
  <c r="I35" i="1"/>
  <c r="H35" i="1"/>
  <c r="G35" i="1"/>
  <c r="F35" i="1"/>
  <c r="E35" i="1"/>
  <c r="D35" i="1"/>
  <c r="C35" i="1"/>
  <c r="M34" i="1"/>
  <c r="L34" i="1"/>
  <c r="K34" i="1"/>
  <c r="J34" i="1"/>
  <c r="I34" i="1"/>
  <c r="H34" i="1"/>
  <c r="G34" i="1"/>
  <c r="F34" i="1"/>
  <c r="E34" i="1"/>
  <c r="D34" i="1"/>
  <c r="C34" i="1"/>
  <c r="M33" i="1"/>
  <c r="L33" i="1"/>
  <c r="K33" i="1"/>
  <c r="J33" i="1"/>
  <c r="I33" i="1"/>
  <c r="H33" i="1"/>
  <c r="G33" i="1"/>
  <c r="F33" i="1"/>
  <c r="E33" i="1"/>
  <c r="D33" i="1"/>
  <c r="C33" i="1"/>
  <c r="M18" i="1"/>
  <c r="L18" i="1"/>
  <c r="K18" i="1"/>
  <c r="J18" i="1"/>
  <c r="I18" i="1"/>
  <c r="H18" i="1"/>
  <c r="G18" i="1"/>
  <c r="F18" i="1"/>
  <c r="E18" i="1"/>
  <c r="D18" i="1"/>
  <c r="C18" i="1"/>
  <c r="M17" i="1"/>
  <c r="L17" i="1"/>
  <c r="J17" i="1"/>
  <c r="I17" i="1"/>
  <c r="H17" i="1"/>
  <c r="G17" i="1"/>
  <c r="F17" i="1"/>
  <c r="E17" i="1"/>
  <c r="D17" i="1"/>
  <c r="C17" i="1"/>
  <c r="M37" i="1" l="1"/>
  <c r="L36" i="1"/>
  <c r="K36" i="1"/>
  <c r="J36" i="1"/>
  <c r="I37" i="1"/>
  <c r="H36" i="1"/>
  <c r="G36" i="1"/>
  <c r="F36" i="1"/>
  <c r="E37" i="1"/>
  <c r="D36" i="1"/>
  <c r="C36" i="1"/>
  <c r="E36" i="1"/>
  <c r="I36" i="1"/>
  <c r="M36" i="1"/>
  <c r="F37" i="1"/>
  <c r="J37" i="1"/>
  <c r="C37" i="1"/>
  <c r="G37" i="1"/>
  <c r="K37" i="1"/>
  <c r="D37" i="1"/>
  <c r="H37" i="1"/>
  <c r="L37" i="1"/>
  <c r="Z3" i="27"/>
  <c r="Z3" i="24"/>
  <c r="W11" i="27"/>
  <c r="X11" i="27"/>
  <c r="V11" i="27"/>
  <c r="W10" i="27"/>
  <c r="X10" i="27"/>
  <c r="V10" i="27"/>
  <c r="Q3" i="27"/>
  <c r="Q4" i="27"/>
  <c r="Q5" i="27"/>
  <c r="Q6" i="27"/>
  <c r="Q7" i="27"/>
  <c r="Q8" i="27"/>
  <c r="Q9" i="27"/>
  <c r="Q10" i="27"/>
  <c r="Q11" i="27"/>
  <c r="Q12" i="27"/>
  <c r="Q13" i="27"/>
  <c r="Q14" i="27"/>
  <c r="Q15" i="27"/>
  <c r="Q16" i="27"/>
  <c r="Q17" i="27"/>
  <c r="Q18" i="27"/>
  <c r="Q19" i="27"/>
  <c r="Q20" i="27"/>
  <c r="Q21" i="27"/>
  <c r="Q22" i="27"/>
  <c r="Q23" i="27"/>
  <c r="Q24" i="27"/>
  <c r="Q25" i="27"/>
  <c r="Q26" i="27"/>
  <c r="Q27" i="27"/>
  <c r="Q28" i="27"/>
  <c r="Q29" i="27"/>
  <c r="Q30" i="27"/>
  <c r="Q31" i="27"/>
  <c r="Q32" i="27"/>
  <c r="Q33" i="27"/>
  <c r="Q34" i="27"/>
  <c r="Q35" i="27"/>
  <c r="Q36" i="27"/>
  <c r="Q37" i="27"/>
  <c r="Q38" i="27"/>
  <c r="P3" i="27"/>
  <c r="P4" i="27"/>
  <c r="P5" i="27"/>
  <c r="P6" i="27"/>
  <c r="P7" i="27"/>
  <c r="P8" i="27"/>
  <c r="P9" i="27"/>
  <c r="P10" i="27"/>
  <c r="P11" i="27"/>
  <c r="P12" i="27"/>
  <c r="P13" i="27"/>
  <c r="P14" i="27"/>
  <c r="P15" i="27"/>
  <c r="P16" i="27"/>
  <c r="P17" i="27"/>
  <c r="P18" i="27"/>
  <c r="P19" i="27"/>
  <c r="P20" i="27"/>
  <c r="P21" i="27"/>
  <c r="P22" i="27"/>
  <c r="P23" i="27"/>
  <c r="P24" i="27"/>
  <c r="P25" i="27"/>
  <c r="P26" i="27"/>
  <c r="P27" i="27"/>
  <c r="P28" i="27"/>
  <c r="P29" i="27"/>
  <c r="P30" i="27"/>
  <c r="P31" i="27"/>
  <c r="P32" i="27"/>
  <c r="P33" i="27"/>
  <c r="P34" i="27"/>
  <c r="P35" i="27"/>
  <c r="P36" i="27"/>
  <c r="P37" i="27"/>
  <c r="P38" i="27"/>
  <c r="P2" i="27"/>
  <c r="Q2" i="27"/>
  <c r="O3" i="27"/>
  <c r="O4" i="27"/>
  <c r="O5" i="27"/>
  <c r="O6" i="27"/>
  <c r="O7" i="27"/>
  <c r="O8" i="27"/>
  <c r="O9" i="27"/>
  <c r="O10" i="27"/>
  <c r="O11" i="27"/>
  <c r="O12" i="27"/>
  <c r="O13" i="27"/>
  <c r="O14" i="27"/>
  <c r="O15" i="27"/>
  <c r="O16" i="27"/>
  <c r="O17" i="27"/>
  <c r="O18" i="27"/>
  <c r="O19" i="27"/>
  <c r="O20" i="27"/>
  <c r="O21" i="27"/>
  <c r="O22" i="27"/>
  <c r="O23" i="27"/>
  <c r="O24" i="27"/>
  <c r="O25" i="27"/>
  <c r="O26" i="27"/>
  <c r="O27" i="27"/>
  <c r="O28" i="27"/>
  <c r="O29" i="27"/>
  <c r="O30" i="27"/>
  <c r="O31" i="27"/>
  <c r="O32" i="27"/>
  <c r="O33" i="27"/>
  <c r="O34" i="27"/>
  <c r="O35" i="27"/>
  <c r="O36" i="27"/>
  <c r="O37" i="27"/>
  <c r="O38" i="27"/>
  <c r="O2" i="27"/>
  <c r="J38" i="27"/>
  <c r="I38" i="27"/>
  <c r="H38" i="27"/>
  <c r="J37" i="27"/>
  <c r="I37" i="27"/>
  <c r="H37" i="27"/>
  <c r="J36" i="27"/>
  <c r="I36" i="27"/>
  <c r="H36" i="27"/>
  <c r="J35" i="27"/>
  <c r="I35" i="27"/>
  <c r="H35" i="27"/>
  <c r="J34" i="27"/>
  <c r="I34" i="27"/>
  <c r="H34" i="27"/>
  <c r="J33" i="27"/>
  <c r="I33" i="27"/>
  <c r="H33" i="27"/>
  <c r="K33" i="27" s="1"/>
  <c r="J32" i="27"/>
  <c r="I32" i="27"/>
  <c r="H32" i="27"/>
  <c r="J31" i="27"/>
  <c r="I31" i="27"/>
  <c r="H31" i="27"/>
  <c r="J30" i="27"/>
  <c r="I30" i="27"/>
  <c r="H30" i="27"/>
  <c r="J29" i="27"/>
  <c r="I29" i="27"/>
  <c r="H29" i="27"/>
  <c r="J28" i="27"/>
  <c r="I28" i="27"/>
  <c r="H28" i="27"/>
  <c r="J27" i="27"/>
  <c r="I27" i="27"/>
  <c r="H27" i="27"/>
  <c r="J26" i="27"/>
  <c r="I26" i="27"/>
  <c r="H26" i="27"/>
  <c r="J25" i="27"/>
  <c r="I25" i="27"/>
  <c r="H25" i="27"/>
  <c r="J24" i="27"/>
  <c r="I24" i="27"/>
  <c r="H24" i="27"/>
  <c r="J23" i="27"/>
  <c r="I23" i="27"/>
  <c r="H23" i="27"/>
  <c r="J22" i="27"/>
  <c r="I22" i="27"/>
  <c r="H22" i="27"/>
  <c r="J21" i="27"/>
  <c r="I21" i="27"/>
  <c r="H21" i="27"/>
  <c r="J20" i="27"/>
  <c r="I20" i="27"/>
  <c r="H20" i="27"/>
  <c r="J19" i="27"/>
  <c r="I19" i="27"/>
  <c r="H19" i="27"/>
  <c r="J18" i="27"/>
  <c r="I18" i="27"/>
  <c r="H18" i="27"/>
  <c r="J17" i="27"/>
  <c r="I17" i="27"/>
  <c r="H17" i="27"/>
  <c r="J16" i="27"/>
  <c r="I16" i="27"/>
  <c r="H16" i="27"/>
  <c r="J15" i="27"/>
  <c r="I15" i="27"/>
  <c r="H15" i="27"/>
  <c r="J14" i="27"/>
  <c r="I14" i="27"/>
  <c r="H14" i="27"/>
  <c r="J13" i="27"/>
  <c r="I13" i="27"/>
  <c r="H13" i="27"/>
  <c r="J12" i="27"/>
  <c r="I12" i="27"/>
  <c r="H12" i="27"/>
  <c r="J11" i="27"/>
  <c r="I11" i="27"/>
  <c r="H11" i="27"/>
  <c r="J10" i="27"/>
  <c r="I10" i="27"/>
  <c r="L10" i="27" s="1"/>
  <c r="H10" i="27"/>
  <c r="J9" i="27"/>
  <c r="I9" i="27"/>
  <c r="H9" i="27"/>
  <c r="J8" i="27"/>
  <c r="I8" i="27"/>
  <c r="H8" i="27"/>
  <c r="J7" i="27"/>
  <c r="I7" i="27"/>
  <c r="H7" i="27"/>
  <c r="J6" i="27"/>
  <c r="I6" i="27"/>
  <c r="H6" i="27"/>
  <c r="J5" i="27"/>
  <c r="I5" i="27"/>
  <c r="H5" i="27"/>
  <c r="J4" i="27"/>
  <c r="I4" i="27"/>
  <c r="H4" i="27"/>
  <c r="J3" i="27"/>
  <c r="I3" i="27"/>
  <c r="H3" i="27"/>
  <c r="J2" i="27"/>
  <c r="X2" i="27" s="1"/>
  <c r="I2" i="27"/>
  <c r="H2" i="27"/>
  <c r="W11" i="26"/>
  <c r="X11" i="26"/>
  <c r="V11" i="26"/>
  <c r="W10" i="26"/>
  <c r="X10" i="26"/>
  <c r="V10" i="26"/>
  <c r="Q3" i="26"/>
  <c r="Q4" i="26"/>
  <c r="Q5" i="26"/>
  <c r="Q6" i="26"/>
  <c r="Q7" i="26"/>
  <c r="Q8" i="26"/>
  <c r="Q9" i="26"/>
  <c r="Q10" i="26"/>
  <c r="Q11" i="26"/>
  <c r="Q12" i="26"/>
  <c r="Q13" i="26"/>
  <c r="Q14" i="26"/>
  <c r="Q15" i="26"/>
  <c r="Q16" i="26"/>
  <c r="Q17" i="26"/>
  <c r="Q18" i="26"/>
  <c r="Q19" i="26"/>
  <c r="Q20" i="26"/>
  <c r="Q21" i="26"/>
  <c r="Q22" i="26"/>
  <c r="Q23" i="26"/>
  <c r="Q24" i="26"/>
  <c r="Q25" i="26"/>
  <c r="Q26" i="26"/>
  <c r="Q27" i="26"/>
  <c r="Q28" i="26"/>
  <c r="Q29" i="26"/>
  <c r="Q30" i="26"/>
  <c r="Q31" i="26"/>
  <c r="Q32" i="26"/>
  <c r="Q33" i="26"/>
  <c r="Q34" i="26"/>
  <c r="Q35" i="26"/>
  <c r="Q36" i="26"/>
  <c r="Q37" i="26"/>
  <c r="Q38" i="26"/>
  <c r="P3" i="26"/>
  <c r="P4" i="26"/>
  <c r="P5" i="26"/>
  <c r="P6" i="26"/>
  <c r="P7" i="26"/>
  <c r="P8" i="26"/>
  <c r="P9" i="26"/>
  <c r="P10" i="26"/>
  <c r="P11" i="26"/>
  <c r="P12" i="26"/>
  <c r="P13" i="26"/>
  <c r="P14" i="26"/>
  <c r="P15" i="26"/>
  <c r="P16" i="26"/>
  <c r="P17" i="26"/>
  <c r="P18" i="26"/>
  <c r="P19" i="26"/>
  <c r="P20" i="26"/>
  <c r="P21" i="26"/>
  <c r="P22" i="26"/>
  <c r="P23" i="26"/>
  <c r="P24" i="26"/>
  <c r="P25" i="26"/>
  <c r="P26" i="26"/>
  <c r="P27" i="26"/>
  <c r="P28" i="26"/>
  <c r="P29" i="26"/>
  <c r="P30" i="26"/>
  <c r="P31" i="26"/>
  <c r="P32" i="26"/>
  <c r="P33" i="26"/>
  <c r="P34" i="26"/>
  <c r="P35" i="26"/>
  <c r="P36" i="26"/>
  <c r="S36" i="26" s="1"/>
  <c r="P37" i="26"/>
  <c r="P38" i="26"/>
  <c r="O3" i="26"/>
  <c r="O4" i="26"/>
  <c r="O5" i="26"/>
  <c r="O6" i="26"/>
  <c r="O7" i="26"/>
  <c r="O8" i="26"/>
  <c r="O9" i="26"/>
  <c r="O10" i="26"/>
  <c r="O11" i="26"/>
  <c r="O12" i="26"/>
  <c r="O13" i="26"/>
  <c r="O14" i="26"/>
  <c r="O15" i="26"/>
  <c r="O16" i="26"/>
  <c r="O17" i="26"/>
  <c r="O18" i="26"/>
  <c r="S18" i="26" s="1"/>
  <c r="O19" i="26"/>
  <c r="O20" i="26"/>
  <c r="O21" i="26"/>
  <c r="O22" i="26"/>
  <c r="O23" i="26"/>
  <c r="O24" i="26"/>
  <c r="O25" i="26"/>
  <c r="O26" i="26"/>
  <c r="O27" i="26"/>
  <c r="O28" i="26"/>
  <c r="O29" i="26"/>
  <c r="O30" i="26"/>
  <c r="O31" i="26"/>
  <c r="O32" i="26"/>
  <c r="O33" i="26"/>
  <c r="O34" i="26"/>
  <c r="O35" i="26"/>
  <c r="O36" i="26"/>
  <c r="O37" i="26"/>
  <c r="O38" i="26"/>
  <c r="P2" i="26"/>
  <c r="Q2" i="26"/>
  <c r="O2" i="26"/>
  <c r="K38" i="26"/>
  <c r="J38" i="26"/>
  <c r="I38" i="26"/>
  <c r="H38" i="26"/>
  <c r="J37" i="26"/>
  <c r="I37" i="26"/>
  <c r="H37" i="26"/>
  <c r="J36" i="26"/>
  <c r="I36" i="26"/>
  <c r="H36" i="26"/>
  <c r="L36" i="26" s="1"/>
  <c r="K35" i="26"/>
  <c r="J35" i="26"/>
  <c r="I35" i="26"/>
  <c r="H35" i="26"/>
  <c r="J34" i="26"/>
  <c r="I34" i="26"/>
  <c r="H34" i="26"/>
  <c r="J33" i="26"/>
  <c r="I33" i="26"/>
  <c r="H33" i="26"/>
  <c r="J32" i="26"/>
  <c r="I32" i="26"/>
  <c r="H32" i="26"/>
  <c r="J31" i="26"/>
  <c r="I31" i="26"/>
  <c r="H31" i="26"/>
  <c r="J30" i="26"/>
  <c r="I30" i="26"/>
  <c r="H30" i="26"/>
  <c r="J29" i="26"/>
  <c r="I29" i="26"/>
  <c r="H29" i="26"/>
  <c r="J28" i="26"/>
  <c r="I28" i="26"/>
  <c r="H28" i="26"/>
  <c r="J27" i="26"/>
  <c r="I27" i="26"/>
  <c r="H27" i="26"/>
  <c r="K27" i="26" s="1"/>
  <c r="J26" i="26"/>
  <c r="I26" i="26"/>
  <c r="H26" i="26"/>
  <c r="J25" i="26"/>
  <c r="I25" i="26"/>
  <c r="H25" i="26"/>
  <c r="J24" i="26"/>
  <c r="I24" i="26"/>
  <c r="H24" i="26"/>
  <c r="K23" i="26"/>
  <c r="J23" i="26"/>
  <c r="I23" i="26"/>
  <c r="H23" i="26"/>
  <c r="J22" i="26"/>
  <c r="I22" i="26"/>
  <c r="H22" i="26"/>
  <c r="S21" i="26"/>
  <c r="J21" i="26"/>
  <c r="I21" i="26"/>
  <c r="H21" i="26"/>
  <c r="K21" i="26" s="1"/>
  <c r="J20" i="26"/>
  <c r="I20" i="26"/>
  <c r="H20" i="26"/>
  <c r="J19" i="26"/>
  <c r="I19" i="26"/>
  <c r="H19" i="26"/>
  <c r="J18" i="26"/>
  <c r="I18" i="26"/>
  <c r="H18" i="26"/>
  <c r="J17" i="26"/>
  <c r="I17" i="26"/>
  <c r="H17" i="26"/>
  <c r="J16" i="26"/>
  <c r="I16" i="26"/>
  <c r="H16" i="26"/>
  <c r="J15" i="26"/>
  <c r="I15" i="26"/>
  <c r="H15" i="26"/>
  <c r="J14" i="26"/>
  <c r="I14" i="26"/>
  <c r="H14" i="26"/>
  <c r="J13" i="26"/>
  <c r="I13" i="26"/>
  <c r="H13" i="26"/>
  <c r="J12" i="26"/>
  <c r="I12" i="26"/>
  <c r="H12" i="26"/>
  <c r="J11" i="26"/>
  <c r="I11" i="26"/>
  <c r="H11" i="26"/>
  <c r="J10" i="26"/>
  <c r="I10" i="26"/>
  <c r="H10" i="26"/>
  <c r="K10" i="26" s="1"/>
  <c r="K9" i="26"/>
  <c r="J9" i="26"/>
  <c r="I9" i="26"/>
  <c r="H9" i="26"/>
  <c r="J8" i="26"/>
  <c r="I8" i="26"/>
  <c r="H8" i="26"/>
  <c r="J7" i="26"/>
  <c r="I7" i="26"/>
  <c r="H7" i="26"/>
  <c r="J6" i="26"/>
  <c r="I6" i="26"/>
  <c r="H6" i="26"/>
  <c r="J5" i="26"/>
  <c r="I5" i="26"/>
  <c r="H5" i="26"/>
  <c r="J4" i="26"/>
  <c r="I4" i="26"/>
  <c r="H4" i="26"/>
  <c r="J3" i="26"/>
  <c r="I3" i="26"/>
  <c r="W3" i="26" s="1"/>
  <c r="H3" i="26"/>
  <c r="J2" i="26"/>
  <c r="I2" i="26"/>
  <c r="H2" i="26"/>
  <c r="W11" i="25"/>
  <c r="X11" i="25"/>
  <c r="V11" i="25"/>
  <c r="W10" i="25"/>
  <c r="X10" i="25"/>
  <c r="V10" i="25"/>
  <c r="Q3" i="25"/>
  <c r="Q4" i="25"/>
  <c r="Q5" i="25"/>
  <c r="Q6" i="25"/>
  <c r="Q7" i="25"/>
  <c r="Q8" i="25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3" i="25"/>
  <c r="Q24" i="25"/>
  <c r="Q25" i="25"/>
  <c r="Q26" i="25"/>
  <c r="Q27" i="25"/>
  <c r="Q28" i="25"/>
  <c r="Q29" i="25"/>
  <c r="Q30" i="25"/>
  <c r="Q31" i="25"/>
  <c r="Q32" i="25"/>
  <c r="Q33" i="25"/>
  <c r="Q34" i="25"/>
  <c r="Q35" i="25"/>
  <c r="Q36" i="25"/>
  <c r="Q37" i="25"/>
  <c r="Q38" i="25"/>
  <c r="P3" i="25"/>
  <c r="P4" i="25"/>
  <c r="P5" i="25"/>
  <c r="P6" i="25"/>
  <c r="P7" i="25"/>
  <c r="P8" i="25"/>
  <c r="P9" i="25"/>
  <c r="P10" i="25"/>
  <c r="P11" i="25"/>
  <c r="P12" i="25"/>
  <c r="P13" i="25"/>
  <c r="P14" i="25"/>
  <c r="P15" i="25"/>
  <c r="P16" i="25"/>
  <c r="P17" i="25"/>
  <c r="P18" i="25"/>
  <c r="P19" i="25"/>
  <c r="P20" i="25"/>
  <c r="P21" i="25"/>
  <c r="P22" i="25"/>
  <c r="P23" i="25"/>
  <c r="P24" i="25"/>
  <c r="P25" i="25"/>
  <c r="P26" i="25"/>
  <c r="P27" i="25"/>
  <c r="P28" i="25"/>
  <c r="P29" i="25"/>
  <c r="P30" i="25"/>
  <c r="P31" i="25"/>
  <c r="P32" i="25"/>
  <c r="P33" i="25"/>
  <c r="P34" i="25"/>
  <c r="P35" i="25"/>
  <c r="P36" i="25"/>
  <c r="P37" i="25"/>
  <c r="P38" i="25"/>
  <c r="O3" i="25"/>
  <c r="O4" i="25"/>
  <c r="O5" i="25"/>
  <c r="O6" i="25"/>
  <c r="O7" i="25"/>
  <c r="O8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4" i="25"/>
  <c r="O35" i="25"/>
  <c r="O36" i="25"/>
  <c r="O37" i="25"/>
  <c r="O38" i="25"/>
  <c r="P2" i="25"/>
  <c r="Q2" i="25"/>
  <c r="O2" i="25"/>
  <c r="J38" i="25"/>
  <c r="I38" i="25"/>
  <c r="H38" i="25"/>
  <c r="J37" i="25"/>
  <c r="I37" i="25"/>
  <c r="H37" i="25"/>
  <c r="L36" i="25"/>
  <c r="J36" i="25"/>
  <c r="I36" i="25"/>
  <c r="H36" i="25"/>
  <c r="K36" i="25" s="1"/>
  <c r="K35" i="25"/>
  <c r="J35" i="25"/>
  <c r="I35" i="25"/>
  <c r="H35" i="25"/>
  <c r="J34" i="25"/>
  <c r="I34" i="25"/>
  <c r="H34" i="25"/>
  <c r="J33" i="25"/>
  <c r="I33" i="25"/>
  <c r="H33" i="25"/>
  <c r="L33" i="25" s="1"/>
  <c r="J32" i="25"/>
  <c r="I32" i="25"/>
  <c r="H32" i="25"/>
  <c r="J31" i="25"/>
  <c r="I31" i="25"/>
  <c r="H31" i="25"/>
  <c r="L30" i="25"/>
  <c r="J30" i="25"/>
  <c r="I30" i="25"/>
  <c r="H30" i="25"/>
  <c r="S30" i="25" s="1"/>
  <c r="K29" i="25"/>
  <c r="J29" i="25"/>
  <c r="I29" i="25"/>
  <c r="H29" i="25"/>
  <c r="J28" i="25"/>
  <c r="I28" i="25"/>
  <c r="H28" i="25"/>
  <c r="J27" i="25"/>
  <c r="I27" i="25"/>
  <c r="H27" i="25"/>
  <c r="L27" i="25" s="1"/>
  <c r="J26" i="25"/>
  <c r="I26" i="25"/>
  <c r="H26" i="25"/>
  <c r="J25" i="25"/>
  <c r="I25" i="25"/>
  <c r="H25" i="25"/>
  <c r="J24" i="25"/>
  <c r="I24" i="25"/>
  <c r="H24" i="25"/>
  <c r="L23" i="25"/>
  <c r="K23" i="25"/>
  <c r="J23" i="25"/>
  <c r="I23" i="25"/>
  <c r="H23" i="25"/>
  <c r="J22" i="25"/>
  <c r="I22" i="25"/>
  <c r="H22" i="25"/>
  <c r="J21" i="25"/>
  <c r="I21" i="25"/>
  <c r="H21" i="25"/>
  <c r="L21" i="25" s="1"/>
  <c r="J20" i="25"/>
  <c r="I20" i="25"/>
  <c r="H20" i="25"/>
  <c r="J19" i="25"/>
  <c r="I19" i="25"/>
  <c r="H19" i="25"/>
  <c r="J18" i="25"/>
  <c r="I18" i="25"/>
  <c r="H18" i="25"/>
  <c r="K18" i="25" s="1"/>
  <c r="K17" i="25"/>
  <c r="J17" i="25"/>
  <c r="I17" i="25"/>
  <c r="H17" i="25"/>
  <c r="J16" i="25"/>
  <c r="I16" i="25"/>
  <c r="H16" i="25"/>
  <c r="J15" i="25"/>
  <c r="I15" i="25"/>
  <c r="H15" i="25"/>
  <c r="L15" i="25" s="1"/>
  <c r="J14" i="25"/>
  <c r="I14" i="25"/>
  <c r="H14" i="25"/>
  <c r="J13" i="25"/>
  <c r="I13" i="25"/>
  <c r="H13" i="25"/>
  <c r="L12" i="25"/>
  <c r="J12" i="25"/>
  <c r="I12" i="25"/>
  <c r="H12" i="25"/>
  <c r="J11" i="25"/>
  <c r="I11" i="25"/>
  <c r="H11" i="25"/>
  <c r="J10" i="25"/>
  <c r="I10" i="25"/>
  <c r="H10" i="25"/>
  <c r="L10" i="25" s="1"/>
  <c r="K9" i="25"/>
  <c r="J9" i="25"/>
  <c r="I9" i="25"/>
  <c r="H9" i="25"/>
  <c r="J8" i="25"/>
  <c r="I8" i="25"/>
  <c r="H8" i="25"/>
  <c r="J7" i="25"/>
  <c r="I7" i="25"/>
  <c r="H7" i="25"/>
  <c r="J6" i="25"/>
  <c r="I6" i="25"/>
  <c r="H6" i="25"/>
  <c r="J5" i="25"/>
  <c r="I5" i="25"/>
  <c r="H5" i="25"/>
  <c r="J4" i="25"/>
  <c r="I4" i="25"/>
  <c r="H4" i="25"/>
  <c r="J3" i="25"/>
  <c r="I3" i="25"/>
  <c r="W3" i="25" s="1"/>
  <c r="H3" i="25"/>
  <c r="X2" i="25"/>
  <c r="W2" i="25"/>
  <c r="J2" i="25"/>
  <c r="I2" i="25"/>
  <c r="H2" i="25"/>
  <c r="W11" i="24"/>
  <c r="X11" i="24"/>
  <c r="W10" i="24"/>
  <c r="X10" i="24"/>
  <c r="V11" i="24"/>
  <c r="V10" i="24"/>
  <c r="R2" i="24"/>
  <c r="Q3" i="24"/>
  <c r="Q4" i="24"/>
  <c r="Q5" i="24"/>
  <c r="Q6" i="24"/>
  <c r="S6" i="24" s="1"/>
  <c r="Q7" i="24"/>
  <c r="Q8" i="24"/>
  <c r="Q9" i="24"/>
  <c r="Q10" i="24"/>
  <c r="Q11" i="24"/>
  <c r="Q12" i="24"/>
  <c r="Q13" i="24"/>
  <c r="Q14" i="24"/>
  <c r="Q15" i="24"/>
  <c r="Q16" i="24"/>
  <c r="Q17" i="24"/>
  <c r="Q18" i="24"/>
  <c r="Q19" i="24"/>
  <c r="Q20" i="24"/>
  <c r="Q21" i="24"/>
  <c r="Q22" i="24"/>
  <c r="Q23" i="24"/>
  <c r="Q24" i="24"/>
  <c r="Q25" i="24"/>
  <c r="Q26" i="24"/>
  <c r="Q27" i="24"/>
  <c r="Q28" i="24"/>
  <c r="Q29" i="24"/>
  <c r="Q30" i="24"/>
  <c r="Q31" i="24"/>
  <c r="Q32" i="24"/>
  <c r="Q33" i="24"/>
  <c r="Q34" i="24"/>
  <c r="Q35" i="24"/>
  <c r="Q36" i="24"/>
  <c r="Q37" i="24"/>
  <c r="Q38" i="24"/>
  <c r="P3" i="24"/>
  <c r="P4" i="24"/>
  <c r="P5" i="24"/>
  <c r="P6" i="24"/>
  <c r="P7" i="24"/>
  <c r="P8" i="24"/>
  <c r="P9" i="24"/>
  <c r="P10" i="24"/>
  <c r="P11" i="24"/>
  <c r="P12" i="24"/>
  <c r="P13" i="24"/>
  <c r="P14" i="24"/>
  <c r="P15" i="24"/>
  <c r="P16" i="24"/>
  <c r="P17" i="24"/>
  <c r="P18" i="24"/>
  <c r="P19" i="24"/>
  <c r="P20" i="24"/>
  <c r="P21" i="24"/>
  <c r="P22" i="24"/>
  <c r="P23" i="24"/>
  <c r="P24" i="24"/>
  <c r="P25" i="24"/>
  <c r="P26" i="24"/>
  <c r="P27" i="24"/>
  <c r="P28" i="24"/>
  <c r="P29" i="24"/>
  <c r="P30" i="24"/>
  <c r="P31" i="24"/>
  <c r="P32" i="24"/>
  <c r="P33" i="24"/>
  <c r="P34" i="24"/>
  <c r="P35" i="24"/>
  <c r="P36" i="24"/>
  <c r="P37" i="24"/>
  <c r="P38" i="24"/>
  <c r="O3" i="24"/>
  <c r="O4" i="24"/>
  <c r="O5" i="24"/>
  <c r="O6" i="24"/>
  <c r="O7" i="24"/>
  <c r="O8" i="24"/>
  <c r="O9" i="24"/>
  <c r="O10" i="24"/>
  <c r="O11" i="24"/>
  <c r="O12" i="24"/>
  <c r="O13" i="24"/>
  <c r="O14" i="24"/>
  <c r="O15" i="24"/>
  <c r="O16" i="24"/>
  <c r="O17" i="24"/>
  <c r="O18" i="24"/>
  <c r="O19" i="24"/>
  <c r="O20" i="24"/>
  <c r="O21" i="24"/>
  <c r="O22" i="24"/>
  <c r="O23" i="24"/>
  <c r="O24" i="24"/>
  <c r="O25" i="24"/>
  <c r="O26" i="24"/>
  <c r="O27" i="24"/>
  <c r="O28" i="24"/>
  <c r="O29" i="24"/>
  <c r="O30" i="24"/>
  <c r="O31" i="24"/>
  <c r="O32" i="24"/>
  <c r="O33" i="24"/>
  <c r="O34" i="24"/>
  <c r="O35" i="24"/>
  <c r="O36" i="24"/>
  <c r="O37" i="24"/>
  <c r="O38" i="24"/>
  <c r="P2" i="24"/>
  <c r="Q2" i="24"/>
  <c r="O2" i="24"/>
  <c r="K39" i="24"/>
  <c r="J38" i="24"/>
  <c r="I38" i="24"/>
  <c r="H38" i="24"/>
  <c r="J37" i="24"/>
  <c r="I37" i="24"/>
  <c r="H37" i="24"/>
  <c r="J36" i="24"/>
  <c r="I36" i="24"/>
  <c r="H36" i="24"/>
  <c r="J35" i="24"/>
  <c r="I35" i="24"/>
  <c r="H35" i="24"/>
  <c r="J34" i="24"/>
  <c r="I34" i="24"/>
  <c r="H34" i="24"/>
  <c r="L33" i="24"/>
  <c r="J33" i="24"/>
  <c r="I33" i="24"/>
  <c r="H33" i="24"/>
  <c r="J32" i="24"/>
  <c r="I32" i="24"/>
  <c r="H32" i="24"/>
  <c r="J31" i="24"/>
  <c r="I31" i="24"/>
  <c r="H31" i="24"/>
  <c r="J30" i="24"/>
  <c r="I30" i="24"/>
  <c r="H30" i="24"/>
  <c r="J29" i="24"/>
  <c r="I29" i="24"/>
  <c r="H29" i="24"/>
  <c r="J28" i="24"/>
  <c r="I28" i="24"/>
  <c r="H28" i="24"/>
  <c r="J27" i="24"/>
  <c r="I27" i="24"/>
  <c r="H27" i="24"/>
  <c r="K27" i="24" s="1"/>
  <c r="J26" i="24"/>
  <c r="I26" i="24"/>
  <c r="H26" i="24"/>
  <c r="J25" i="24"/>
  <c r="I25" i="24"/>
  <c r="H25" i="24"/>
  <c r="L25" i="24" s="1"/>
  <c r="J24" i="24"/>
  <c r="I24" i="24"/>
  <c r="H24" i="24"/>
  <c r="J23" i="24"/>
  <c r="I23" i="24"/>
  <c r="H23" i="24"/>
  <c r="J22" i="24"/>
  <c r="I22" i="24"/>
  <c r="H22" i="24"/>
  <c r="J21" i="24"/>
  <c r="I21" i="24"/>
  <c r="H21" i="24"/>
  <c r="K21" i="24" s="1"/>
  <c r="J20" i="24"/>
  <c r="I20" i="24"/>
  <c r="H20" i="24"/>
  <c r="J19" i="24"/>
  <c r="I19" i="24"/>
  <c r="H19" i="24"/>
  <c r="L19" i="24" s="1"/>
  <c r="J18" i="24"/>
  <c r="I18" i="24"/>
  <c r="H18" i="24"/>
  <c r="J17" i="24"/>
  <c r="I17" i="24"/>
  <c r="H17" i="24"/>
  <c r="J16" i="24"/>
  <c r="I16" i="24"/>
  <c r="H16" i="24"/>
  <c r="J15" i="24"/>
  <c r="I15" i="24"/>
  <c r="H15" i="24"/>
  <c r="K15" i="24" s="1"/>
  <c r="J14" i="24"/>
  <c r="I14" i="24"/>
  <c r="H14" i="24"/>
  <c r="J13" i="24"/>
  <c r="I13" i="24"/>
  <c r="H13" i="24"/>
  <c r="L13" i="24" s="1"/>
  <c r="J12" i="24"/>
  <c r="I12" i="24"/>
  <c r="H12" i="24"/>
  <c r="J11" i="24"/>
  <c r="I11" i="24"/>
  <c r="H11" i="24"/>
  <c r="L11" i="24" s="1"/>
  <c r="J10" i="24"/>
  <c r="I10" i="24"/>
  <c r="W7" i="24" s="1"/>
  <c r="H10" i="24"/>
  <c r="J9" i="24"/>
  <c r="I9" i="24"/>
  <c r="H9" i="24"/>
  <c r="J8" i="24"/>
  <c r="I8" i="24"/>
  <c r="H8" i="24"/>
  <c r="J7" i="24"/>
  <c r="I7" i="24"/>
  <c r="H7" i="24"/>
  <c r="K6" i="24"/>
  <c r="J6" i="24"/>
  <c r="I6" i="24"/>
  <c r="H6" i="24"/>
  <c r="J5" i="24"/>
  <c r="I5" i="24"/>
  <c r="H5" i="24"/>
  <c r="J4" i="24"/>
  <c r="I4" i="24"/>
  <c r="L4" i="24" s="1"/>
  <c r="H4" i="24"/>
  <c r="J3" i="24"/>
  <c r="I3" i="24"/>
  <c r="H3" i="24"/>
  <c r="J2" i="24"/>
  <c r="I2" i="24"/>
  <c r="H2" i="24"/>
  <c r="V2" i="24" s="1"/>
  <c r="Z5" i="23"/>
  <c r="K39" i="20"/>
  <c r="Z8" i="19"/>
  <c r="W11" i="23"/>
  <c r="X11" i="23"/>
  <c r="W10" i="23"/>
  <c r="X10" i="23"/>
  <c r="V11" i="23"/>
  <c r="V10" i="23"/>
  <c r="Q3" i="23"/>
  <c r="Q4" i="23"/>
  <c r="Q5" i="23"/>
  <c r="Q6" i="23"/>
  <c r="Q7" i="23"/>
  <c r="Q8" i="23"/>
  <c r="Q9" i="23"/>
  <c r="Q10" i="23"/>
  <c r="Q11" i="23"/>
  <c r="Q12" i="23"/>
  <c r="Q13" i="23"/>
  <c r="Q14" i="23"/>
  <c r="Q15" i="23"/>
  <c r="Q16" i="23"/>
  <c r="Q17" i="23"/>
  <c r="Q18" i="23"/>
  <c r="Q19" i="23"/>
  <c r="Q20" i="23"/>
  <c r="Q21" i="23"/>
  <c r="Q22" i="23"/>
  <c r="Q23" i="23"/>
  <c r="Q24" i="23"/>
  <c r="Q25" i="23"/>
  <c r="Q26" i="23"/>
  <c r="Q27" i="23"/>
  <c r="Q28" i="23"/>
  <c r="Q29" i="23"/>
  <c r="Q30" i="23"/>
  <c r="Q31" i="23"/>
  <c r="Q32" i="23"/>
  <c r="Q33" i="23"/>
  <c r="Q34" i="23"/>
  <c r="Q35" i="23"/>
  <c r="Q36" i="23"/>
  <c r="Q37" i="23"/>
  <c r="Q38" i="23"/>
  <c r="P3" i="23"/>
  <c r="P4" i="2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5" i="23"/>
  <c r="P26" i="23"/>
  <c r="P27" i="23"/>
  <c r="P28" i="23"/>
  <c r="P29" i="23"/>
  <c r="P30" i="23"/>
  <c r="P31" i="23"/>
  <c r="P32" i="23"/>
  <c r="P33" i="23"/>
  <c r="P34" i="23"/>
  <c r="P35" i="23"/>
  <c r="P36" i="23"/>
  <c r="P37" i="23"/>
  <c r="P38" i="23"/>
  <c r="O3" i="23"/>
  <c r="O4" i="23"/>
  <c r="O5" i="23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O25" i="23"/>
  <c r="O26" i="23"/>
  <c r="S26" i="23" s="1"/>
  <c r="O27" i="23"/>
  <c r="O28" i="23"/>
  <c r="O29" i="23"/>
  <c r="O30" i="23"/>
  <c r="O31" i="23"/>
  <c r="O32" i="23"/>
  <c r="O33" i="23"/>
  <c r="O34" i="23"/>
  <c r="O35" i="23"/>
  <c r="O36" i="23"/>
  <c r="O37" i="23"/>
  <c r="O38" i="23"/>
  <c r="P2" i="23"/>
  <c r="Q2" i="23"/>
  <c r="O2" i="23"/>
  <c r="J38" i="23"/>
  <c r="I38" i="23"/>
  <c r="H38" i="23"/>
  <c r="J37" i="23"/>
  <c r="I37" i="23"/>
  <c r="H37" i="23"/>
  <c r="J36" i="23"/>
  <c r="I36" i="23"/>
  <c r="H36" i="23"/>
  <c r="J35" i="23"/>
  <c r="I35" i="23"/>
  <c r="H35" i="23"/>
  <c r="J34" i="23"/>
  <c r="I34" i="23"/>
  <c r="H34" i="23"/>
  <c r="S33" i="23"/>
  <c r="L33" i="23"/>
  <c r="K33" i="23"/>
  <c r="J33" i="23"/>
  <c r="I33" i="23"/>
  <c r="H33" i="23"/>
  <c r="J32" i="23"/>
  <c r="I32" i="23"/>
  <c r="H32" i="23"/>
  <c r="J31" i="23"/>
  <c r="I31" i="23"/>
  <c r="H31" i="23"/>
  <c r="J30" i="23"/>
  <c r="I30" i="23"/>
  <c r="H30" i="23"/>
  <c r="J29" i="23"/>
  <c r="I29" i="23"/>
  <c r="H29" i="23"/>
  <c r="J28" i="23"/>
  <c r="I28" i="23"/>
  <c r="H28" i="23"/>
  <c r="J27" i="23"/>
  <c r="I27" i="23"/>
  <c r="H27" i="23"/>
  <c r="L26" i="23"/>
  <c r="K26" i="23"/>
  <c r="J26" i="23"/>
  <c r="I26" i="23"/>
  <c r="H26" i="23"/>
  <c r="J25" i="23"/>
  <c r="I25" i="23"/>
  <c r="H25" i="23"/>
  <c r="J24" i="23"/>
  <c r="I24" i="23"/>
  <c r="H24" i="23"/>
  <c r="J23" i="23"/>
  <c r="I23" i="23"/>
  <c r="H23" i="23"/>
  <c r="J22" i="23"/>
  <c r="I22" i="23"/>
  <c r="H22" i="23"/>
  <c r="J21" i="23"/>
  <c r="I21" i="23"/>
  <c r="H21" i="23"/>
  <c r="K20" i="23"/>
  <c r="J20" i="23"/>
  <c r="I20" i="23"/>
  <c r="H20" i="23"/>
  <c r="J19" i="23"/>
  <c r="I19" i="23"/>
  <c r="H19" i="23"/>
  <c r="J18" i="23"/>
  <c r="I18" i="23"/>
  <c r="H18" i="23"/>
  <c r="J17" i="23"/>
  <c r="I17" i="23"/>
  <c r="H17" i="23"/>
  <c r="J16" i="23"/>
  <c r="I16" i="23"/>
  <c r="H16" i="23"/>
  <c r="J15" i="23"/>
  <c r="I15" i="23"/>
  <c r="H15" i="23"/>
  <c r="K15" i="23" s="1"/>
  <c r="J14" i="23"/>
  <c r="I14" i="23"/>
  <c r="H14" i="23"/>
  <c r="V7" i="23" s="1"/>
  <c r="J13" i="23"/>
  <c r="I13" i="23"/>
  <c r="H13" i="23"/>
  <c r="J12" i="23"/>
  <c r="I12" i="23"/>
  <c r="H12" i="23"/>
  <c r="J11" i="23"/>
  <c r="I11" i="23"/>
  <c r="H11" i="23"/>
  <c r="J10" i="23"/>
  <c r="I10" i="23"/>
  <c r="H10" i="23"/>
  <c r="J9" i="23"/>
  <c r="I9" i="23"/>
  <c r="H9" i="23"/>
  <c r="J8" i="23"/>
  <c r="I8" i="23"/>
  <c r="H8" i="23"/>
  <c r="J7" i="23"/>
  <c r="I7" i="23"/>
  <c r="H7" i="23"/>
  <c r="J6" i="23"/>
  <c r="I6" i="23"/>
  <c r="H6" i="23"/>
  <c r="V5" i="23"/>
  <c r="J5" i="23"/>
  <c r="I5" i="23"/>
  <c r="L5" i="23" s="1"/>
  <c r="H5" i="23"/>
  <c r="K5" i="23" s="1"/>
  <c r="J4" i="23"/>
  <c r="I4" i="23"/>
  <c r="H4" i="23"/>
  <c r="J3" i="23"/>
  <c r="I3" i="23"/>
  <c r="H3" i="23"/>
  <c r="J2" i="23"/>
  <c r="X6" i="23" s="1"/>
  <c r="I2" i="23"/>
  <c r="H2" i="23"/>
  <c r="W11" i="22"/>
  <c r="X11" i="22"/>
  <c r="W10" i="22"/>
  <c r="X10" i="22"/>
  <c r="V11" i="22"/>
  <c r="V10" i="22"/>
  <c r="Q3" i="22"/>
  <c r="Q4" i="22"/>
  <c r="Q5" i="22"/>
  <c r="Q6" i="22"/>
  <c r="Q7" i="22"/>
  <c r="Q8" i="22"/>
  <c r="Q9" i="22"/>
  <c r="Q10" i="22"/>
  <c r="Q11" i="22"/>
  <c r="Q12" i="22"/>
  <c r="Q13" i="22"/>
  <c r="Q14" i="22"/>
  <c r="Q15" i="22"/>
  <c r="Q16" i="22"/>
  <c r="Q17" i="22"/>
  <c r="Q18" i="22"/>
  <c r="Q19" i="22"/>
  <c r="Q20" i="22"/>
  <c r="Q21" i="22"/>
  <c r="Q22" i="22"/>
  <c r="Q23" i="22"/>
  <c r="Q24" i="22"/>
  <c r="Q25" i="22"/>
  <c r="Q26" i="22"/>
  <c r="Q27" i="22"/>
  <c r="Q28" i="22"/>
  <c r="Q29" i="22"/>
  <c r="Q30" i="22"/>
  <c r="Q31" i="22"/>
  <c r="Q32" i="22"/>
  <c r="Q33" i="22"/>
  <c r="Q34" i="22"/>
  <c r="Q35" i="22"/>
  <c r="Q36" i="22"/>
  <c r="Q37" i="22"/>
  <c r="Q38" i="22"/>
  <c r="P3" i="22"/>
  <c r="P4" i="22"/>
  <c r="P5" i="22"/>
  <c r="P6" i="22"/>
  <c r="P7" i="22"/>
  <c r="P8" i="22"/>
  <c r="P9" i="22"/>
  <c r="P10" i="22"/>
  <c r="P11" i="22"/>
  <c r="P12" i="22"/>
  <c r="P13" i="22"/>
  <c r="P14" i="22"/>
  <c r="P15" i="22"/>
  <c r="P16" i="22"/>
  <c r="P17" i="22"/>
  <c r="P18" i="22"/>
  <c r="P19" i="22"/>
  <c r="P20" i="22"/>
  <c r="P21" i="22"/>
  <c r="P22" i="22"/>
  <c r="P23" i="22"/>
  <c r="P24" i="22"/>
  <c r="P25" i="22"/>
  <c r="P26" i="22"/>
  <c r="P27" i="22"/>
  <c r="P28" i="22"/>
  <c r="P29" i="22"/>
  <c r="P30" i="22"/>
  <c r="P31" i="22"/>
  <c r="P32" i="22"/>
  <c r="P33" i="22"/>
  <c r="P34" i="22"/>
  <c r="P35" i="22"/>
  <c r="P36" i="22"/>
  <c r="P37" i="22"/>
  <c r="P38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P2" i="22"/>
  <c r="Q2" i="22"/>
  <c r="O2" i="22"/>
  <c r="J38" i="22"/>
  <c r="I38" i="22"/>
  <c r="H38" i="22"/>
  <c r="J37" i="22"/>
  <c r="I37" i="22"/>
  <c r="H37" i="22"/>
  <c r="J36" i="22"/>
  <c r="I36" i="22"/>
  <c r="H36" i="22"/>
  <c r="J35" i="22"/>
  <c r="I35" i="22"/>
  <c r="H35" i="22"/>
  <c r="J34" i="22"/>
  <c r="I34" i="22"/>
  <c r="H34" i="22"/>
  <c r="J33" i="22"/>
  <c r="I33" i="22"/>
  <c r="H33" i="22"/>
  <c r="J32" i="22"/>
  <c r="I32" i="22"/>
  <c r="H32" i="22"/>
  <c r="J31" i="22"/>
  <c r="I31" i="22"/>
  <c r="H31" i="22"/>
  <c r="J30" i="22"/>
  <c r="I30" i="22"/>
  <c r="H30" i="22"/>
  <c r="J29" i="22"/>
  <c r="I29" i="22"/>
  <c r="H29" i="22"/>
  <c r="J28" i="22"/>
  <c r="I28" i="22"/>
  <c r="H28" i="22"/>
  <c r="J27" i="22"/>
  <c r="I27" i="22"/>
  <c r="L27" i="22" s="1"/>
  <c r="H27" i="22"/>
  <c r="K26" i="22"/>
  <c r="J26" i="22"/>
  <c r="I26" i="22"/>
  <c r="H26" i="22"/>
  <c r="J25" i="22"/>
  <c r="I25" i="22"/>
  <c r="H25" i="22"/>
  <c r="J24" i="22"/>
  <c r="I24" i="22"/>
  <c r="H24" i="22"/>
  <c r="K23" i="22"/>
  <c r="J23" i="22"/>
  <c r="I23" i="22"/>
  <c r="H23" i="22"/>
  <c r="J22" i="22"/>
  <c r="I22" i="22"/>
  <c r="H22" i="22"/>
  <c r="J21" i="22"/>
  <c r="I21" i="22"/>
  <c r="H21" i="22"/>
  <c r="J20" i="22"/>
  <c r="I20" i="22"/>
  <c r="H20" i="22"/>
  <c r="J19" i="22"/>
  <c r="I19" i="22"/>
  <c r="H19" i="22"/>
  <c r="J18" i="22"/>
  <c r="I18" i="22"/>
  <c r="H18" i="22"/>
  <c r="J17" i="22"/>
  <c r="I17" i="22"/>
  <c r="H17" i="22"/>
  <c r="J16" i="22"/>
  <c r="I16" i="22"/>
  <c r="H16" i="22"/>
  <c r="J15" i="22"/>
  <c r="I15" i="22"/>
  <c r="H15" i="22"/>
  <c r="L15" i="22" s="1"/>
  <c r="K14" i="22"/>
  <c r="J14" i="22"/>
  <c r="I14" i="22"/>
  <c r="H14" i="22"/>
  <c r="J13" i="22"/>
  <c r="I13" i="22"/>
  <c r="H13" i="22"/>
  <c r="J12" i="22"/>
  <c r="I12" i="22"/>
  <c r="H12" i="22"/>
  <c r="J11" i="22"/>
  <c r="I11" i="22"/>
  <c r="H11" i="22"/>
  <c r="J10" i="22"/>
  <c r="I10" i="22"/>
  <c r="K10" i="22" s="1"/>
  <c r="H10" i="22"/>
  <c r="J9" i="22"/>
  <c r="I9" i="22"/>
  <c r="H9" i="22"/>
  <c r="J8" i="22"/>
  <c r="I8" i="22"/>
  <c r="H8" i="22"/>
  <c r="J7" i="22"/>
  <c r="I7" i="22"/>
  <c r="H7" i="22"/>
  <c r="J6" i="22"/>
  <c r="I6" i="22"/>
  <c r="H6" i="22"/>
  <c r="K5" i="22"/>
  <c r="J5" i="22"/>
  <c r="I5" i="22"/>
  <c r="L5" i="22" s="1"/>
  <c r="H5" i="22"/>
  <c r="J4" i="22"/>
  <c r="X6" i="22" s="1"/>
  <c r="I4" i="22"/>
  <c r="H4" i="22"/>
  <c r="J3" i="22"/>
  <c r="I3" i="22"/>
  <c r="K3" i="22" s="1"/>
  <c r="H3" i="22"/>
  <c r="X2" i="22"/>
  <c r="J2" i="22"/>
  <c r="I2" i="22"/>
  <c r="H2" i="22"/>
  <c r="W11" i="21"/>
  <c r="X11" i="21"/>
  <c r="W10" i="21"/>
  <c r="X10" i="21"/>
  <c r="V11" i="21"/>
  <c r="V10" i="21"/>
  <c r="Q3" i="21"/>
  <c r="Q4" i="21"/>
  <c r="Q5" i="21"/>
  <c r="Q6" i="21"/>
  <c r="Q7" i="21"/>
  <c r="Q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P3" i="21"/>
  <c r="P4" i="21"/>
  <c r="P5" i="21"/>
  <c r="P6" i="21"/>
  <c r="P7" i="21"/>
  <c r="P8" i="21"/>
  <c r="P9" i="21"/>
  <c r="P10" i="21"/>
  <c r="P11" i="21"/>
  <c r="P12" i="21"/>
  <c r="P13" i="21"/>
  <c r="P14" i="21"/>
  <c r="P15" i="21"/>
  <c r="P16" i="21"/>
  <c r="P17" i="21"/>
  <c r="P18" i="21"/>
  <c r="P19" i="21"/>
  <c r="P20" i="21"/>
  <c r="P21" i="21"/>
  <c r="P22" i="21"/>
  <c r="P23" i="21"/>
  <c r="P24" i="21"/>
  <c r="P25" i="21"/>
  <c r="P26" i="21"/>
  <c r="P27" i="21"/>
  <c r="P28" i="21"/>
  <c r="P29" i="21"/>
  <c r="P30" i="21"/>
  <c r="P31" i="21"/>
  <c r="P32" i="21"/>
  <c r="P33" i="21"/>
  <c r="P34" i="21"/>
  <c r="P35" i="21"/>
  <c r="P36" i="21"/>
  <c r="P37" i="21"/>
  <c r="P38" i="21"/>
  <c r="O3" i="21"/>
  <c r="O4" i="21"/>
  <c r="O5" i="21"/>
  <c r="O6" i="21"/>
  <c r="O7" i="21"/>
  <c r="O8" i="21"/>
  <c r="O9" i="21"/>
  <c r="O10" i="21"/>
  <c r="O11" i="21"/>
  <c r="O12" i="21"/>
  <c r="O13" i="21"/>
  <c r="O14" i="21"/>
  <c r="O15" i="21"/>
  <c r="O16" i="21"/>
  <c r="O17" i="21"/>
  <c r="O18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5" i="21"/>
  <c r="O36" i="21"/>
  <c r="O37" i="21"/>
  <c r="O38" i="21"/>
  <c r="P2" i="21"/>
  <c r="Q2" i="21"/>
  <c r="O2" i="21"/>
  <c r="K38" i="21"/>
  <c r="J38" i="21"/>
  <c r="I38" i="21"/>
  <c r="H38" i="21"/>
  <c r="J37" i="21"/>
  <c r="I37" i="21"/>
  <c r="H37" i="21"/>
  <c r="K36" i="21"/>
  <c r="J36" i="21"/>
  <c r="I36" i="21"/>
  <c r="H36" i="21"/>
  <c r="J35" i="21"/>
  <c r="I35" i="21"/>
  <c r="H35" i="21"/>
  <c r="J34" i="21"/>
  <c r="I34" i="21"/>
  <c r="H34" i="21"/>
  <c r="K33" i="21"/>
  <c r="J33" i="21"/>
  <c r="I33" i="21"/>
  <c r="H33" i="21"/>
  <c r="S33" i="21" s="1"/>
  <c r="K32" i="21"/>
  <c r="J32" i="21"/>
  <c r="I32" i="21"/>
  <c r="H32" i="21"/>
  <c r="J31" i="21"/>
  <c r="I31" i="21"/>
  <c r="H31" i="21"/>
  <c r="J30" i="21"/>
  <c r="I30" i="21"/>
  <c r="H30" i="21"/>
  <c r="J29" i="21"/>
  <c r="I29" i="21"/>
  <c r="H29" i="21"/>
  <c r="J28" i="21"/>
  <c r="I28" i="21"/>
  <c r="H28" i="21"/>
  <c r="L27" i="21"/>
  <c r="K27" i="21"/>
  <c r="J27" i="21"/>
  <c r="I27" i="21"/>
  <c r="H27" i="21"/>
  <c r="J26" i="21"/>
  <c r="I26" i="21"/>
  <c r="H26" i="21"/>
  <c r="K26" i="21" s="1"/>
  <c r="J25" i="21"/>
  <c r="I25" i="21"/>
  <c r="H25" i="21"/>
  <c r="K24" i="21"/>
  <c r="J24" i="21"/>
  <c r="I24" i="21"/>
  <c r="H24" i="21"/>
  <c r="J23" i="21"/>
  <c r="I23" i="21"/>
  <c r="H23" i="21"/>
  <c r="J22" i="21"/>
  <c r="I22" i="21"/>
  <c r="H22" i="21"/>
  <c r="K21" i="21"/>
  <c r="J21" i="21"/>
  <c r="I21" i="21"/>
  <c r="H21" i="21"/>
  <c r="K20" i="21"/>
  <c r="J20" i="21"/>
  <c r="I20" i="21"/>
  <c r="H20" i="21"/>
  <c r="J19" i="21"/>
  <c r="I19" i="21"/>
  <c r="H19" i="21"/>
  <c r="L18" i="21"/>
  <c r="K18" i="21"/>
  <c r="J18" i="21"/>
  <c r="I18" i="21"/>
  <c r="H18" i="21"/>
  <c r="J17" i="21"/>
  <c r="I17" i="21"/>
  <c r="H17" i="21"/>
  <c r="J16" i="21"/>
  <c r="I16" i="21"/>
  <c r="H16" i="21"/>
  <c r="J15" i="21"/>
  <c r="I15" i="21"/>
  <c r="H15" i="21"/>
  <c r="L15" i="21" s="1"/>
  <c r="K14" i="21"/>
  <c r="J14" i="21"/>
  <c r="I14" i="21"/>
  <c r="H14" i="21"/>
  <c r="S13" i="21"/>
  <c r="J13" i="21"/>
  <c r="I13" i="21"/>
  <c r="H13" i="21"/>
  <c r="L13" i="21" s="1"/>
  <c r="J12" i="21"/>
  <c r="I12" i="21"/>
  <c r="H12" i="21"/>
  <c r="J11" i="21"/>
  <c r="I11" i="21"/>
  <c r="H11" i="21"/>
  <c r="J10" i="21"/>
  <c r="I10" i="21"/>
  <c r="H10" i="21"/>
  <c r="J9" i="21"/>
  <c r="I9" i="21"/>
  <c r="H9" i="21"/>
  <c r="J8" i="21"/>
  <c r="I8" i="21"/>
  <c r="H8" i="21"/>
  <c r="V4" i="21" s="1"/>
  <c r="J7" i="21"/>
  <c r="I7" i="21"/>
  <c r="H7" i="21"/>
  <c r="J6" i="21"/>
  <c r="I6" i="21"/>
  <c r="H6" i="21"/>
  <c r="J5" i="21"/>
  <c r="I5" i="21"/>
  <c r="H5" i="21"/>
  <c r="J4" i="21"/>
  <c r="I4" i="21"/>
  <c r="H4" i="21"/>
  <c r="K4" i="21" s="1"/>
  <c r="J3" i="21"/>
  <c r="I3" i="21"/>
  <c r="W6" i="21" s="1"/>
  <c r="H3" i="21"/>
  <c r="W2" i="21"/>
  <c r="J2" i="21"/>
  <c r="I2" i="21"/>
  <c r="H2" i="21"/>
  <c r="V2" i="21" s="1"/>
  <c r="W11" i="20"/>
  <c r="X11" i="20"/>
  <c r="W10" i="20"/>
  <c r="X10" i="20"/>
  <c r="V11" i="20"/>
  <c r="V10" i="20"/>
  <c r="Q3" i="20"/>
  <c r="Q4" i="20"/>
  <c r="Q5" i="20"/>
  <c r="Q6" i="20"/>
  <c r="Q7" i="20"/>
  <c r="Q8" i="20"/>
  <c r="Q9" i="20"/>
  <c r="Q10" i="20"/>
  <c r="Q11" i="20"/>
  <c r="Q12" i="20"/>
  <c r="Q13" i="20"/>
  <c r="Q14" i="20"/>
  <c r="Q15" i="20"/>
  <c r="Q16" i="20"/>
  <c r="Q17" i="20"/>
  <c r="Q18" i="20"/>
  <c r="Q19" i="20"/>
  <c r="Q20" i="20"/>
  <c r="Q21" i="20"/>
  <c r="Q22" i="20"/>
  <c r="Q23" i="20"/>
  <c r="Q24" i="20"/>
  <c r="Q25" i="20"/>
  <c r="Q26" i="20"/>
  <c r="Q27" i="20"/>
  <c r="Q28" i="20"/>
  <c r="Q29" i="20"/>
  <c r="Q30" i="20"/>
  <c r="Q31" i="20"/>
  <c r="Q32" i="20"/>
  <c r="Q33" i="20"/>
  <c r="Q34" i="20"/>
  <c r="Q35" i="20"/>
  <c r="Q36" i="20"/>
  <c r="Q37" i="20"/>
  <c r="Q38" i="20"/>
  <c r="P3" i="20"/>
  <c r="P4" i="20"/>
  <c r="P5" i="20"/>
  <c r="P6" i="20"/>
  <c r="P7" i="20"/>
  <c r="P8" i="20"/>
  <c r="P9" i="20"/>
  <c r="P10" i="20"/>
  <c r="P11" i="20"/>
  <c r="P12" i="20"/>
  <c r="P13" i="20"/>
  <c r="P14" i="20"/>
  <c r="P15" i="20"/>
  <c r="P16" i="20"/>
  <c r="P17" i="20"/>
  <c r="P18" i="20"/>
  <c r="P19" i="20"/>
  <c r="P20" i="20"/>
  <c r="P21" i="20"/>
  <c r="P22" i="20"/>
  <c r="P23" i="20"/>
  <c r="P24" i="20"/>
  <c r="P25" i="20"/>
  <c r="P26" i="20"/>
  <c r="P27" i="20"/>
  <c r="P28" i="20"/>
  <c r="P29" i="20"/>
  <c r="P30" i="20"/>
  <c r="P31" i="20"/>
  <c r="P32" i="20"/>
  <c r="P33" i="20"/>
  <c r="P34" i="20"/>
  <c r="P35" i="20"/>
  <c r="P36" i="20"/>
  <c r="P37" i="20"/>
  <c r="P38" i="20"/>
  <c r="O3" i="20"/>
  <c r="O4" i="20"/>
  <c r="O5" i="20"/>
  <c r="O6" i="20"/>
  <c r="O7" i="20"/>
  <c r="O8" i="20"/>
  <c r="O9" i="20"/>
  <c r="O10" i="20"/>
  <c r="O11" i="20"/>
  <c r="O12" i="20"/>
  <c r="O13" i="20"/>
  <c r="O14" i="20"/>
  <c r="O15" i="20"/>
  <c r="O16" i="20"/>
  <c r="O17" i="20"/>
  <c r="O18" i="20"/>
  <c r="O19" i="20"/>
  <c r="O20" i="20"/>
  <c r="O21" i="20"/>
  <c r="O22" i="20"/>
  <c r="O23" i="20"/>
  <c r="O24" i="20"/>
  <c r="O25" i="20"/>
  <c r="O26" i="20"/>
  <c r="O27" i="20"/>
  <c r="O28" i="20"/>
  <c r="O29" i="20"/>
  <c r="O30" i="20"/>
  <c r="O31" i="20"/>
  <c r="O32" i="20"/>
  <c r="O33" i="20"/>
  <c r="O34" i="20"/>
  <c r="O35" i="20"/>
  <c r="O36" i="20"/>
  <c r="O37" i="20"/>
  <c r="O38" i="20"/>
  <c r="P2" i="20"/>
  <c r="Q2" i="20"/>
  <c r="O2" i="20"/>
  <c r="J38" i="20"/>
  <c r="I38" i="20"/>
  <c r="H38" i="20"/>
  <c r="J37" i="20"/>
  <c r="I37" i="20"/>
  <c r="H37" i="20"/>
  <c r="J36" i="20"/>
  <c r="I36" i="20"/>
  <c r="H36" i="20"/>
  <c r="J35" i="20"/>
  <c r="I35" i="20"/>
  <c r="H35" i="20"/>
  <c r="J34" i="20"/>
  <c r="I34" i="20"/>
  <c r="H34" i="20"/>
  <c r="L33" i="20"/>
  <c r="J33" i="20"/>
  <c r="I33" i="20"/>
  <c r="H33" i="20"/>
  <c r="J32" i="20"/>
  <c r="I32" i="20"/>
  <c r="H32" i="20"/>
  <c r="J31" i="20"/>
  <c r="I31" i="20"/>
  <c r="H31" i="20"/>
  <c r="J30" i="20"/>
  <c r="I30" i="20"/>
  <c r="H30" i="20"/>
  <c r="L30" i="20" s="1"/>
  <c r="J29" i="20"/>
  <c r="I29" i="20"/>
  <c r="H29" i="20"/>
  <c r="J28" i="20"/>
  <c r="I28" i="20"/>
  <c r="H28" i="20"/>
  <c r="J27" i="20"/>
  <c r="I27" i="20"/>
  <c r="H27" i="20"/>
  <c r="J26" i="20"/>
  <c r="I26" i="20"/>
  <c r="H26" i="20"/>
  <c r="J25" i="20"/>
  <c r="I25" i="20"/>
  <c r="H25" i="20"/>
  <c r="J24" i="20"/>
  <c r="I24" i="20"/>
  <c r="H24" i="20"/>
  <c r="L24" i="20" s="1"/>
  <c r="L23" i="20"/>
  <c r="K23" i="20"/>
  <c r="J23" i="20"/>
  <c r="I23" i="20"/>
  <c r="H23" i="20"/>
  <c r="J22" i="20"/>
  <c r="I22" i="20"/>
  <c r="H22" i="20"/>
  <c r="J21" i="20"/>
  <c r="I21" i="20"/>
  <c r="H21" i="20"/>
  <c r="L21" i="20" s="1"/>
  <c r="J20" i="20"/>
  <c r="I20" i="20"/>
  <c r="H20" i="20"/>
  <c r="K20" i="20" s="1"/>
  <c r="J19" i="20"/>
  <c r="I19" i="20"/>
  <c r="H19" i="20"/>
  <c r="K18" i="20"/>
  <c r="J18" i="20"/>
  <c r="I18" i="20"/>
  <c r="H18" i="20"/>
  <c r="J17" i="20"/>
  <c r="I17" i="20"/>
  <c r="H17" i="20"/>
  <c r="J16" i="20"/>
  <c r="I16" i="20"/>
  <c r="H16" i="20"/>
  <c r="L15" i="20"/>
  <c r="J15" i="20"/>
  <c r="I15" i="20"/>
  <c r="H15" i="20"/>
  <c r="K15" i="20" s="1"/>
  <c r="J14" i="20"/>
  <c r="I14" i="20"/>
  <c r="H14" i="20"/>
  <c r="J13" i="20"/>
  <c r="I13" i="20"/>
  <c r="H13" i="20"/>
  <c r="J12" i="20"/>
  <c r="I12" i="20"/>
  <c r="H12" i="20"/>
  <c r="L12" i="20" s="1"/>
  <c r="J11" i="20"/>
  <c r="I11" i="20"/>
  <c r="H11" i="20"/>
  <c r="J10" i="20"/>
  <c r="I10" i="20"/>
  <c r="H10" i="20"/>
  <c r="K10" i="20" s="1"/>
  <c r="J9" i="20"/>
  <c r="I9" i="20"/>
  <c r="H9" i="20"/>
  <c r="J8" i="20"/>
  <c r="X4" i="20" s="1"/>
  <c r="I8" i="20"/>
  <c r="H8" i="20"/>
  <c r="J7" i="20"/>
  <c r="I7" i="20"/>
  <c r="H7" i="20"/>
  <c r="J6" i="20"/>
  <c r="X8" i="20" s="1"/>
  <c r="I6" i="20"/>
  <c r="W8" i="20" s="1"/>
  <c r="H6" i="20"/>
  <c r="J5" i="20"/>
  <c r="I5" i="20"/>
  <c r="H5" i="20"/>
  <c r="J4" i="20"/>
  <c r="I4" i="20"/>
  <c r="H4" i="20"/>
  <c r="L4" i="20" s="1"/>
  <c r="L3" i="20"/>
  <c r="J3" i="20"/>
  <c r="I3" i="20"/>
  <c r="H3" i="20"/>
  <c r="W2" i="20"/>
  <c r="J2" i="20"/>
  <c r="X2" i="20" s="1"/>
  <c r="I2" i="20"/>
  <c r="H2" i="20"/>
  <c r="V6" i="20" s="1"/>
  <c r="W11" i="19"/>
  <c r="X11" i="19"/>
  <c r="W10" i="19"/>
  <c r="X10" i="19"/>
  <c r="V11" i="19"/>
  <c r="V10" i="19"/>
  <c r="Q3" i="19"/>
  <c r="Q4" i="19"/>
  <c r="Q5" i="19"/>
  <c r="Q6" i="19"/>
  <c r="Q7" i="19"/>
  <c r="Q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P3" i="19"/>
  <c r="P4" i="19"/>
  <c r="P5" i="19"/>
  <c r="P6" i="19"/>
  <c r="P7" i="19"/>
  <c r="P8" i="19"/>
  <c r="P9" i="19"/>
  <c r="P10" i="19"/>
  <c r="P11" i="19"/>
  <c r="P12" i="19"/>
  <c r="P13" i="19"/>
  <c r="P14" i="19"/>
  <c r="P15" i="19"/>
  <c r="P16" i="19"/>
  <c r="P17" i="19"/>
  <c r="P18" i="19"/>
  <c r="P19" i="19"/>
  <c r="P20" i="19"/>
  <c r="S20" i="19" s="1"/>
  <c r="P21" i="19"/>
  <c r="P22" i="19"/>
  <c r="P23" i="19"/>
  <c r="P24" i="19"/>
  <c r="P25" i="19"/>
  <c r="P26" i="19"/>
  <c r="P27" i="19"/>
  <c r="P28" i="19"/>
  <c r="P29" i="19"/>
  <c r="P30" i="19"/>
  <c r="P31" i="19"/>
  <c r="P32" i="19"/>
  <c r="P33" i="19"/>
  <c r="P34" i="19"/>
  <c r="P35" i="19"/>
  <c r="P36" i="19"/>
  <c r="P37" i="19"/>
  <c r="P38" i="19"/>
  <c r="O3" i="19"/>
  <c r="O4" i="19"/>
  <c r="O5" i="19"/>
  <c r="O6" i="19"/>
  <c r="O7" i="19"/>
  <c r="O8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32" i="19"/>
  <c r="O33" i="19"/>
  <c r="O34" i="19"/>
  <c r="O35" i="19"/>
  <c r="O36" i="19"/>
  <c r="O37" i="19"/>
  <c r="O38" i="19"/>
  <c r="P2" i="19"/>
  <c r="Q2" i="19"/>
  <c r="O2" i="19"/>
  <c r="J38" i="19"/>
  <c r="I38" i="19"/>
  <c r="H38" i="19"/>
  <c r="J37" i="19"/>
  <c r="I37" i="19"/>
  <c r="H37" i="19"/>
  <c r="R37" i="19" s="1"/>
  <c r="L36" i="19"/>
  <c r="K36" i="19"/>
  <c r="J36" i="19"/>
  <c r="I36" i="19"/>
  <c r="H36" i="19"/>
  <c r="J35" i="19"/>
  <c r="K35" i="19" s="1"/>
  <c r="I35" i="19"/>
  <c r="H35" i="19"/>
  <c r="J34" i="19"/>
  <c r="I34" i="19"/>
  <c r="H34" i="19"/>
  <c r="J33" i="19"/>
  <c r="I33" i="19"/>
  <c r="H33" i="19"/>
  <c r="J32" i="19"/>
  <c r="I32" i="19"/>
  <c r="H32" i="19"/>
  <c r="J31" i="19"/>
  <c r="I31" i="19"/>
  <c r="L31" i="19" s="1"/>
  <c r="H31" i="19"/>
  <c r="K31" i="19" s="1"/>
  <c r="J30" i="19"/>
  <c r="I30" i="19"/>
  <c r="H30" i="19"/>
  <c r="L30" i="19" s="1"/>
  <c r="J29" i="19"/>
  <c r="K29" i="19" s="1"/>
  <c r="I29" i="19"/>
  <c r="H29" i="19"/>
  <c r="J28" i="19"/>
  <c r="I28" i="19"/>
  <c r="H28" i="19"/>
  <c r="J27" i="19"/>
  <c r="I27" i="19"/>
  <c r="H27" i="19"/>
  <c r="L27" i="19" s="1"/>
  <c r="J26" i="19"/>
  <c r="I26" i="19"/>
  <c r="H26" i="19"/>
  <c r="L25" i="19"/>
  <c r="J25" i="19"/>
  <c r="K25" i="19" s="1"/>
  <c r="I25" i="19"/>
  <c r="H25" i="19"/>
  <c r="J24" i="19"/>
  <c r="I24" i="19"/>
  <c r="H24" i="19"/>
  <c r="J23" i="19"/>
  <c r="I23" i="19"/>
  <c r="H23" i="19"/>
  <c r="J22" i="19"/>
  <c r="I22" i="19"/>
  <c r="H22" i="19"/>
  <c r="J21" i="19"/>
  <c r="I21" i="19"/>
  <c r="H21" i="19"/>
  <c r="L21" i="19" s="1"/>
  <c r="J20" i="19"/>
  <c r="I20" i="19"/>
  <c r="H20" i="19"/>
  <c r="L20" i="19" s="1"/>
  <c r="J19" i="19"/>
  <c r="I19" i="19"/>
  <c r="L19" i="19" s="1"/>
  <c r="H19" i="19"/>
  <c r="K19" i="19" s="1"/>
  <c r="K18" i="19"/>
  <c r="J18" i="19"/>
  <c r="I18" i="19"/>
  <c r="H18" i="19"/>
  <c r="L18" i="19" s="1"/>
  <c r="J17" i="19"/>
  <c r="I17" i="19"/>
  <c r="H17" i="19"/>
  <c r="J16" i="19"/>
  <c r="I16" i="19"/>
  <c r="H16" i="19"/>
  <c r="J15" i="19"/>
  <c r="I15" i="19"/>
  <c r="H15" i="19"/>
  <c r="J14" i="19"/>
  <c r="I14" i="19"/>
  <c r="H14" i="19"/>
  <c r="J13" i="19"/>
  <c r="I13" i="19"/>
  <c r="H13" i="19"/>
  <c r="K13" i="19" s="1"/>
  <c r="L12" i="19"/>
  <c r="K12" i="19"/>
  <c r="J12" i="19"/>
  <c r="I12" i="19"/>
  <c r="H12" i="19"/>
  <c r="J11" i="19"/>
  <c r="I11" i="19"/>
  <c r="L11" i="19" s="1"/>
  <c r="H11" i="19"/>
  <c r="K11" i="19" s="1"/>
  <c r="J10" i="19"/>
  <c r="I10" i="19"/>
  <c r="H10" i="19"/>
  <c r="L10" i="19" s="1"/>
  <c r="J9" i="19"/>
  <c r="I9" i="19"/>
  <c r="W4" i="19" s="1"/>
  <c r="H9" i="19"/>
  <c r="J8" i="19"/>
  <c r="I8" i="19"/>
  <c r="H8" i="19"/>
  <c r="J7" i="19"/>
  <c r="I7" i="19"/>
  <c r="H7" i="19"/>
  <c r="L7" i="19" s="1"/>
  <c r="L6" i="19"/>
  <c r="K6" i="19"/>
  <c r="J6" i="19"/>
  <c r="I6" i="19"/>
  <c r="H6" i="19"/>
  <c r="J5" i="19"/>
  <c r="I5" i="19"/>
  <c r="H5" i="19"/>
  <c r="L5" i="19" s="1"/>
  <c r="J4" i="19"/>
  <c r="I4" i="19"/>
  <c r="H4" i="19"/>
  <c r="J3" i="19"/>
  <c r="I3" i="19"/>
  <c r="H3" i="19"/>
  <c r="L2" i="19"/>
  <c r="K2" i="19"/>
  <c r="J2" i="19"/>
  <c r="X6" i="19" s="1"/>
  <c r="I2" i="19"/>
  <c r="H2" i="19"/>
  <c r="V2" i="19" s="1"/>
  <c r="W11" i="18"/>
  <c r="X11" i="18"/>
  <c r="V11" i="18"/>
  <c r="W10" i="18"/>
  <c r="X10" i="18"/>
  <c r="V10" i="18"/>
  <c r="O2" i="18"/>
  <c r="Q3" i="18"/>
  <c r="Q4" i="18"/>
  <c r="Q5" i="18"/>
  <c r="Q6" i="18"/>
  <c r="Q7" i="18"/>
  <c r="Q8" i="18"/>
  <c r="Q9" i="18"/>
  <c r="Q10" i="18"/>
  <c r="Q11" i="18"/>
  <c r="Q12" i="18"/>
  <c r="R12" i="18" s="1"/>
  <c r="Q13" i="18"/>
  <c r="Q14" i="18"/>
  <c r="Q15" i="18"/>
  <c r="Q16" i="18"/>
  <c r="Q17" i="18"/>
  <c r="Q18" i="18"/>
  <c r="Q19" i="18"/>
  <c r="Q20" i="18"/>
  <c r="Q21" i="18"/>
  <c r="Q22" i="18"/>
  <c r="Q23" i="18"/>
  <c r="Q24" i="18"/>
  <c r="Q25" i="18"/>
  <c r="Q26" i="18"/>
  <c r="Q27" i="18"/>
  <c r="Q28" i="18"/>
  <c r="Q29" i="18"/>
  <c r="Q30" i="18"/>
  <c r="Q31" i="18"/>
  <c r="Q32" i="18"/>
  <c r="Q33" i="18"/>
  <c r="Q34" i="18"/>
  <c r="Q35" i="18"/>
  <c r="Q36" i="18"/>
  <c r="Q37" i="18"/>
  <c r="Q38" i="18"/>
  <c r="P3" i="18"/>
  <c r="P4" i="18"/>
  <c r="P5" i="18"/>
  <c r="P6" i="18"/>
  <c r="P7" i="18"/>
  <c r="R7" i="18" s="1"/>
  <c r="P8" i="18"/>
  <c r="P9" i="18"/>
  <c r="P10" i="18"/>
  <c r="P11" i="18"/>
  <c r="P12" i="18"/>
  <c r="P13" i="18"/>
  <c r="P14" i="18"/>
  <c r="P15" i="18"/>
  <c r="P16" i="18"/>
  <c r="P17" i="18"/>
  <c r="P18" i="18"/>
  <c r="P19" i="18"/>
  <c r="P20" i="18"/>
  <c r="P21" i="18"/>
  <c r="P22" i="18"/>
  <c r="P23" i="18"/>
  <c r="P24" i="18"/>
  <c r="P25" i="18"/>
  <c r="P26" i="18"/>
  <c r="P27" i="18"/>
  <c r="P28" i="18"/>
  <c r="P29" i="18"/>
  <c r="P30" i="18"/>
  <c r="P31" i="18"/>
  <c r="P32" i="18"/>
  <c r="P33" i="18"/>
  <c r="P34" i="18"/>
  <c r="P35" i="18"/>
  <c r="P36" i="18"/>
  <c r="P37" i="18"/>
  <c r="P38" i="18"/>
  <c r="O3" i="18"/>
  <c r="O4" i="18"/>
  <c r="O5" i="18"/>
  <c r="O6" i="18"/>
  <c r="O7" i="18"/>
  <c r="O8" i="18"/>
  <c r="O9" i="18"/>
  <c r="O10" i="18"/>
  <c r="O11" i="18"/>
  <c r="O12" i="18"/>
  <c r="O13" i="18"/>
  <c r="O14" i="18"/>
  <c r="O15" i="18"/>
  <c r="O16" i="18"/>
  <c r="O17" i="18"/>
  <c r="O18" i="18"/>
  <c r="S18" i="18" s="1"/>
  <c r="O19" i="18"/>
  <c r="O20" i="18"/>
  <c r="O21" i="18"/>
  <c r="O22" i="18"/>
  <c r="O23" i="18"/>
  <c r="O24" i="18"/>
  <c r="O25" i="18"/>
  <c r="O26" i="18"/>
  <c r="O27" i="18"/>
  <c r="O28" i="18"/>
  <c r="O29" i="18"/>
  <c r="O30" i="18"/>
  <c r="O31" i="18"/>
  <c r="O32" i="18"/>
  <c r="O33" i="18"/>
  <c r="O34" i="18"/>
  <c r="O35" i="18"/>
  <c r="O36" i="18"/>
  <c r="O37" i="18"/>
  <c r="O38" i="18"/>
  <c r="P2" i="18"/>
  <c r="Q2" i="18"/>
  <c r="J38" i="18"/>
  <c r="I38" i="18"/>
  <c r="H38" i="18"/>
  <c r="J37" i="18"/>
  <c r="I37" i="18"/>
  <c r="H37" i="18"/>
  <c r="J36" i="18"/>
  <c r="I36" i="18"/>
  <c r="H36" i="18"/>
  <c r="J35" i="18"/>
  <c r="I35" i="18"/>
  <c r="H35" i="18"/>
  <c r="K34" i="18"/>
  <c r="J34" i="18"/>
  <c r="I34" i="18"/>
  <c r="H34" i="18"/>
  <c r="L34" i="18" s="1"/>
  <c r="J33" i="18"/>
  <c r="I33" i="18"/>
  <c r="H33" i="18"/>
  <c r="J32" i="18"/>
  <c r="I32" i="18"/>
  <c r="H32" i="18"/>
  <c r="J31" i="18"/>
  <c r="I31" i="18"/>
  <c r="H31" i="18"/>
  <c r="J30" i="18"/>
  <c r="I30" i="18"/>
  <c r="H30" i="18"/>
  <c r="L29" i="18"/>
  <c r="K29" i="18"/>
  <c r="J29" i="18"/>
  <c r="I29" i="18"/>
  <c r="H29" i="18"/>
  <c r="L28" i="18"/>
  <c r="J28" i="18"/>
  <c r="I28" i="18"/>
  <c r="H28" i="18"/>
  <c r="J27" i="18"/>
  <c r="I27" i="18"/>
  <c r="H27" i="18"/>
  <c r="J26" i="18"/>
  <c r="I26" i="18"/>
  <c r="H26" i="18"/>
  <c r="J25" i="18"/>
  <c r="I25" i="18"/>
  <c r="H25" i="18"/>
  <c r="J24" i="18"/>
  <c r="I24" i="18"/>
  <c r="H24" i="18"/>
  <c r="L23" i="18"/>
  <c r="J23" i="18"/>
  <c r="I23" i="18"/>
  <c r="H23" i="18"/>
  <c r="K23" i="18" s="1"/>
  <c r="J22" i="18"/>
  <c r="I22" i="18"/>
  <c r="H22" i="18"/>
  <c r="L22" i="18" s="1"/>
  <c r="K21" i="18"/>
  <c r="J21" i="18"/>
  <c r="I21" i="18"/>
  <c r="H21" i="18"/>
  <c r="J20" i="18"/>
  <c r="I20" i="18"/>
  <c r="H20" i="18"/>
  <c r="J19" i="18"/>
  <c r="I19" i="18"/>
  <c r="H19" i="18"/>
  <c r="K18" i="18"/>
  <c r="J18" i="18"/>
  <c r="I18" i="18"/>
  <c r="H18" i="18"/>
  <c r="L18" i="18" s="1"/>
  <c r="J17" i="18"/>
  <c r="I17" i="18"/>
  <c r="L17" i="18" s="1"/>
  <c r="H17" i="18"/>
  <c r="K17" i="18" s="1"/>
  <c r="J16" i="18"/>
  <c r="I16" i="18"/>
  <c r="H16" i="18"/>
  <c r="J15" i="18"/>
  <c r="K15" i="18" s="1"/>
  <c r="I15" i="18"/>
  <c r="H15" i="18"/>
  <c r="J14" i="18"/>
  <c r="I14" i="18"/>
  <c r="H14" i="18"/>
  <c r="J13" i="18"/>
  <c r="I13" i="18"/>
  <c r="H13" i="18"/>
  <c r="K12" i="18"/>
  <c r="J12" i="18"/>
  <c r="I12" i="18"/>
  <c r="H12" i="18"/>
  <c r="L12" i="18" s="1"/>
  <c r="J11" i="18"/>
  <c r="I11" i="18"/>
  <c r="H11" i="18"/>
  <c r="J10" i="18"/>
  <c r="I10" i="18"/>
  <c r="H10" i="18"/>
  <c r="J9" i="18"/>
  <c r="I9" i="18"/>
  <c r="H9" i="18"/>
  <c r="J8" i="18"/>
  <c r="I8" i="18"/>
  <c r="W8" i="18" s="1"/>
  <c r="H8" i="18"/>
  <c r="K7" i="18"/>
  <c r="J7" i="18"/>
  <c r="I7" i="18"/>
  <c r="H7" i="18"/>
  <c r="L7" i="18" s="1"/>
  <c r="J6" i="18"/>
  <c r="I6" i="18"/>
  <c r="H6" i="18"/>
  <c r="X5" i="18"/>
  <c r="J5" i="18"/>
  <c r="I5" i="18"/>
  <c r="H5" i="18"/>
  <c r="J4" i="18"/>
  <c r="I4" i="18"/>
  <c r="H4" i="18"/>
  <c r="J3" i="18"/>
  <c r="I3" i="18"/>
  <c r="W3" i="18" s="1"/>
  <c r="H3" i="18"/>
  <c r="V3" i="18" s="1"/>
  <c r="J2" i="18"/>
  <c r="I2" i="18"/>
  <c r="H2" i="18"/>
  <c r="V2" i="18" s="1"/>
  <c r="W8" i="17"/>
  <c r="X8" i="17"/>
  <c r="V8" i="17"/>
  <c r="W7" i="17"/>
  <c r="W11" i="17" s="1"/>
  <c r="X7" i="17"/>
  <c r="X11" i="17" s="1"/>
  <c r="J38" i="17"/>
  <c r="Q38" i="17" s="1"/>
  <c r="I38" i="17"/>
  <c r="P38" i="17" s="1"/>
  <c r="H38" i="17"/>
  <c r="K38" i="17" s="1"/>
  <c r="J37" i="17"/>
  <c r="Q37" i="17" s="1"/>
  <c r="I37" i="17"/>
  <c r="P37" i="17" s="1"/>
  <c r="H37" i="17"/>
  <c r="O37" i="17" s="1"/>
  <c r="J36" i="17"/>
  <c r="Q36" i="17" s="1"/>
  <c r="I36" i="17"/>
  <c r="P36" i="17" s="1"/>
  <c r="H36" i="17"/>
  <c r="O36" i="17" s="1"/>
  <c r="J35" i="17"/>
  <c r="Q35" i="17" s="1"/>
  <c r="I35" i="17"/>
  <c r="P35" i="17" s="1"/>
  <c r="H35" i="17"/>
  <c r="O35" i="17" s="1"/>
  <c r="J34" i="17"/>
  <c r="Q34" i="17" s="1"/>
  <c r="I34" i="17"/>
  <c r="P34" i="17" s="1"/>
  <c r="H34" i="17"/>
  <c r="O34" i="17" s="1"/>
  <c r="J33" i="17"/>
  <c r="Q33" i="17" s="1"/>
  <c r="I33" i="17"/>
  <c r="P33" i="17" s="1"/>
  <c r="H33" i="17"/>
  <c r="O33" i="17" s="1"/>
  <c r="J32" i="17"/>
  <c r="Q32" i="17" s="1"/>
  <c r="I32" i="17"/>
  <c r="P32" i="17" s="1"/>
  <c r="H32" i="17"/>
  <c r="O32" i="17" s="1"/>
  <c r="J31" i="17"/>
  <c r="Q31" i="17" s="1"/>
  <c r="I31" i="17"/>
  <c r="P31" i="17" s="1"/>
  <c r="H31" i="17"/>
  <c r="O31" i="17" s="1"/>
  <c r="J30" i="17"/>
  <c r="Q30" i="17" s="1"/>
  <c r="I30" i="17"/>
  <c r="P30" i="17" s="1"/>
  <c r="H30" i="17"/>
  <c r="O30" i="17" s="1"/>
  <c r="J29" i="17"/>
  <c r="Q29" i="17" s="1"/>
  <c r="I29" i="17"/>
  <c r="P29" i="17" s="1"/>
  <c r="H29" i="17"/>
  <c r="O29" i="17" s="1"/>
  <c r="J28" i="17"/>
  <c r="Q28" i="17" s="1"/>
  <c r="I28" i="17"/>
  <c r="P28" i="17" s="1"/>
  <c r="H28" i="17"/>
  <c r="O28" i="17" s="1"/>
  <c r="J27" i="17"/>
  <c r="Q27" i="17" s="1"/>
  <c r="I27" i="17"/>
  <c r="L27" i="17" s="1"/>
  <c r="H27" i="17"/>
  <c r="O27" i="17" s="1"/>
  <c r="J26" i="17"/>
  <c r="Q26" i="17" s="1"/>
  <c r="I26" i="17"/>
  <c r="P26" i="17" s="1"/>
  <c r="H26" i="17"/>
  <c r="O26" i="17" s="1"/>
  <c r="J25" i="17"/>
  <c r="Q25" i="17" s="1"/>
  <c r="I25" i="17"/>
  <c r="P25" i="17" s="1"/>
  <c r="H25" i="17"/>
  <c r="O25" i="17" s="1"/>
  <c r="J24" i="17"/>
  <c r="Q24" i="17" s="1"/>
  <c r="I24" i="17"/>
  <c r="P24" i="17" s="1"/>
  <c r="H24" i="17"/>
  <c r="O24" i="17" s="1"/>
  <c r="J23" i="17"/>
  <c r="Q23" i="17" s="1"/>
  <c r="I23" i="17"/>
  <c r="P23" i="17" s="1"/>
  <c r="H23" i="17"/>
  <c r="O23" i="17" s="1"/>
  <c r="J22" i="17"/>
  <c r="Q22" i="17" s="1"/>
  <c r="I22" i="17"/>
  <c r="P22" i="17" s="1"/>
  <c r="H22" i="17"/>
  <c r="O22" i="17" s="1"/>
  <c r="J21" i="17"/>
  <c r="Q21" i="17" s="1"/>
  <c r="I21" i="17"/>
  <c r="P21" i="17" s="1"/>
  <c r="H21" i="17"/>
  <c r="O21" i="17" s="1"/>
  <c r="J20" i="17"/>
  <c r="Q20" i="17" s="1"/>
  <c r="I20" i="17"/>
  <c r="P20" i="17" s="1"/>
  <c r="H20" i="17"/>
  <c r="O20" i="17" s="1"/>
  <c r="J19" i="17"/>
  <c r="Q19" i="17" s="1"/>
  <c r="I19" i="17"/>
  <c r="P19" i="17" s="1"/>
  <c r="H19" i="17"/>
  <c r="O19" i="17" s="1"/>
  <c r="J18" i="17"/>
  <c r="Q18" i="17" s="1"/>
  <c r="I18" i="17"/>
  <c r="P18" i="17" s="1"/>
  <c r="H18" i="17"/>
  <c r="O18" i="17" s="1"/>
  <c r="J17" i="17"/>
  <c r="Q17" i="17" s="1"/>
  <c r="I17" i="17"/>
  <c r="P17" i="17" s="1"/>
  <c r="H17" i="17"/>
  <c r="J16" i="17"/>
  <c r="Q16" i="17" s="1"/>
  <c r="I16" i="17"/>
  <c r="P16" i="17" s="1"/>
  <c r="H16" i="17"/>
  <c r="O16" i="17" s="1"/>
  <c r="J15" i="17"/>
  <c r="I15" i="17"/>
  <c r="P15" i="17" s="1"/>
  <c r="H15" i="17"/>
  <c r="O15" i="17" s="1"/>
  <c r="J14" i="17"/>
  <c r="Q14" i="17" s="1"/>
  <c r="I14" i="17"/>
  <c r="P14" i="17" s="1"/>
  <c r="H14" i="17"/>
  <c r="O14" i="17" s="1"/>
  <c r="J13" i="17"/>
  <c r="Q13" i="17" s="1"/>
  <c r="I13" i="17"/>
  <c r="P13" i="17" s="1"/>
  <c r="H13" i="17"/>
  <c r="O13" i="17" s="1"/>
  <c r="J12" i="17"/>
  <c r="Q12" i="17" s="1"/>
  <c r="I12" i="17"/>
  <c r="P12" i="17" s="1"/>
  <c r="H12" i="17"/>
  <c r="O12" i="17" s="1"/>
  <c r="J11" i="17"/>
  <c r="Q11" i="17" s="1"/>
  <c r="I11" i="17"/>
  <c r="P11" i="17" s="1"/>
  <c r="H11" i="17"/>
  <c r="O11" i="17" s="1"/>
  <c r="J10" i="17"/>
  <c r="Q10" i="17" s="1"/>
  <c r="I10" i="17"/>
  <c r="P10" i="17" s="1"/>
  <c r="H10" i="17"/>
  <c r="O10" i="17" s="1"/>
  <c r="J9" i="17"/>
  <c r="Q9" i="17" s="1"/>
  <c r="I9" i="17"/>
  <c r="P9" i="17" s="1"/>
  <c r="H9" i="17"/>
  <c r="O9" i="17" s="1"/>
  <c r="J8" i="17"/>
  <c r="Q8" i="17" s="1"/>
  <c r="I8" i="17"/>
  <c r="P8" i="17" s="1"/>
  <c r="H8" i="17"/>
  <c r="O8" i="17" s="1"/>
  <c r="J7" i="17"/>
  <c r="Q7" i="17" s="1"/>
  <c r="I7" i="17"/>
  <c r="P7" i="17" s="1"/>
  <c r="H7" i="17"/>
  <c r="O7" i="17" s="1"/>
  <c r="J6" i="17"/>
  <c r="Q6" i="17" s="1"/>
  <c r="I6" i="17"/>
  <c r="P6" i="17" s="1"/>
  <c r="H6" i="17"/>
  <c r="O6" i="17" s="1"/>
  <c r="J5" i="17"/>
  <c r="Q5" i="17" s="1"/>
  <c r="I5" i="17"/>
  <c r="P5" i="17" s="1"/>
  <c r="H5" i="17"/>
  <c r="O5" i="17" s="1"/>
  <c r="J4" i="17"/>
  <c r="Q4" i="17" s="1"/>
  <c r="I4" i="17"/>
  <c r="P4" i="17" s="1"/>
  <c r="H4" i="17"/>
  <c r="O4" i="17" s="1"/>
  <c r="J3" i="17"/>
  <c r="Q3" i="17" s="1"/>
  <c r="I3" i="17"/>
  <c r="P3" i="17" s="1"/>
  <c r="H3" i="17"/>
  <c r="O3" i="17" s="1"/>
  <c r="J2" i="17"/>
  <c r="Q2" i="17" s="1"/>
  <c r="I2" i="17"/>
  <c r="P2" i="17" s="1"/>
  <c r="H2" i="17"/>
  <c r="O2" i="17" s="1"/>
  <c r="J23" i="1"/>
  <c r="I39" i="27" l="1"/>
  <c r="S11" i="27"/>
  <c r="K26" i="27"/>
  <c r="K20" i="27"/>
  <c r="K27" i="27"/>
  <c r="K5" i="27"/>
  <c r="S12" i="27"/>
  <c r="S24" i="27"/>
  <c r="W3" i="27"/>
  <c r="X7" i="27"/>
  <c r="K16" i="27"/>
  <c r="S22" i="27"/>
  <c r="V6" i="27"/>
  <c r="Z6" i="27" s="1"/>
  <c r="X3" i="27"/>
  <c r="X8" i="27"/>
  <c r="W5" i="27"/>
  <c r="K34" i="27"/>
  <c r="X5" i="27"/>
  <c r="R16" i="27"/>
  <c r="X6" i="27"/>
  <c r="K14" i="27"/>
  <c r="L27" i="27"/>
  <c r="W2" i="27"/>
  <c r="K9" i="27"/>
  <c r="K15" i="27"/>
  <c r="K22" i="27"/>
  <c r="L15" i="27"/>
  <c r="K32" i="27"/>
  <c r="K10" i="27"/>
  <c r="J39" i="27"/>
  <c r="W6" i="27"/>
  <c r="S30" i="27"/>
  <c r="L33" i="27"/>
  <c r="R3" i="27"/>
  <c r="K21" i="27"/>
  <c r="K28" i="27"/>
  <c r="K38" i="27"/>
  <c r="W8" i="27"/>
  <c r="L11" i="27"/>
  <c r="L21" i="27"/>
  <c r="V5" i="27"/>
  <c r="Z5" i="27" s="1"/>
  <c r="S14" i="27"/>
  <c r="R14" i="27"/>
  <c r="S4" i="27"/>
  <c r="R4" i="27"/>
  <c r="S19" i="27"/>
  <c r="R19" i="27"/>
  <c r="R29" i="27"/>
  <c r="S29" i="27"/>
  <c r="S36" i="27"/>
  <c r="S9" i="27"/>
  <c r="R9" i="27"/>
  <c r="R17" i="27"/>
  <c r="S17" i="27"/>
  <c r="S32" i="27"/>
  <c r="R32" i="27"/>
  <c r="S34" i="27"/>
  <c r="S37" i="27"/>
  <c r="R37" i="27"/>
  <c r="R7" i="27"/>
  <c r="S7" i="27"/>
  <c r="S5" i="27"/>
  <c r="R5" i="27"/>
  <c r="S20" i="27"/>
  <c r="R20" i="27"/>
  <c r="R35" i="27"/>
  <c r="S35" i="27"/>
  <c r="S25" i="27"/>
  <c r="R25" i="27"/>
  <c r="S38" i="27"/>
  <c r="R38" i="27"/>
  <c r="R23" i="27"/>
  <c r="S23" i="27"/>
  <c r="S26" i="27"/>
  <c r="R26" i="27"/>
  <c r="S6" i="27"/>
  <c r="R6" i="27"/>
  <c r="S18" i="27"/>
  <c r="S28" i="27"/>
  <c r="V3" i="27"/>
  <c r="L5" i="27"/>
  <c r="V7" i="27"/>
  <c r="S8" i="27"/>
  <c r="L9" i="27"/>
  <c r="S10" i="27"/>
  <c r="K11" i="27"/>
  <c r="L14" i="27"/>
  <c r="R15" i="27"/>
  <c r="L20" i="27"/>
  <c r="S21" i="27"/>
  <c r="R22" i="27"/>
  <c r="L26" i="27"/>
  <c r="R28" i="27"/>
  <c r="L32" i="27"/>
  <c r="S33" i="27"/>
  <c r="R34" i="27"/>
  <c r="L38" i="27"/>
  <c r="W7" i="27"/>
  <c r="K13" i="27"/>
  <c r="K19" i="27"/>
  <c r="K25" i="27"/>
  <c r="K31" i="27"/>
  <c r="K37" i="27"/>
  <c r="K2" i="27"/>
  <c r="K6" i="27"/>
  <c r="L13" i="27"/>
  <c r="L19" i="27"/>
  <c r="R21" i="27"/>
  <c r="L25" i="27"/>
  <c r="L31" i="27"/>
  <c r="L37" i="27"/>
  <c r="L2" i="27"/>
  <c r="V4" i="27"/>
  <c r="L6" i="27"/>
  <c r="V8" i="27"/>
  <c r="K12" i="27"/>
  <c r="K18" i="27"/>
  <c r="K24" i="27"/>
  <c r="K30" i="27"/>
  <c r="K36" i="27"/>
  <c r="W4" i="27"/>
  <c r="L12" i="27"/>
  <c r="R13" i="27"/>
  <c r="L18" i="27"/>
  <c r="L24" i="27"/>
  <c r="L30" i="27"/>
  <c r="L36" i="27"/>
  <c r="K3" i="27"/>
  <c r="X4" i="27"/>
  <c r="K7" i="27"/>
  <c r="R11" i="27"/>
  <c r="K17" i="27"/>
  <c r="K23" i="27"/>
  <c r="K29" i="27"/>
  <c r="K35" i="27"/>
  <c r="L3" i="27"/>
  <c r="L7" i="27"/>
  <c r="L17" i="27"/>
  <c r="L23" i="27"/>
  <c r="L29" i="27"/>
  <c r="L35" i="27"/>
  <c r="H39" i="27"/>
  <c r="R36" i="27"/>
  <c r="K4" i="27"/>
  <c r="K8" i="27"/>
  <c r="R12" i="27"/>
  <c r="L16" i="27"/>
  <c r="R18" i="27"/>
  <c r="L22" i="27"/>
  <c r="R24" i="27"/>
  <c r="L28" i="27"/>
  <c r="R30" i="27"/>
  <c r="L34" i="27"/>
  <c r="V2" i="27"/>
  <c r="L4" i="27"/>
  <c r="L8" i="27"/>
  <c r="S25" i="26"/>
  <c r="L12" i="26"/>
  <c r="K14" i="26"/>
  <c r="S19" i="26"/>
  <c r="K5" i="26"/>
  <c r="K7" i="26"/>
  <c r="K29" i="26"/>
  <c r="K3" i="26"/>
  <c r="L27" i="26"/>
  <c r="S3" i="26"/>
  <c r="L10" i="26"/>
  <c r="R12" i="26"/>
  <c r="K15" i="26"/>
  <c r="K17" i="26"/>
  <c r="L30" i="26"/>
  <c r="K32" i="26"/>
  <c r="X5" i="26"/>
  <c r="X7" i="26"/>
  <c r="L15" i="26"/>
  <c r="S27" i="26"/>
  <c r="L18" i="26"/>
  <c r="K20" i="26"/>
  <c r="V5" i="26"/>
  <c r="V6" i="26"/>
  <c r="Z6" i="26" s="1"/>
  <c r="W8" i="26"/>
  <c r="K33" i="26"/>
  <c r="W6" i="26"/>
  <c r="L33" i="26"/>
  <c r="J39" i="26"/>
  <c r="X6" i="26"/>
  <c r="X8" i="26"/>
  <c r="L21" i="26"/>
  <c r="R33" i="26"/>
  <c r="R36" i="26"/>
  <c r="X2" i="26"/>
  <c r="L24" i="26"/>
  <c r="K26" i="26"/>
  <c r="S33" i="26"/>
  <c r="R3" i="26"/>
  <c r="S34" i="26"/>
  <c r="R34" i="26"/>
  <c r="R17" i="26"/>
  <c r="S17" i="26"/>
  <c r="S32" i="26"/>
  <c r="R32" i="26"/>
  <c r="S22" i="26"/>
  <c r="R22" i="26"/>
  <c r="S24" i="26"/>
  <c r="S20" i="26"/>
  <c r="R20" i="26"/>
  <c r="S8" i="26"/>
  <c r="R8" i="26"/>
  <c r="R35" i="26"/>
  <c r="S35" i="26"/>
  <c r="S37" i="26"/>
  <c r="S4" i="26"/>
  <c r="R4" i="26"/>
  <c r="S6" i="26"/>
  <c r="R6" i="26"/>
  <c r="S10" i="26"/>
  <c r="R23" i="26"/>
  <c r="S23" i="26"/>
  <c r="S15" i="26"/>
  <c r="S28" i="26"/>
  <c r="R28" i="26"/>
  <c r="S30" i="26"/>
  <c r="S13" i="26"/>
  <c r="S26" i="26"/>
  <c r="R26" i="26"/>
  <c r="S9" i="26"/>
  <c r="R9" i="26"/>
  <c r="S16" i="26"/>
  <c r="R16" i="26"/>
  <c r="S14" i="26"/>
  <c r="R14" i="26"/>
  <c r="S5" i="26"/>
  <c r="R5" i="26"/>
  <c r="R7" i="26"/>
  <c r="S7" i="26"/>
  <c r="S11" i="26"/>
  <c r="R29" i="26"/>
  <c r="S29" i="26"/>
  <c r="S31" i="26"/>
  <c r="V3" i="26"/>
  <c r="L5" i="26"/>
  <c r="V7" i="26"/>
  <c r="L9" i="26"/>
  <c r="K11" i="26"/>
  <c r="L14" i="26"/>
  <c r="L20" i="26"/>
  <c r="L26" i="26"/>
  <c r="L32" i="26"/>
  <c r="L38" i="26"/>
  <c r="W7" i="26"/>
  <c r="R10" i="26"/>
  <c r="L11" i="26"/>
  <c r="K13" i="26"/>
  <c r="K19" i="26"/>
  <c r="K25" i="26"/>
  <c r="K31" i="26"/>
  <c r="K37" i="26"/>
  <c r="K2" i="26"/>
  <c r="X3" i="26"/>
  <c r="K6" i="26"/>
  <c r="L13" i="26"/>
  <c r="R15" i="26"/>
  <c r="L19" i="26"/>
  <c r="R21" i="26"/>
  <c r="L25" i="26"/>
  <c r="R27" i="26"/>
  <c r="L31" i="26"/>
  <c r="L37" i="26"/>
  <c r="L2" i="26"/>
  <c r="V4" i="26"/>
  <c r="L6" i="26"/>
  <c r="V8" i="26"/>
  <c r="K12" i="26"/>
  <c r="K18" i="26"/>
  <c r="K24" i="26"/>
  <c r="K30" i="26"/>
  <c r="K36" i="26"/>
  <c r="W4" i="26"/>
  <c r="R11" i="26"/>
  <c r="X4" i="26"/>
  <c r="L3" i="26"/>
  <c r="L7" i="26"/>
  <c r="R13" i="26"/>
  <c r="L17" i="26"/>
  <c r="R19" i="26"/>
  <c r="L23" i="26"/>
  <c r="R25" i="26"/>
  <c r="L29" i="26"/>
  <c r="R31" i="26"/>
  <c r="L35" i="26"/>
  <c r="R37" i="26"/>
  <c r="H39" i="26"/>
  <c r="W5" i="26"/>
  <c r="K16" i="26"/>
  <c r="K22" i="26"/>
  <c r="K28" i="26"/>
  <c r="K34" i="26"/>
  <c r="I39" i="26"/>
  <c r="K4" i="26"/>
  <c r="K8" i="26"/>
  <c r="L16" i="26"/>
  <c r="R18" i="26"/>
  <c r="L22" i="26"/>
  <c r="R24" i="26"/>
  <c r="L28" i="26"/>
  <c r="R30" i="26"/>
  <c r="L34" i="26"/>
  <c r="V2" i="26"/>
  <c r="L4" i="26"/>
  <c r="L8" i="26"/>
  <c r="W2" i="26"/>
  <c r="S24" i="25"/>
  <c r="R35" i="25"/>
  <c r="S12" i="25"/>
  <c r="R30" i="25"/>
  <c r="R17" i="25"/>
  <c r="R24" i="25"/>
  <c r="R12" i="25"/>
  <c r="R29" i="25"/>
  <c r="L18" i="25"/>
  <c r="S7" i="25"/>
  <c r="X6" i="25"/>
  <c r="S18" i="25"/>
  <c r="S36" i="25"/>
  <c r="R18" i="25"/>
  <c r="R23" i="25"/>
  <c r="L28" i="25"/>
  <c r="R36" i="25"/>
  <c r="V3" i="25"/>
  <c r="K12" i="25"/>
  <c r="K14" i="25"/>
  <c r="S17" i="25"/>
  <c r="K28" i="25"/>
  <c r="K30" i="25"/>
  <c r="K32" i="25"/>
  <c r="S35" i="25"/>
  <c r="S3" i="25"/>
  <c r="K5" i="25"/>
  <c r="K7" i="25"/>
  <c r="L17" i="25"/>
  <c r="L35" i="25"/>
  <c r="K3" i="25"/>
  <c r="V5" i="25"/>
  <c r="Z5" i="25" s="1"/>
  <c r="L7" i="25"/>
  <c r="I39" i="25"/>
  <c r="L22" i="25"/>
  <c r="L3" i="25"/>
  <c r="X5" i="25"/>
  <c r="X7" i="25"/>
  <c r="K22" i="25"/>
  <c r="K24" i="25"/>
  <c r="K26" i="25"/>
  <c r="S29" i="25"/>
  <c r="R33" i="25"/>
  <c r="V6" i="25"/>
  <c r="Y6" i="25" s="1"/>
  <c r="L24" i="25"/>
  <c r="R3" i="25"/>
  <c r="L29" i="25"/>
  <c r="W5" i="25"/>
  <c r="W8" i="25"/>
  <c r="L34" i="25"/>
  <c r="W6" i="25"/>
  <c r="X8" i="25"/>
  <c r="K16" i="25"/>
  <c r="K20" i="25"/>
  <c r="S23" i="25"/>
  <c r="R27" i="25"/>
  <c r="K34" i="25"/>
  <c r="K38" i="25"/>
  <c r="S14" i="25"/>
  <c r="R14" i="25"/>
  <c r="S25" i="25"/>
  <c r="R25" i="25"/>
  <c r="S28" i="25"/>
  <c r="R28" i="25"/>
  <c r="S32" i="25"/>
  <c r="R32" i="25"/>
  <c r="S9" i="25"/>
  <c r="R9" i="25"/>
  <c r="S5" i="25"/>
  <c r="R5" i="25"/>
  <c r="Y3" i="25"/>
  <c r="S21" i="25"/>
  <c r="S19" i="25"/>
  <c r="R19" i="25"/>
  <c r="S22" i="25"/>
  <c r="R22" i="25"/>
  <c r="S26" i="25"/>
  <c r="R26" i="25"/>
  <c r="S37" i="25"/>
  <c r="R37" i="25"/>
  <c r="R7" i="25"/>
  <c r="S15" i="25"/>
  <c r="Z6" i="25"/>
  <c r="S6" i="25"/>
  <c r="R6" i="25"/>
  <c r="S13" i="25"/>
  <c r="R13" i="25"/>
  <c r="S16" i="25"/>
  <c r="R16" i="25"/>
  <c r="S20" i="25"/>
  <c r="R20" i="25"/>
  <c r="S34" i="25"/>
  <c r="R34" i="25"/>
  <c r="S38" i="25"/>
  <c r="R38" i="25"/>
  <c r="S11" i="25"/>
  <c r="R11" i="25"/>
  <c r="S4" i="25"/>
  <c r="R4" i="25"/>
  <c r="S27" i="25"/>
  <c r="L5" i="25"/>
  <c r="V7" i="25"/>
  <c r="S8" i="25"/>
  <c r="L9" i="25"/>
  <c r="K11" i="25"/>
  <c r="L14" i="25"/>
  <c r="L20" i="25"/>
  <c r="L26" i="25"/>
  <c r="L32" i="25"/>
  <c r="L38" i="25"/>
  <c r="W7" i="25"/>
  <c r="R10" i="25"/>
  <c r="L11" i="25"/>
  <c r="K13" i="25"/>
  <c r="K19" i="25"/>
  <c r="K25" i="25"/>
  <c r="K31" i="25"/>
  <c r="K37" i="25"/>
  <c r="K2" i="25"/>
  <c r="X3" i="25"/>
  <c r="Z3" i="25" s="1"/>
  <c r="K6" i="25"/>
  <c r="L13" i="25"/>
  <c r="R15" i="25"/>
  <c r="L19" i="25"/>
  <c r="R21" i="25"/>
  <c r="L25" i="25"/>
  <c r="L31" i="25"/>
  <c r="L37" i="25"/>
  <c r="L2" i="25"/>
  <c r="V4" i="25"/>
  <c r="L6" i="25"/>
  <c r="V8" i="25"/>
  <c r="W4" i="25"/>
  <c r="S31" i="25"/>
  <c r="X4" i="25"/>
  <c r="H39" i="25"/>
  <c r="K4" i="25"/>
  <c r="K8" i="25"/>
  <c r="L16" i="25"/>
  <c r="J39" i="25"/>
  <c r="V2" i="25"/>
  <c r="L4" i="25"/>
  <c r="L8" i="25"/>
  <c r="K10" i="25"/>
  <c r="K15" i="25"/>
  <c r="K21" i="25"/>
  <c r="K27" i="25"/>
  <c r="K33" i="25"/>
  <c r="I39" i="24"/>
  <c r="J39" i="24"/>
  <c r="K33" i="24"/>
  <c r="K2" i="24"/>
  <c r="W6" i="24"/>
  <c r="K10" i="24"/>
  <c r="L15" i="24"/>
  <c r="L21" i="24"/>
  <c r="L27" i="24"/>
  <c r="X5" i="24"/>
  <c r="Z5" i="24" s="1"/>
  <c r="X3" i="24"/>
  <c r="W2" i="24"/>
  <c r="Z2" i="24" s="1"/>
  <c r="L10" i="24"/>
  <c r="V5" i="24"/>
  <c r="W5" i="24"/>
  <c r="L31" i="24"/>
  <c r="W3" i="24"/>
  <c r="V8" i="24"/>
  <c r="L8" i="24"/>
  <c r="W4" i="24"/>
  <c r="X4" i="24"/>
  <c r="R3" i="24"/>
  <c r="X8" i="24"/>
  <c r="R11" i="24"/>
  <c r="X7" i="24"/>
  <c r="V6" i="24"/>
  <c r="S12" i="24"/>
  <c r="R12" i="24"/>
  <c r="S18" i="24"/>
  <c r="R18" i="24"/>
  <c r="S24" i="24"/>
  <c r="R24" i="24"/>
  <c r="S30" i="24"/>
  <c r="R30" i="24"/>
  <c r="S16" i="24"/>
  <c r="R16" i="24"/>
  <c r="S22" i="24"/>
  <c r="R22" i="24"/>
  <c r="S28" i="24"/>
  <c r="R28" i="24"/>
  <c r="S34" i="24"/>
  <c r="R34" i="24"/>
  <c r="S37" i="24"/>
  <c r="R37" i="24"/>
  <c r="R7" i="24"/>
  <c r="S7" i="24"/>
  <c r="S14" i="24"/>
  <c r="R14" i="24"/>
  <c r="R17" i="24"/>
  <c r="S17" i="24"/>
  <c r="S20" i="24"/>
  <c r="R20" i="24"/>
  <c r="S23" i="24"/>
  <c r="R23" i="24"/>
  <c r="S26" i="24"/>
  <c r="R26" i="24"/>
  <c r="R29" i="24"/>
  <c r="S29" i="24"/>
  <c r="S32" i="24"/>
  <c r="R32" i="24"/>
  <c r="R35" i="24"/>
  <c r="S35" i="24"/>
  <c r="S38" i="24"/>
  <c r="R38" i="24"/>
  <c r="S9" i="24"/>
  <c r="R9" i="24"/>
  <c r="X2" i="24"/>
  <c r="S4" i="24"/>
  <c r="K5" i="24"/>
  <c r="X6" i="24"/>
  <c r="S8" i="24"/>
  <c r="K9" i="24"/>
  <c r="K14" i="24"/>
  <c r="K20" i="24"/>
  <c r="K26" i="24"/>
  <c r="K32" i="24"/>
  <c r="K38" i="24"/>
  <c r="V3" i="24"/>
  <c r="L5" i="24"/>
  <c r="V7" i="24"/>
  <c r="L9" i="24"/>
  <c r="K11" i="24"/>
  <c r="L14" i="24"/>
  <c r="L20" i="24"/>
  <c r="L26" i="24"/>
  <c r="L32" i="24"/>
  <c r="L38" i="24"/>
  <c r="K13" i="24"/>
  <c r="K19" i="24"/>
  <c r="K25" i="24"/>
  <c r="K31" i="24"/>
  <c r="K37" i="24"/>
  <c r="L37" i="24"/>
  <c r="L2" i="24"/>
  <c r="V4" i="24"/>
  <c r="S5" i="24"/>
  <c r="L6" i="24"/>
  <c r="S11" i="24"/>
  <c r="K12" i="24"/>
  <c r="K18" i="24"/>
  <c r="K24" i="24"/>
  <c r="K30" i="24"/>
  <c r="K36" i="24"/>
  <c r="W8" i="24"/>
  <c r="Z8" i="24" s="1"/>
  <c r="L12" i="24"/>
  <c r="L18" i="24"/>
  <c r="L24" i="24"/>
  <c r="L30" i="24"/>
  <c r="L36" i="24"/>
  <c r="S2" i="24"/>
  <c r="K3" i="24"/>
  <c r="K7" i="24"/>
  <c r="K17" i="24"/>
  <c r="K23" i="24"/>
  <c r="K29" i="24"/>
  <c r="K35" i="24"/>
  <c r="L3" i="24"/>
  <c r="L7" i="24"/>
  <c r="L17" i="24"/>
  <c r="L23" i="24"/>
  <c r="L29" i="24"/>
  <c r="L35" i="24"/>
  <c r="H39" i="24"/>
  <c r="R6" i="24"/>
  <c r="K16" i="24"/>
  <c r="K22" i="24"/>
  <c r="K28" i="24"/>
  <c r="K34" i="24"/>
  <c r="S36" i="24"/>
  <c r="K4" i="24"/>
  <c r="K8" i="24"/>
  <c r="L16" i="24"/>
  <c r="L22" i="24"/>
  <c r="L28" i="24"/>
  <c r="L34" i="24"/>
  <c r="S27" i="23"/>
  <c r="S32" i="23"/>
  <c r="S38" i="23"/>
  <c r="S5" i="23"/>
  <c r="L10" i="23"/>
  <c r="S15" i="23"/>
  <c r="X5" i="23"/>
  <c r="S21" i="23"/>
  <c r="K32" i="23"/>
  <c r="L21" i="23"/>
  <c r="K14" i="23"/>
  <c r="L32" i="23"/>
  <c r="L14" i="23"/>
  <c r="K27" i="23"/>
  <c r="V6" i="23"/>
  <c r="X4" i="23"/>
  <c r="L27" i="23"/>
  <c r="W6" i="23"/>
  <c r="K9" i="23"/>
  <c r="S10" i="23"/>
  <c r="J39" i="23"/>
  <c r="L9" i="23"/>
  <c r="L20" i="23"/>
  <c r="K38" i="23"/>
  <c r="X2" i="23"/>
  <c r="L38" i="23"/>
  <c r="K10" i="23"/>
  <c r="L15" i="23"/>
  <c r="K21" i="23"/>
  <c r="W5" i="23"/>
  <c r="R3" i="23"/>
  <c r="S3" i="23"/>
  <c r="S8" i="23"/>
  <c r="R8" i="23"/>
  <c r="S36" i="23"/>
  <c r="R36" i="23"/>
  <c r="S4" i="23"/>
  <c r="R4" i="23"/>
  <c r="S19" i="23"/>
  <c r="R19" i="23"/>
  <c r="S24" i="23"/>
  <c r="R24" i="23"/>
  <c r="S16" i="23"/>
  <c r="R16" i="23"/>
  <c r="S37" i="23"/>
  <c r="R37" i="23"/>
  <c r="S6" i="23"/>
  <c r="R6" i="23"/>
  <c r="R29" i="23"/>
  <c r="S29" i="23"/>
  <c r="S34" i="23"/>
  <c r="R34" i="23"/>
  <c r="S25" i="23"/>
  <c r="R25" i="23"/>
  <c r="S14" i="23"/>
  <c r="S30" i="23"/>
  <c r="R30" i="23"/>
  <c r="S28" i="23"/>
  <c r="R28" i="23"/>
  <c r="S22" i="23"/>
  <c r="R22" i="23"/>
  <c r="R7" i="23"/>
  <c r="S7" i="23"/>
  <c r="S12" i="23"/>
  <c r="R12" i="23"/>
  <c r="R17" i="23"/>
  <c r="S17" i="23"/>
  <c r="R35" i="23"/>
  <c r="S35" i="23"/>
  <c r="R23" i="23"/>
  <c r="S23" i="23"/>
  <c r="S9" i="23"/>
  <c r="S20" i="23"/>
  <c r="S13" i="23"/>
  <c r="R13" i="23"/>
  <c r="S18" i="23"/>
  <c r="R18" i="23"/>
  <c r="V3" i="23"/>
  <c r="K11" i="23"/>
  <c r="W3" i="23"/>
  <c r="W7" i="23"/>
  <c r="L11" i="23"/>
  <c r="K13" i="23"/>
  <c r="K19" i="23"/>
  <c r="K25" i="23"/>
  <c r="K31" i="23"/>
  <c r="K37" i="23"/>
  <c r="K2" i="23"/>
  <c r="X3" i="23"/>
  <c r="K6" i="23"/>
  <c r="X7" i="23"/>
  <c r="R10" i="23"/>
  <c r="L13" i="23"/>
  <c r="R15" i="23"/>
  <c r="L19" i="23"/>
  <c r="R21" i="23"/>
  <c r="L25" i="23"/>
  <c r="R27" i="23"/>
  <c r="L31" i="23"/>
  <c r="R33" i="23"/>
  <c r="L37" i="23"/>
  <c r="L2" i="23"/>
  <c r="V4" i="23"/>
  <c r="L6" i="23"/>
  <c r="V8" i="23"/>
  <c r="K12" i="23"/>
  <c r="K18" i="23"/>
  <c r="K24" i="23"/>
  <c r="K30" i="23"/>
  <c r="K36" i="23"/>
  <c r="W4" i="23"/>
  <c r="R5" i="23"/>
  <c r="W8" i="23"/>
  <c r="R9" i="23"/>
  <c r="S11" i="23"/>
  <c r="L12" i="23"/>
  <c r="R14" i="23"/>
  <c r="L18" i="23"/>
  <c r="R20" i="23"/>
  <c r="L24" i="23"/>
  <c r="R26" i="23"/>
  <c r="L30" i="23"/>
  <c r="S31" i="23"/>
  <c r="R32" i="23"/>
  <c r="L36" i="23"/>
  <c r="R38" i="23"/>
  <c r="K3" i="23"/>
  <c r="K7" i="23"/>
  <c r="X8" i="23"/>
  <c r="K17" i="23"/>
  <c r="K23" i="23"/>
  <c r="K29" i="23"/>
  <c r="K35" i="23"/>
  <c r="L3" i="23"/>
  <c r="L7" i="23"/>
  <c r="L17" i="23"/>
  <c r="L23" i="23"/>
  <c r="L29" i="23"/>
  <c r="L35" i="23"/>
  <c r="H39" i="23"/>
  <c r="K16" i="23"/>
  <c r="K22" i="23"/>
  <c r="K28" i="23"/>
  <c r="K34" i="23"/>
  <c r="I39" i="23"/>
  <c r="K4" i="23"/>
  <c r="K8" i="23"/>
  <c r="L16" i="23"/>
  <c r="L22" i="23"/>
  <c r="L28" i="23"/>
  <c r="L34" i="23"/>
  <c r="V2" i="23"/>
  <c r="L4" i="23"/>
  <c r="Y5" i="23"/>
  <c r="L8" i="23"/>
  <c r="W2" i="23"/>
  <c r="R38" i="22"/>
  <c r="S38" i="22"/>
  <c r="R32" i="22"/>
  <c r="S32" i="22"/>
  <c r="K32" i="22"/>
  <c r="K29" i="22"/>
  <c r="L32" i="22"/>
  <c r="X8" i="22"/>
  <c r="L14" i="22"/>
  <c r="K27" i="22"/>
  <c r="V6" i="22"/>
  <c r="Y6" i="22" s="1"/>
  <c r="W6" i="22"/>
  <c r="K9" i="22"/>
  <c r="K17" i="22"/>
  <c r="K20" i="22"/>
  <c r="J39" i="22"/>
  <c r="L9" i="22"/>
  <c r="L20" i="22"/>
  <c r="L33" i="22"/>
  <c r="K38" i="22"/>
  <c r="K7" i="22"/>
  <c r="X5" i="22"/>
  <c r="K35" i="22"/>
  <c r="L38" i="22"/>
  <c r="L10" i="22"/>
  <c r="V5" i="22"/>
  <c r="S33" i="22"/>
  <c r="X7" i="22"/>
  <c r="L21" i="22"/>
  <c r="L26" i="22"/>
  <c r="K21" i="22"/>
  <c r="S6" i="22"/>
  <c r="R6" i="22"/>
  <c r="S4" i="22"/>
  <c r="R4" i="22"/>
  <c r="S19" i="22"/>
  <c r="S9" i="22"/>
  <c r="R9" i="22"/>
  <c r="R17" i="22"/>
  <c r="S17" i="22"/>
  <c r="S20" i="22"/>
  <c r="R20" i="22"/>
  <c r="S22" i="22"/>
  <c r="R22" i="22"/>
  <c r="S30" i="22"/>
  <c r="R30" i="22"/>
  <c r="S37" i="22"/>
  <c r="R7" i="22"/>
  <c r="S7" i="22"/>
  <c r="S27" i="22"/>
  <c r="R35" i="22"/>
  <c r="S35" i="22"/>
  <c r="S12" i="22"/>
  <c r="R12" i="22"/>
  <c r="S25" i="22"/>
  <c r="S5" i="22"/>
  <c r="R5" i="22"/>
  <c r="R23" i="22"/>
  <c r="S23" i="22"/>
  <c r="S26" i="22"/>
  <c r="R26" i="22"/>
  <c r="S28" i="22"/>
  <c r="R28" i="22"/>
  <c r="S18" i="22"/>
  <c r="R18" i="22"/>
  <c r="S34" i="22"/>
  <c r="R34" i="22"/>
  <c r="R3" i="22"/>
  <c r="S3" i="22"/>
  <c r="S13" i="22"/>
  <c r="R13" i="22"/>
  <c r="S15" i="22"/>
  <c r="S31" i="22"/>
  <c r="S8" i="22"/>
  <c r="R8" i="22"/>
  <c r="R16" i="22"/>
  <c r="S16" i="22"/>
  <c r="R29" i="22"/>
  <c r="S29" i="22"/>
  <c r="S10" i="22"/>
  <c r="S14" i="22"/>
  <c r="R14" i="22"/>
  <c r="S24" i="22"/>
  <c r="R24" i="22"/>
  <c r="V3" i="22"/>
  <c r="V7" i="22"/>
  <c r="K11" i="22"/>
  <c r="W3" i="22"/>
  <c r="W7" i="22"/>
  <c r="L11" i="22"/>
  <c r="K13" i="22"/>
  <c r="K19" i="22"/>
  <c r="S21" i="22"/>
  <c r="K25" i="22"/>
  <c r="K31" i="22"/>
  <c r="K37" i="22"/>
  <c r="K2" i="22"/>
  <c r="X3" i="22"/>
  <c r="K6" i="22"/>
  <c r="R10" i="22"/>
  <c r="L13" i="22"/>
  <c r="R15" i="22"/>
  <c r="L19" i="22"/>
  <c r="R21" i="22"/>
  <c r="L25" i="22"/>
  <c r="R27" i="22"/>
  <c r="L31" i="22"/>
  <c r="R33" i="22"/>
  <c r="L37" i="22"/>
  <c r="L2" i="22"/>
  <c r="V4" i="22"/>
  <c r="L6" i="22"/>
  <c r="V8" i="22"/>
  <c r="K12" i="22"/>
  <c r="K18" i="22"/>
  <c r="K24" i="22"/>
  <c r="K30" i="22"/>
  <c r="K36" i="22"/>
  <c r="W4" i="22"/>
  <c r="W8" i="22"/>
  <c r="R11" i="22"/>
  <c r="L12" i="22"/>
  <c r="L18" i="22"/>
  <c r="L24" i="22"/>
  <c r="L30" i="22"/>
  <c r="L36" i="22"/>
  <c r="X4" i="22"/>
  <c r="L3" i="22"/>
  <c r="L7" i="22"/>
  <c r="L17" i="22"/>
  <c r="R19" i="22"/>
  <c r="L23" i="22"/>
  <c r="R25" i="22"/>
  <c r="L29" i="22"/>
  <c r="R31" i="22"/>
  <c r="L35" i="22"/>
  <c r="R37" i="22"/>
  <c r="H39" i="22"/>
  <c r="W5" i="22"/>
  <c r="K16" i="22"/>
  <c r="K22" i="22"/>
  <c r="K28" i="22"/>
  <c r="K34" i="22"/>
  <c r="I39" i="22"/>
  <c r="K4" i="22"/>
  <c r="K8" i="22"/>
  <c r="L16" i="22"/>
  <c r="L22" i="22"/>
  <c r="L28" i="22"/>
  <c r="L34" i="22"/>
  <c r="V2" i="22"/>
  <c r="L4" i="22"/>
  <c r="L8" i="22"/>
  <c r="K15" i="22"/>
  <c r="K33" i="22"/>
  <c r="W2" i="22"/>
  <c r="S27" i="21"/>
  <c r="S34" i="21"/>
  <c r="S5" i="21"/>
  <c r="S20" i="21"/>
  <c r="S32" i="21"/>
  <c r="S21" i="21"/>
  <c r="K12" i="21"/>
  <c r="L21" i="21"/>
  <c r="W8" i="21"/>
  <c r="L36" i="21"/>
  <c r="L8" i="21"/>
  <c r="K10" i="21"/>
  <c r="L12" i="21"/>
  <c r="L28" i="21"/>
  <c r="L37" i="21"/>
  <c r="V8" i="21"/>
  <c r="L10" i="21"/>
  <c r="K30" i="21"/>
  <c r="L4" i="21"/>
  <c r="K15" i="21"/>
  <c r="R20" i="21"/>
  <c r="L30" i="21"/>
  <c r="K5" i="21"/>
  <c r="I39" i="21"/>
  <c r="S4" i="21"/>
  <c r="L22" i="21"/>
  <c r="S28" i="21"/>
  <c r="L31" i="21"/>
  <c r="J39" i="21"/>
  <c r="W5" i="21"/>
  <c r="W4" i="21"/>
  <c r="Y4" i="21" s="1"/>
  <c r="S15" i="21"/>
  <c r="X4" i="21"/>
  <c r="Z4" i="21" s="1"/>
  <c r="L24" i="21"/>
  <c r="L33" i="21"/>
  <c r="R38" i="21"/>
  <c r="X6" i="21"/>
  <c r="X2" i="21"/>
  <c r="K9" i="21"/>
  <c r="R14" i="21"/>
  <c r="L16" i="21"/>
  <c r="S22" i="21"/>
  <c r="L25" i="21"/>
  <c r="X5" i="21"/>
  <c r="X7" i="21"/>
  <c r="R5" i="21"/>
  <c r="R32" i="21"/>
  <c r="X3" i="21"/>
  <c r="K8" i="21"/>
  <c r="S16" i="21"/>
  <c r="L19" i="21"/>
  <c r="L34" i="21"/>
  <c r="R17" i="21"/>
  <c r="S17" i="21"/>
  <c r="S19" i="21"/>
  <c r="Z8" i="21"/>
  <c r="S8" i="21"/>
  <c r="S24" i="21"/>
  <c r="R24" i="21"/>
  <c r="Z2" i="21"/>
  <c r="Y2" i="21"/>
  <c r="S10" i="21"/>
  <c r="S26" i="21"/>
  <c r="S30" i="21"/>
  <c r="R30" i="21"/>
  <c r="R35" i="21"/>
  <c r="S35" i="21"/>
  <c r="S37" i="21"/>
  <c r="S11" i="21"/>
  <c r="R11" i="21"/>
  <c r="R7" i="21"/>
  <c r="S7" i="21"/>
  <c r="S18" i="21"/>
  <c r="R18" i="21"/>
  <c r="R29" i="21"/>
  <c r="S29" i="21"/>
  <c r="S12" i="21"/>
  <c r="R12" i="21"/>
  <c r="S38" i="21"/>
  <c r="S36" i="21"/>
  <c r="R36" i="21"/>
  <c r="S14" i="21"/>
  <c r="R23" i="21"/>
  <c r="S23" i="21"/>
  <c r="S25" i="21"/>
  <c r="V3" i="21"/>
  <c r="L5" i="21"/>
  <c r="V7" i="21"/>
  <c r="L9" i="21"/>
  <c r="K11" i="21"/>
  <c r="L14" i="21"/>
  <c r="R16" i="21"/>
  <c r="L20" i="21"/>
  <c r="R22" i="21"/>
  <c r="L26" i="21"/>
  <c r="R28" i="21"/>
  <c r="L32" i="21"/>
  <c r="R34" i="21"/>
  <c r="L38" i="21"/>
  <c r="W3" i="21"/>
  <c r="W7" i="21"/>
  <c r="R8" i="21"/>
  <c r="L11" i="21"/>
  <c r="K13" i="21"/>
  <c r="K19" i="21"/>
  <c r="K25" i="21"/>
  <c r="K31" i="21"/>
  <c r="K37" i="21"/>
  <c r="K2" i="21"/>
  <c r="K6" i="21"/>
  <c r="R9" i="21"/>
  <c r="R10" i="21"/>
  <c r="R15" i="21"/>
  <c r="R21" i="21"/>
  <c r="R27" i="21"/>
  <c r="R33" i="21"/>
  <c r="L6" i="21"/>
  <c r="K3" i="21"/>
  <c r="K7" i="21"/>
  <c r="X8" i="21"/>
  <c r="Y8" i="21" s="1"/>
  <c r="K17" i="21"/>
  <c r="K23" i="21"/>
  <c r="K29" i="21"/>
  <c r="K35" i="21"/>
  <c r="L3" i="21"/>
  <c r="V5" i="21"/>
  <c r="L7" i="21"/>
  <c r="R13" i="21"/>
  <c r="L17" i="21"/>
  <c r="R19" i="21"/>
  <c r="L23" i="21"/>
  <c r="R25" i="21"/>
  <c r="L29" i="21"/>
  <c r="R31" i="21"/>
  <c r="L35" i="21"/>
  <c r="R37" i="21"/>
  <c r="H39" i="21"/>
  <c r="L2" i="21"/>
  <c r="K16" i="21"/>
  <c r="K22" i="21"/>
  <c r="K28" i="21"/>
  <c r="K34" i="21"/>
  <c r="R3" i="21"/>
  <c r="V6" i="21"/>
  <c r="I39" i="20"/>
  <c r="L34" i="20"/>
  <c r="K36" i="20"/>
  <c r="K29" i="20"/>
  <c r="W6" i="20"/>
  <c r="K9" i="20"/>
  <c r="K27" i="20"/>
  <c r="L29" i="20"/>
  <c r="K24" i="20"/>
  <c r="K17" i="20"/>
  <c r="L27" i="20"/>
  <c r="K7" i="20"/>
  <c r="L17" i="20"/>
  <c r="K33" i="20"/>
  <c r="K35" i="20"/>
  <c r="W3" i="20"/>
  <c r="J39" i="20"/>
  <c r="L7" i="20"/>
  <c r="K12" i="20"/>
  <c r="K30" i="20"/>
  <c r="L35" i="20"/>
  <c r="X7" i="20"/>
  <c r="R12" i="20"/>
  <c r="L18" i="20"/>
  <c r="L28" i="20"/>
  <c r="K3" i="20"/>
  <c r="L10" i="20"/>
  <c r="L36" i="20"/>
  <c r="X5" i="20"/>
  <c r="W4" i="20"/>
  <c r="K21" i="20"/>
  <c r="V5" i="20"/>
  <c r="S16" i="20"/>
  <c r="R16" i="20"/>
  <c r="S18" i="20"/>
  <c r="S14" i="20"/>
  <c r="R14" i="20"/>
  <c r="R17" i="20"/>
  <c r="S17" i="20"/>
  <c r="S19" i="20"/>
  <c r="R19" i="20"/>
  <c r="S32" i="20"/>
  <c r="R32" i="20"/>
  <c r="R7" i="20"/>
  <c r="S7" i="20"/>
  <c r="S22" i="20"/>
  <c r="R22" i="20"/>
  <c r="S35" i="20"/>
  <c r="R35" i="20"/>
  <c r="S37" i="20"/>
  <c r="R37" i="20"/>
  <c r="S24" i="20"/>
  <c r="R11" i="20"/>
  <c r="S11" i="20"/>
  <c r="S13" i="20"/>
  <c r="R13" i="20"/>
  <c r="S3" i="20"/>
  <c r="R3" i="20"/>
  <c r="R23" i="20"/>
  <c r="S23" i="20"/>
  <c r="S25" i="20"/>
  <c r="R25" i="20"/>
  <c r="R38" i="20"/>
  <c r="S30" i="20"/>
  <c r="S36" i="20"/>
  <c r="S6" i="20"/>
  <c r="R6" i="20"/>
  <c r="S26" i="20"/>
  <c r="R26" i="20"/>
  <c r="R29" i="20"/>
  <c r="S29" i="20"/>
  <c r="V3" i="20"/>
  <c r="L5" i="20"/>
  <c r="V7" i="20"/>
  <c r="L9" i="20"/>
  <c r="K11" i="20"/>
  <c r="L14" i="20"/>
  <c r="L20" i="20"/>
  <c r="L26" i="20"/>
  <c r="L32" i="20"/>
  <c r="L38" i="20"/>
  <c r="S28" i="20"/>
  <c r="K5" i="20"/>
  <c r="K14" i="20"/>
  <c r="K26" i="20"/>
  <c r="K32" i="20"/>
  <c r="K38" i="20"/>
  <c r="W7" i="20"/>
  <c r="L11" i="20"/>
  <c r="K13" i="20"/>
  <c r="K19" i="20"/>
  <c r="K25" i="20"/>
  <c r="K31" i="20"/>
  <c r="K37" i="20"/>
  <c r="S34" i="20"/>
  <c r="S8" i="20"/>
  <c r="K2" i="20"/>
  <c r="X3" i="20"/>
  <c r="K6" i="20"/>
  <c r="L13" i="20"/>
  <c r="L19" i="20"/>
  <c r="L25" i="20"/>
  <c r="L31" i="20"/>
  <c r="L37" i="20"/>
  <c r="L2" i="20"/>
  <c r="V4" i="20"/>
  <c r="R5" i="20"/>
  <c r="L6" i="20"/>
  <c r="V8" i="20"/>
  <c r="S38" i="20"/>
  <c r="X6" i="20"/>
  <c r="H39" i="20"/>
  <c r="W5" i="20"/>
  <c r="Y5" i="20" s="1"/>
  <c r="K16" i="20"/>
  <c r="K22" i="20"/>
  <c r="K28" i="20"/>
  <c r="K34" i="20"/>
  <c r="K4" i="20"/>
  <c r="K8" i="20"/>
  <c r="L16" i="20"/>
  <c r="R18" i="20"/>
  <c r="L22" i="20"/>
  <c r="R24" i="20"/>
  <c r="R30" i="20"/>
  <c r="R36" i="20"/>
  <c r="V2" i="20"/>
  <c r="L8" i="20"/>
  <c r="S5" i="19"/>
  <c r="S26" i="19"/>
  <c r="R26" i="19"/>
  <c r="S32" i="19"/>
  <c r="R32" i="19"/>
  <c r="R2" i="19"/>
  <c r="K7" i="19"/>
  <c r="R19" i="19"/>
  <c r="K24" i="19"/>
  <c r="L26" i="19"/>
  <c r="V5" i="19"/>
  <c r="V6" i="19"/>
  <c r="S11" i="19"/>
  <c r="L24" i="19"/>
  <c r="K37" i="19"/>
  <c r="I39" i="19"/>
  <c r="L13" i="19"/>
  <c r="L15" i="19"/>
  <c r="L37" i="19"/>
  <c r="R5" i="19"/>
  <c r="S30" i="19"/>
  <c r="S13" i="19"/>
  <c r="W6" i="19"/>
  <c r="W8" i="19"/>
  <c r="R18" i="19"/>
  <c r="L33" i="19"/>
  <c r="X8" i="19"/>
  <c r="L14" i="19"/>
  <c r="S31" i="19"/>
  <c r="L9" i="19"/>
  <c r="S6" i="19"/>
  <c r="S2" i="19"/>
  <c r="R20" i="19"/>
  <c r="R25" i="19"/>
  <c r="K30" i="19"/>
  <c r="L32" i="19"/>
  <c r="S8" i="19"/>
  <c r="R8" i="19"/>
  <c r="S24" i="19"/>
  <c r="S22" i="19"/>
  <c r="R22" i="19"/>
  <c r="S4" i="19"/>
  <c r="R4" i="19"/>
  <c r="S16" i="19"/>
  <c r="R16" i="19"/>
  <c r="R23" i="19"/>
  <c r="S23" i="19"/>
  <c r="R38" i="19"/>
  <c r="S38" i="19"/>
  <c r="S12" i="19"/>
  <c r="S36" i="19"/>
  <c r="R17" i="19"/>
  <c r="S17" i="19"/>
  <c r="S34" i="19"/>
  <c r="R34" i="19"/>
  <c r="X4" i="19"/>
  <c r="R13" i="19"/>
  <c r="L17" i="19"/>
  <c r="L23" i="19"/>
  <c r="L29" i="19"/>
  <c r="L35" i="19"/>
  <c r="W5" i="19"/>
  <c r="Z5" i="19" s="1"/>
  <c r="S37" i="19"/>
  <c r="X5" i="19"/>
  <c r="K8" i="19"/>
  <c r="R12" i="19"/>
  <c r="L22" i="19"/>
  <c r="R24" i="19"/>
  <c r="L28" i="19"/>
  <c r="J39" i="19"/>
  <c r="X2" i="19"/>
  <c r="K5" i="19"/>
  <c r="K9" i="19"/>
  <c r="K14" i="19"/>
  <c r="K20" i="19"/>
  <c r="K26" i="19"/>
  <c r="K32" i="19"/>
  <c r="K38" i="19"/>
  <c r="K3" i="19"/>
  <c r="H39" i="19"/>
  <c r="K16" i="19"/>
  <c r="S25" i="19"/>
  <c r="V3" i="19"/>
  <c r="V7" i="19"/>
  <c r="L38" i="19"/>
  <c r="K17" i="19"/>
  <c r="K23" i="19"/>
  <c r="W3" i="19"/>
  <c r="W7" i="19"/>
  <c r="X3" i="19"/>
  <c r="X7" i="19"/>
  <c r="V4" i="19"/>
  <c r="V8" i="19"/>
  <c r="L3" i="19"/>
  <c r="R31" i="19"/>
  <c r="R6" i="19"/>
  <c r="K22" i="19"/>
  <c r="K28" i="19"/>
  <c r="K34" i="19"/>
  <c r="K4" i="19"/>
  <c r="L16" i="19"/>
  <c r="R30" i="19"/>
  <c r="L34" i="19"/>
  <c r="R36" i="19"/>
  <c r="L4" i="19"/>
  <c r="L8" i="19"/>
  <c r="K10" i="19"/>
  <c r="K15" i="19"/>
  <c r="S18" i="19"/>
  <c r="K21" i="19"/>
  <c r="K27" i="19"/>
  <c r="S29" i="19"/>
  <c r="K33" i="19"/>
  <c r="R35" i="19"/>
  <c r="W2" i="19"/>
  <c r="S12" i="18"/>
  <c r="R18" i="18"/>
  <c r="S36" i="18"/>
  <c r="R36" i="18"/>
  <c r="S30" i="18"/>
  <c r="R30" i="18"/>
  <c r="R24" i="18"/>
  <c r="S24" i="18"/>
  <c r="R35" i="18"/>
  <c r="S35" i="18"/>
  <c r="V6" i="18"/>
  <c r="X8" i="18"/>
  <c r="R23" i="18"/>
  <c r="K27" i="18"/>
  <c r="L33" i="18"/>
  <c r="K35" i="18"/>
  <c r="K2" i="18"/>
  <c r="X3" i="18"/>
  <c r="W6" i="18"/>
  <c r="K8" i="18"/>
  <c r="R29" i="18"/>
  <c r="K33" i="18"/>
  <c r="L35" i="18"/>
  <c r="X6" i="18"/>
  <c r="K3" i="18"/>
  <c r="L8" i="18"/>
  <c r="K16" i="18"/>
  <c r="V5" i="18"/>
  <c r="L2" i="18"/>
  <c r="L3" i="18"/>
  <c r="W5" i="18"/>
  <c r="Z5" i="18" s="1"/>
  <c r="L16" i="18"/>
  <c r="K22" i="18"/>
  <c r="R3" i="18"/>
  <c r="K28" i="18"/>
  <c r="R17" i="18"/>
  <c r="K6" i="18"/>
  <c r="K24" i="18"/>
  <c r="H39" i="18"/>
  <c r="V7" i="18"/>
  <c r="Z7" i="18" s="1"/>
  <c r="L24" i="18"/>
  <c r="K30" i="18"/>
  <c r="I39" i="18"/>
  <c r="L39" i="18" s="1"/>
  <c r="L6" i="18"/>
  <c r="W7" i="18"/>
  <c r="L30" i="18"/>
  <c r="K36" i="18"/>
  <c r="J39" i="18"/>
  <c r="X7" i="18"/>
  <c r="L15" i="18"/>
  <c r="L36" i="18"/>
  <c r="W2" i="18"/>
  <c r="Z2" i="18" s="1"/>
  <c r="K4" i="18"/>
  <c r="V8" i="18"/>
  <c r="Y8" i="18" s="1"/>
  <c r="L27" i="18"/>
  <c r="Z6" i="18"/>
  <c r="Y6" i="18"/>
  <c r="S13" i="18"/>
  <c r="R13" i="18"/>
  <c r="S19" i="18"/>
  <c r="R19" i="18"/>
  <c r="Y5" i="18"/>
  <c r="S9" i="18"/>
  <c r="R9" i="18"/>
  <c r="S16" i="18"/>
  <c r="Z3" i="18"/>
  <c r="Y3" i="18"/>
  <c r="S37" i="18"/>
  <c r="R37" i="18"/>
  <c r="S14" i="18"/>
  <c r="R14" i="18"/>
  <c r="S20" i="18"/>
  <c r="R20" i="18"/>
  <c r="S22" i="18"/>
  <c r="S25" i="18"/>
  <c r="R25" i="18"/>
  <c r="S26" i="18"/>
  <c r="R26" i="18"/>
  <c r="S28" i="18"/>
  <c r="K39" i="18"/>
  <c r="S32" i="18"/>
  <c r="R32" i="18"/>
  <c r="S34" i="18"/>
  <c r="S21" i="18"/>
  <c r="R21" i="18"/>
  <c r="S38" i="18"/>
  <c r="R38" i="18"/>
  <c r="S27" i="18"/>
  <c r="Z8" i="18"/>
  <c r="S11" i="18"/>
  <c r="R11" i="18"/>
  <c r="L10" i="18"/>
  <c r="X2" i="18"/>
  <c r="Y2" i="18" s="1"/>
  <c r="S3" i="18"/>
  <c r="R4" i="18"/>
  <c r="K5" i="18"/>
  <c r="S7" i="18"/>
  <c r="R8" i="18"/>
  <c r="K9" i="18"/>
  <c r="K14" i="18"/>
  <c r="S17" i="18"/>
  <c r="K20" i="18"/>
  <c r="K26" i="18"/>
  <c r="S29" i="18"/>
  <c r="K32" i="18"/>
  <c r="K38" i="18"/>
  <c r="L21" i="18"/>
  <c r="L5" i="18"/>
  <c r="L9" i="18"/>
  <c r="K11" i="18"/>
  <c r="L14" i="18"/>
  <c r="R15" i="18"/>
  <c r="R16" i="18"/>
  <c r="L20" i="18"/>
  <c r="R22" i="18"/>
  <c r="L26" i="18"/>
  <c r="R27" i="18"/>
  <c r="R28" i="18"/>
  <c r="L32" i="18"/>
  <c r="R34" i="18"/>
  <c r="L38" i="18"/>
  <c r="L4" i="18"/>
  <c r="L11" i="18"/>
  <c r="K13" i="18"/>
  <c r="K19" i="18"/>
  <c r="K25" i="18"/>
  <c r="K31" i="18"/>
  <c r="S33" i="18"/>
  <c r="K37" i="18"/>
  <c r="K10" i="18"/>
  <c r="L13" i="18"/>
  <c r="L19" i="18"/>
  <c r="L25" i="18"/>
  <c r="L31" i="18"/>
  <c r="L37" i="18"/>
  <c r="V4" i="18"/>
  <c r="W4" i="18"/>
  <c r="X4" i="18"/>
  <c r="O38" i="17"/>
  <c r="X5" i="17"/>
  <c r="L17" i="17"/>
  <c r="V2" i="17"/>
  <c r="W5" i="17"/>
  <c r="X2" i="17"/>
  <c r="V6" i="17"/>
  <c r="V10" i="17" s="1"/>
  <c r="W2" i="17"/>
  <c r="X6" i="17"/>
  <c r="X10" i="17" s="1"/>
  <c r="V3" i="17"/>
  <c r="W6" i="17"/>
  <c r="W10" i="17" s="1"/>
  <c r="Y10" i="17" s="1"/>
  <c r="X3" i="17"/>
  <c r="V7" i="17"/>
  <c r="V11" i="17" s="1"/>
  <c r="W3" i="17"/>
  <c r="V4" i="17"/>
  <c r="L15" i="17"/>
  <c r="X4" i="17"/>
  <c r="W4" i="17"/>
  <c r="V5" i="17"/>
  <c r="Y5" i="17" s="1"/>
  <c r="L8" i="17"/>
  <c r="Q15" i="17"/>
  <c r="S15" i="17" s="1"/>
  <c r="K20" i="17"/>
  <c r="Y8" i="17"/>
  <c r="R2" i="17"/>
  <c r="S2" i="17"/>
  <c r="L3" i="17"/>
  <c r="S32" i="17"/>
  <c r="O17" i="17"/>
  <c r="R17" i="17" s="1"/>
  <c r="K21" i="17"/>
  <c r="K32" i="17"/>
  <c r="Z5" i="17"/>
  <c r="P27" i="17"/>
  <c r="R27" i="17" s="1"/>
  <c r="L33" i="17"/>
  <c r="Z8" i="17"/>
  <c r="R11" i="17"/>
  <c r="L7" i="17"/>
  <c r="L21" i="17"/>
  <c r="L23" i="17"/>
  <c r="S21" i="17"/>
  <c r="K27" i="17"/>
  <c r="S11" i="17"/>
  <c r="K9" i="17"/>
  <c r="H39" i="17"/>
  <c r="L29" i="17"/>
  <c r="I39" i="17"/>
  <c r="K15" i="17"/>
  <c r="J39" i="17"/>
  <c r="L4" i="17"/>
  <c r="S8" i="17"/>
  <c r="K10" i="17"/>
  <c r="K33" i="17"/>
  <c r="L35" i="17"/>
  <c r="S4" i="17"/>
  <c r="L10" i="17"/>
  <c r="S10" i="17"/>
  <c r="R3" i="17"/>
  <c r="S3" i="17"/>
  <c r="Y11" i="17"/>
  <c r="Z11" i="17"/>
  <c r="S16" i="17"/>
  <c r="R16" i="17"/>
  <c r="S24" i="17"/>
  <c r="R24" i="17"/>
  <c r="R29" i="17"/>
  <c r="S29" i="17"/>
  <c r="S34" i="17"/>
  <c r="R34" i="17"/>
  <c r="S26" i="17"/>
  <c r="R19" i="17"/>
  <c r="S19" i="17"/>
  <c r="S37" i="17"/>
  <c r="R37" i="17"/>
  <c r="S14" i="17"/>
  <c r="Z10" i="17"/>
  <c r="S12" i="17"/>
  <c r="R12" i="17"/>
  <c r="S25" i="17"/>
  <c r="R25" i="17"/>
  <c r="S30" i="17"/>
  <c r="R30" i="17"/>
  <c r="R35" i="17"/>
  <c r="S35" i="17"/>
  <c r="S22" i="17"/>
  <c r="R22" i="17"/>
  <c r="S5" i="17"/>
  <c r="S20" i="17"/>
  <c r="S6" i="17"/>
  <c r="R6" i="17"/>
  <c r="R7" i="17"/>
  <c r="S7" i="17"/>
  <c r="S28" i="17"/>
  <c r="R28" i="17"/>
  <c r="S36" i="17"/>
  <c r="R36" i="17"/>
  <c r="S13" i="17"/>
  <c r="R13" i="17"/>
  <c r="S18" i="17"/>
  <c r="R18" i="17"/>
  <c r="R23" i="17"/>
  <c r="S23" i="17"/>
  <c r="R31" i="17"/>
  <c r="S31" i="17"/>
  <c r="S38" i="17"/>
  <c r="L5" i="17"/>
  <c r="L9" i="17"/>
  <c r="K11" i="17"/>
  <c r="L14" i="17"/>
  <c r="L20" i="17"/>
  <c r="L26" i="17"/>
  <c r="L32" i="17"/>
  <c r="L38" i="17"/>
  <c r="K14" i="17"/>
  <c r="R8" i="17"/>
  <c r="L11" i="17"/>
  <c r="K13" i="17"/>
  <c r="K19" i="17"/>
  <c r="K25" i="17"/>
  <c r="K31" i="17"/>
  <c r="K37" i="17"/>
  <c r="K5" i="17"/>
  <c r="R10" i="17"/>
  <c r="L13" i="17"/>
  <c r="L19" i="17"/>
  <c r="R21" i="17"/>
  <c r="L25" i="17"/>
  <c r="L31" i="17"/>
  <c r="L37" i="17"/>
  <c r="K26" i="17"/>
  <c r="K2" i="17"/>
  <c r="L2" i="17"/>
  <c r="L6" i="17"/>
  <c r="Y7" i="17"/>
  <c r="S9" i="17"/>
  <c r="K12" i="17"/>
  <c r="K18" i="17"/>
  <c r="K24" i="17"/>
  <c r="K30" i="17"/>
  <c r="K36" i="17"/>
  <c r="K6" i="17"/>
  <c r="R5" i="17"/>
  <c r="L12" i="17"/>
  <c r="R14" i="17"/>
  <c r="L18" i="17"/>
  <c r="R20" i="17"/>
  <c r="L24" i="17"/>
  <c r="R26" i="17"/>
  <c r="L30" i="17"/>
  <c r="R32" i="17"/>
  <c r="L36" i="17"/>
  <c r="R38" i="17"/>
  <c r="K3" i="17"/>
  <c r="K7" i="17"/>
  <c r="K17" i="17"/>
  <c r="K23" i="17"/>
  <c r="K29" i="17"/>
  <c r="K35" i="17"/>
  <c r="K16" i="17"/>
  <c r="K22" i="17"/>
  <c r="K28" i="17"/>
  <c r="K34" i="17"/>
  <c r="K4" i="17"/>
  <c r="K8" i="17"/>
  <c r="L16" i="17"/>
  <c r="L22" i="17"/>
  <c r="L28" i="17"/>
  <c r="L34" i="17"/>
  <c r="C5" i="1"/>
  <c r="D5" i="1"/>
  <c r="E5" i="1"/>
  <c r="F5" i="1"/>
  <c r="G5" i="1"/>
  <c r="H5" i="1"/>
  <c r="I5" i="1"/>
  <c r="J5" i="1"/>
  <c r="K5" i="1"/>
  <c r="L5" i="1"/>
  <c r="M5" i="1"/>
  <c r="C6" i="1"/>
  <c r="D6" i="1"/>
  <c r="E6" i="1"/>
  <c r="F6" i="1"/>
  <c r="G6" i="1"/>
  <c r="H6" i="1"/>
  <c r="I6" i="1"/>
  <c r="J6" i="1"/>
  <c r="K6" i="1"/>
  <c r="L6" i="1"/>
  <c r="M6" i="1"/>
  <c r="C11" i="1"/>
  <c r="D11" i="1"/>
  <c r="E11" i="1"/>
  <c r="F11" i="1"/>
  <c r="G11" i="1"/>
  <c r="H11" i="1"/>
  <c r="I11" i="1"/>
  <c r="J11" i="1"/>
  <c r="K11" i="1"/>
  <c r="L11" i="1"/>
  <c r="M11" i="1"/>
  <c r="C12" i="1"/>
  <c r="D12" i="1"/>
  <c r="E12" i="1"/>
  <c r="F12" i="1"/>
  <c r="G12" i="1"/>
  <c r="H12" i="1"/>
  <c r="I12" i="1"/>
  <c r="J12" i="1"/>
  <c r="K12" i="1"/>
  <c r="L12" i="1"/>
  <c r="M12" i="1"/>
  <c r="Y6" i="27" l="1"/>
  <c r="S27" i="27"/>
  <c r="S16" i="27"/>
  <c r="Y5" i="27"/>
  <c r="S3" i="27"/>
  <c r="R8" i="27"/>
  <c r="R33" i="27"/>
  <c r="R27" i="27"/>
  <c r="S13" i="27"/>
  <c r="R10" i="27"/>
  <c r="Z4" i="27"/>
  <c r="Y4" i="27"/>
  <c r="Z7" i="27"/>
  <c r="Y7" i="27"/>
  <c r="Z2" i="27"/>
  <c r="Y2" i="27"/>
  <c r="S2" i="27"/>
  <c r="R2" i="27"/>
  <c r="Y3" i="27"/>
  <c r="L39" i="27"/>
  <c r="K39" i="27"/>
  <c r="S15" i="27"/>
  <c r="S31" i="27"/>
  <c r="R31" i="27"/>
  <c r="Z10" i="27"/>
  <c r="Y10" i="27"/>
  <c r="Z8" i="27"/>
  <c r="Y8" i="27"/>
  <c r="Y6" i="26"/>
  <c r="S12" i="26"/>
  <c r="Z5" i="26"/>
  <c r="S2" i="26"/>
  <c r="R2" i="26"/>
  <c r="S38" i="26"/>
  <c r="R38" i="26"/>
  <c r="Z7" i="26"/>
  <c r="Y7" i="26"/>
  <c r="Z2" i="26"/>
  <c r="Y2" i="26"/>
  <c r="Z3" i="26"/>
  <c r="Y3" i="26"/>
  <c r="Z8" i="26"/>
  <c r="Y8" i="26"/>
  <c r="Z10" i="26"/>
  <c r="Y10" i="26"/>
  <c r="Y5" i="26"/>
  <c r="L39" i="26"/>
  <c r="K39" i="26"/>
  <c r="Z4" i="26"/>
  <c r="Y4" i="26"/>
  <c r="R31" i="25"/>
  <c r="S33" i="25"/>
  <c r="Y5" i="25"/>
  <c r="S10" i="25"/>
  <c r="Z2" i="25"/>
  <c r="Y2" i="25"/>
  <c r="R8" i="25"/>
  <c r="L39" i="25"/>
  <c r="K39" i="25"/>
  <c r="Z7" i="25"/>
  <c r="Y7" i="25"/>
  <c r="S2" i="25"/>
  <c r="R2" i="25"/>
  <c r="Z8" i="25"/>
  <c r="Y8" i="25"/>
  <c r="Z10" i="25"/>
  <c r="Y10" i="25"/>
  <c r="Z4" i="25"/>
  <c r="Y4" i="25"/>
  <c r="R36" i="24"/>
  <c r="Y2" i="24"/>
  <c r="S3" i="24"/>
  <c r="Y5" i="24"/>
  <c r="Y6" i="24"/>
  <c r="Z6" i="24"/>
  <c r="R5" i="24"/>
  <c r="L39" i="24"/>
  <c r="S25" i="24"/>
  <c r="R25" i="24"/>
  <c r="R27" i="24"/>
  <c r="S27" i="24"/>
  <c r="S19" i="24"/>
  <c r="R19" i="24"/>
  <c r="R21" i="24"/>
  <c r="S21" i="24"/>
  <c r="Y8" i="24"/>
  <c r="R15" i="24"/>
  <c r="S15" i="24"/>
  <c r="S13" i="24"/>
  <c r="R13" i="24"/>
  <c r="Z7" i="24"/>
  <c r="Y7" i="24"/>
  <c r="Z10" i="24"/>
  <c r="Y10" i="24"/>
  <c r="R8" i="24"/>
  <c r="S10" i="24"/>
  <c r="R10" i="24"/>
  <c r="R4" i="24"/>
  <c r="Y3" i="24"/>
  <c r="S31" i="24"/>
  <c r="R31" i="24"/>
  <c r="Z4" i="24"/>
  <c r="Y4" i="24"/>
  <c r="R33" i="24"/>
  <c r="S33" i="24"/>
  <c r="Y6" i="23"/>
  <c r="Z6" i="23"/>
  <c r="R11" i="23"/>
  <c r="Y7" i="23"/>
  <c r="Y11" i="23"/>
  <c r="Z3" i="23"/>
  <c r="Y3" i="23"/>
  <c r="Z7" i="23"/>
  <c r="Z4" i="23"/>
  <c r="Y4" i="23"/>
  <c r="S2" i="23"/>
  <c r="R2" i="23"/>
  <c r="Z2" i="23"/>
  <c r="Y2" i="23"/>
  <c r="L39" i="23"/>
  <c r="K39" i="23"/>
  <c r="Z10" i="23"/>
  <c r="Y10" i="23"/>
  <c r="R31" i="23"/>
  <c r="Z11" i="23"/>
  <c r="Z8" i="23"/>
  <c r="Y8" i="23"/>
  <c r="Z5" i="22"/>
  <c r="S11" i="22"/>
  <c r="Z6" i="22"/>
  <c r="Z8" i="22"/>
  <c r="Y8" i="22"/>
  <c r="Z10" i="22"/>
  <c r="Y10" i="22"/>
  <c r="Z4" i="22"/>
  <c r="Y4" i="22"/>
  <c r="Y2" i="22"/>
  <c r="Z2" i="22"/>
  <c r="Z7" i="22"/>
  <c r="Y7" i="22"/>
  <c r="L39" i="22"/>
  <c r="K39" i="22"/>
  <c r="S36" i="22"/>
  <c r="R36" i="22"/>
  <c r="S2" i="22"/>
  <c r="R2" i="22"/>
  <c r="Z3" i="22"/>
  <c r="Y3" i="22"/>
  <c r="Y5" i="22"/>
  <c r="R26" i="21"/>
  <c r="R4" i="21"/>
  <c r="S31" i="21"/>
  <c r="S9" i="21"/>
  <c r="Z6" i="21"/>
  <c r="Y6" i="21"/>
  <c r="S3" i="21"/>
  <c r="Y7" i="21"/>
  <c r="Z7" i="21"/>
  <c r="Z5" i="21"/>
  <c r="Y5" i="21"/>
  <c r="S2" i="21"/>
  <c r="R2" i="21"/>
  <c r="L39" i="21"/>
  <c r="K39" i="21"/>
  <c r="S6" i="21"/>
  <c r="R6" i="21"/>
  <c r="Y3" i="21"/>
  <c r="Z3" i="21"/>
  <c r="S12" i="20"/>
  <c r="R8" i="20"/>
  <c r="Z10" i="20"/>
  <c r="Y10" i="20"/>
  <c r="S9" i="20"/>
  <c r="R9" i="20"/>
  <c r="Z4" i="20"/>
  <c r="Y4" i="20"/>
  <c r="L39" i="20"/>
  <c r="S2" i="20"/>
  <c r="R2" i="20"/>
  <c r="S27" i="20"/>
  <c r="R27" i="20"/>
  <c r="Z7" i="20"/>
  <c r="Y7" i="20"/>
  <c r="S33" i="20"/>
  <c r="R33" i="20"/>
  <c r="S21" i="20"/>
  <c r="R21" i="20"/>
  <c r="S4" i="20"/>
  <c r="R4" i="20"/>
  <c r="S15" i="20"/>
  <c r="R15" i="20"/>
  <c r="Z3" i="20"/>
  <c r="Y3" i="20"/>
  <c r="R34" i="20"/>
  <c r="S10" i="20"/>
  <c r="R10" i="20"/>
  <c r="Z5" i="20"/>
  <c r="S20" i="20"/>
  <c r="R20" i="20"/>
  <c r="S5" i="20"/>
  <c r="Z2" i="20"/>
  <c r="Y2" i="20"/>
  <c r="S31" i="20"/>
  <c r="R31" i="20"/>
  <c r="R28" i="20"/>
  <c r="Y6" i="20"/>
  <c r="Z8" i="20"/>
  <c r="Y8" i="20"/>
  <c r="Z6" i="20"/>
  <c r="S14" i="19"/>
  <c r="R14" i="19"/>
  <c r="R11" i="19"/>
  <c r="Y6" i="19"/>
  <c r="Z6" i="19"/>
  <c r="R29" i="19"/>
  <c r="S19" i="19"/>
  <c r="S9" i="19"/>
  <c r="R9" i="19"/>
  <c r="S35" i="19"/>
  <c r="S33" i="19"/>
  <c r="R33" i="19"/>
  <c r="Y5" i="19"/>
  <c r="R3" i="19"/>
  <c r="S3" i="19"/>
  <c r="L39" i="19"/>
  <c r="K39" i="19"/>
  <c r="Y7" i="19"/>
  <c r="Z7" i="19"/>
  <c r="S27" i="19"/>
  <c r="R27" i="19"/>
  <c r="Y3" i="19"/>
  <c r="Z3" i="19"/>
  <c r="Z2" i="19"/>
  <c r="Y2" i="19"/>
  <c r="S21" i="19"/>
  <c r="R21" i="19"/>
  <c r="S10" i="19"/>
  <c r="R10" i="19"/>
  <c r="S28" i="19"/>
  <c r="R28" i="19"/>
  <c r="Y8" i="19"/>
  <c r="Z4" i="19"/>
  <c r="Y4" i="19"/>
  <c r="S15" i="19"/>
  <c r="R15" i="19"/>
  <c r="R7" i="19"/>
  <c r="S7" i="19"/>
  <c r="Z10" i="19"/>
  <c r="Y10" i="19"/>
  <c r="S23" i="18"/>
  <c r="S15" i="18"/>
  <c r="S4" i="18"/>
  <c r="S2" i="18"/>
  <c r="R2" i="18"/>
  <c r="S8" i="18"/>
  <c r="Y7" i="18"/>
  <c r="S6" i="18"/>
  <c r="R6" i="18"/>
  <c r="Z4" i="18"/>
  <c r="Y4" i="18"/>
  <c r="S10" i="18"/>
  <c r="R10" i="18"/>
  <c r="S31" i="18"/>
  <c r="R31" i="18"/>
  <c r="S5" i="18"/>
  <c r="R5" i="18"/>
  <c r="R33" i="18"/>
  <c r="Y11" i="18"/>
  <c r="Z11" i="18"/>
  <c r="Z10" i="18"/>
  <c r="Y10" i="18"/>
  <c r="Z3" i="17"/>
  <c r="S27" i="17"/>
  <c r="Y6" i="17"/>
  <c r="Y2" i="17"/>
  <c r="Z6" i="17"/>
  <c r="Y4" i="17"/>
  <c r="R15" i="17"/>
  <c r="Z4" i="17"/>
  <c r="Z2" i="17"/>
  <c r="Y3" i="17"/>
  <c r="Z7" i="17"/>
  <c r="S17" i="17"/>
  <c r="L39" i="17"/>
  <c r="K39" i="17"/>
  <c r="S33" i="17"/>
  <c r="R33" i="17"/>
  <c r="R9" i="17"/>
  <c r="R4" i="17"/>
  <c r="Y11" i="27" l="1"/>
  <c r="Z11" i="27"/>
  <c r="Y11" i="26"/>
  <c r="Z11" i="26"/>
  <c r="Y11" i="25"/>
  <c r="Z11" i="25"/>
  <c r="Y11" i="24"/>
  <c r="Z11" i="24"/>
  <c r="Y11" i="22"/>
  <c r="Z11" i="22"/>
  <c r="Y11" i="21"/>
  <c r="Z11" i="21"/>
  <c r="Z10" i="21"/>
  <c r="Y10" i="21"/>
  <c r="Z11" i="20"/>
  <c r="Y11" i="20"/>
  <c r="Y11" i="19"/>
  <c r="Z11" i="19"/>
  <c r="P18" i="5" l="1"/>
  <c r="Q18" i="5"/>
  <c r="R18" i="5"/>
  <c r="S18" i="5"/>
  <c r="T18" i="5"/>
  <c r="U18" i="5"/>
  <c r="P17" i="5"/>
  <c r="Q17" i="5"/>
  <c r="R17" i="5"/>
  <c r="S17" i="5"/>
  <c r="T17" i="5"/>
  <c r="U17" i="5"/>
  <c r="O17" i="5"/>
  <c r="O18" i="5"/>
  <c r="P16" i="5"/>
  <c r="Q16" i="5"/>
  <c r="R16" i="5"/>
  <c r="S16" i="5"/>
  <c r="T16" i="5"/>
  <c r="U16" i="5"/>
  <c r="O16" i="5"/>
  <c r="C5" i="5"/>
  <c r="C12" i="5"/>
  <c r="C19" i="5"/>
  <c r="P11" i="5"/>
  <c r="Q11" i="5"/>
  <c r="R11" i="5"/>
  <c r="S11" i="5"/>
  <c r="T11" i="5"/>
  <c r="U11" i="5"/>
  <c r="P10" i="5"/>
  <c r="Q10" i="5"/>
  <c r="R10" i="5"/>
  <c r="S10" i="5"/>
  <c r="T10" i="5"/>
  <c r="U10" i="5"/>
  <c r="O10" i="5"/>
  <c r="O11" i="5"/>
  <c r="P9" i="5"/>
  <c r="Q9" i="5"/>
  <c r="R9" i="5"/>
  <c r="S9" i="5"/>
  <c r="T9" i="5"/>
  <c r="U9" i="5"/>
  <c r="O9" i="5"/>
  <c r="P4" i="5"/>
  <c r="Q4" i="5"/>
  <c r="R4" i="5"/>
  <c r="S4" i="5"/>
  <c r="T4" i="5"/>
  <c r="U4" i="5"/>
  <c r="P3" i="5"/>
  <c r="Q3" i="5"/>
  <c r="R3" i="5"/>
  <c r="S3" i="5"/>
  <c r="T3" i="5"/>
  <c r="U3" i="5"/>
  <c r="O3" i="5"/>
  <c r="O4" i="5"/>
  <c r="P2" i="5"/>
  <c r="Q2" i="5"/>
  <c r="R2" i="5"/>
  <c r="S2" i="5"/>
  <c r="T2" i="5"/>
  <c r="U2" i="5"/>
  <c r="O2" i="5"/>
  <c r="L18" i="4"/>
  <c r="M18" i="4"/>
  <c r="N18" i="4"/>
  <c r="O18" i="4"/>
  <c r="L17" i="4"/>
  <c r="M17" i="4"/>
  <c r="N17" i="4"/>
  <c r="O17" i="4"/>
  <c r="K17" i="4"/>
  <c r="K18" i="4"/>
  <c r="L16" i="4"/>
  <c r="M16" i="4"/>
  <c r="N16" i="4"/>
  <c r="O16" i="4"/>
  <c r="K16" i="4"/>
  <c r="C19" i="4"/>
  <c r="D19" i="4"/>
  <c r="E19" i="4"/>
  <c r="F19" i="4"/>
  <c r="G19" i="4"/>
  <c r="C20" i="4"/>
  <c r="D20" i="4"/>
  <c r="E20" i="4"/>
  <c r="F20" i="4"/>
  <c r="G20" i="4"/>
  <c r="U20" i="5" l="1"/>
  <c r="T20" i="5"/>
  <c r="S20" i="5"/>
  <c r="R20" i="5"/>
  <c r="Q20" i="5"/>
  <c r="P20" i="5"/>
  <c r="O20" i="5"/>
  <c r="U19" i="5"/>
  <c r="T19" i="5"/>
  <c r="S19" i="5"/>
  <c r="R19" i="5"/>
  <c r="Q19" i="5"/>
  <c r="P19" i="5"/>
  <c r="O19" i="5"/>
  <c r="U13" i="5"/>
  <c r="T13" i="5"/>
  <c r="S13" i="5"/>
  <c r="R13" i="5"/>
  <c r="Q13" i="5"/>
  <c r="P13" i="5"/>
  <c r="O13" i="5"/>
  <c r="U12" i="5"/>
  <c r="T12" i="5"/>
  <c r="S12" i="5"/>
  <c r="R12" i="5"/>
  <c r="Q12" i="5"/>
  <c r="P12" i="5"/>
  <c r="O12" i="5"/>
  <c r="U6" i="5"/>
  <c r="T6" i="5"/>
  <c r="S6" i="5"/>
  <c r="R6" i="5"/>
  <c r="Q6" i="5"/>
  <c r="P6" i="5"/>
  <c r="O6" i="5"/>
  <c r="U5" i="5"/>
  <c r="T5" i="5"/>
  <c r="S5" i="5"/>
  <c r="R5" i="5"/>
  <c r="Q5" i="5"/>
  <c r="P5" i="5"/>
  <c r="O5" i="5"/>
  <c r="K10" i="4"/>
  <c r="K11" i="4"/>
  <c r="L10" i="4"/>
  <c r="L13" i="4" s="1"/>
  <c r="M10" i="4"/>
  <c r="N10" i="4"/>
  <c r="O10" i="4"/>
  <c r="L9" i="4"/>
  <c r="M9" i="4"/>
  <c r="N9" i="4"/>
  <c r="O9" i="4"/>
  <c r="K19" i="4"/>
  <c r="L11" i="4"/>
  <c r="M11" i="4"/>
  <c r="N11" i="4"/>
  <c r="O11" i="4"/>
  <c r="K9" i="4"/>
  <c r="K13" i="4" s="1"/>
  <c r="D5" i="4"/>
  <c r="L4" i="4"/>
  <c r="M4" i="4"/>
  <c r="N4" i="4"/>
  <c r="O4" i="4"/>
  <c r="L3" i="4"/>
  <c r="M3" i="4"/>
  <c r="N3" i="4"/>
  <c r="O3" i="4"/>
  <c r="K3" i="4"/>
  <c r="K4" i="4"/>
  <c r="L2" i="4"/>
  <c r="L5" i="4" s="1"/>
  <c r="M2" i="4"/>
  <c r="M5" i="4" s="1"/>
  <c r="N2" i="4"/>
  <c r="O2" i="4"/>
  <c r="K2" i="4"/>
  <c r="L20" i="4"/>
  <c r="O19" i="4"/>
  <c r="F19" i="15"/>
  <c r="L18" i="15"/>
  <c r="M18" i="15"/>
  <c r="N18" i="15"/>
  <c r="O18" i="15"/>
  <c r="L17" i="15"/>
  <c r="M17" i="15"/>
  <c r="N17" i="15"/>
  <c r="O17" i="15"/>
  <c r="K17" i="15"/>
  <c r="K18" i="15"/>
  <c r="L16" i="15"/>
  <c r="M16" i="15"/>
  <c r="N16" i="15"/>
  <c r="O16" i="15"/>
  <c r="K16" i="15"/>
  <c r="K20" i="15" s="1"/>
  <c r="L11" i="15"/>
  <c r="M11" i="15"/>
  <c r="N11" i="15"/>
  <c r="O11" i="15"/>
  <c r="L10" i="15"/>
  <c r="M10" i="15"/>
  <c r="N10" i="15"/>
  <c r="O10" i="15"/>
  <c r="K10" i="15"/>
  <c r="K11" i="15"/>
  <c r="L9" i="15"/>
  <c r="M9" i="15"/>
  <c r="M12" i="15" s="1"/>
  <c r="N9" i="15"/>
  <c r="O9" i="15"/>
  <c r="K9" i="15"/>
  <c r="K12" i="15" l="1"/>
  <c r="N13" i="4"/>
  <c r="M12" i="4"/>
  <c r="L12" i="4"/>
  <c r="L20" i="15"/>
  <c r="M13" i="15"/>
  <c r="L6" i="4"/>
  <c r="N12" i="15"/>
  <c r="M19" i="15"/>
  <c r="M20" i="15"/>
  <c r="K5" i="4"/>
  <c r="K12" i="4"/>
  <c r="M6" i="4"/>
  <c r="O6" i="4"/>
  <c r="N13" i="15"/>
  <c r="K19" i="15"/>
  <c r="K13" i="15"/>
  <c r="N20" i="15"/>
  <c r="M19" i="4"/>
  <c r="N20" i="4"/>
  <c r="M20" i="4"/>
  <c r="L19" i="4"/>
  <c r="K20" i="4"/>
  <c r="O12" i="4"/>
  <c r="O13" i="4"/>
  <c r="N19" i="4"/>
  <c r="O20" i="4"/>
  <c r="M13" i="4"/>
  <c r="N12" i="4"/>
  <c r="K6" i="4"/>
  <c r="N6" i="4"/>
  <c r="O5" i="4"/>
  <c r="N5" i="4"/>
  <c r="N19" i="15"/>
  <c r="L19" i="15"/>
  <c r="O19" i="15"/>
  <c r="O20" i="15"/>
  <c r="L13" i="15"/>
  <c r="L12" i="15"/>
  <c r="O13" i="15"/>
  <c r="O12" i="15"/>
  <c r="L4" i="15" l="1"/>
  <c r="M4" i="15"/>
  <c r="N4" i="15"/>
  <c r="O4" i="15"/>
  <c r="L3" i="15"/>
  <c r="M3" i="15"/>
  <c r="N3" i="15"/>
  <c r="O3" i="15"/>
  <c r="L2" i="15"/>
  <c r="L6" i="15" s="1"/>
  <c r="M2" i="15"/>
  <c r="N2" i="15"/>
  <c r="N6" i="15" s="1"/>
  <c r="O2" i="15"/>
  <c r="K3" i="15"/>
  <c r="K4" i="15"/>
  <c r="K2" i="15"/>
  <c r="G6" i="15"/>
  <c r="N5" i="15" l="1"/>
  <c r="L5" i="15"/>
  <c r="O6" i="15"/>
  <c r="M6" i="15"/>
  <c r="M5" i="15"/>
  <c r="K6" i="15"/>
  <c r="O5" i="15"/>
  <c r="K5" i="15"/>
  <c r="G20" i="15"/>
  <c r="F20" i="15"/>
  <c r="E20" i="15"/>
  <c r="D20" i="15"/>
  <c r="C20" i="15"/>
  <c r="G19" i="15"/>
  <c r="E19" i="15"/>
  <c r="D19" i="15"/>
  <c r="C19" i="15"/>
  <c r="G13" i="15"/>
  <c r="F13" i="15"/>
  <c r="E13" i="15"/>
  <c r="D13" i="15"/>
  <c r="C13" i="15"/>
  <c r="G12" i="15"/>
  <c r="F12" i="15"/>
  <c r="E12" i="15"/>
  <c r="D12" i="15"/>
  <c r="C12" i="15"/>
  <c r="F6" i="15"/>
  <c r="E6" i="15"/>
  <c r="D6" i="15"/>
  <c r="C6" i="15"/>
  <c r="G5" i="15"/>
  <c r="F5" i="15"/>
  <c r="E5" i="15"/>
  <c r="D5" i="15"/>
  <c r="C5" i="15"/>
  <c r="I13" i="5" l="1"/>
  <c r="H13" i="5"/>
  <c r="G13" i="5"/>
  <c r="F13" i="5"/>
  <c r="E13" i="5"/>
  <c r="D13" i="5"/>
  <c r="C13" i="5"/>
  <c r="I12" i="5"/>
  <c r="H12" i="5"/>
  <c r="G12" i="5"/>
  <c r="F12" i="5"/>
  <c r="E12" i="5"/>
  <c r="D12" i="5"/>
  <c r="E12" i="4"/>
  <c r="D12" i="4"/>
  <c r="G13" i="4"/>
  <c r="F13" i="4"/>
  <c r="E13" i="4"/>
  <c r="D13" i="4"/>
  <c r="C13" i="4"/>
  <c r="G12" i="4"/>
  <c r="F12" i="4"/>
  <c r="C12" i="4"/>
  <c r="D29" i="1" l="1"/>
  <c r="E29" i="1"/>
  <c r="F29" i="1"/>
  <c r="G29" i="1"/>
  <c r="H29" i="1"/>
  <c r="I29" i="1"/>
  <c r="J29" i="1"/>
  <c r="K29" i="1"/>
  <c r="L29" i="1"/>
  <c r="M29" i="1"/>
  <c r="D28" i="1"/>
  <c r="E28" i="1"/>
  <c r="E31" i="1" s="1"/>
  <c r="F28" i="1"/>
  <c r="G28" i="1"/>
  <c r="H28" i="1"/>
  <c r="I28" i="1"/>
  <c r="J28" i="1"/>
  <c r="K28" i="1"/>
  <c r="L28" i="1"/>
  <c r="M28" i="1"/>
  <c r="D27" i="1"/>
  <c r="E27" i="1"/>
  <c r="F27" i="1"/>
  <c r="F30" i="1" s="1"/>
  <c r="G27" i="1"/>
  <c r="H27" i="1"/>
  <c r="I27" i="1"/>
  <c r="J27" i="1"/>
  <c r="K27" i="1"/>
  <c r="L27" i="1"/>
  <c r="M27" i="1"/>
  <c r="C28" i="1"/>
  <c r="C29" i="1"/>
  <c r="C27" i="1"/>
  <c r="C22" i="1"/>
  <c r="C23" i="1"/>
  <c r="D21" i="1"/>
  <c r="E21" i="1"/>
  <c r="F21" i="1"/>
  <c r="G21" i="1"/>
  <c r="H21" i="1"/>
  <c r="I21" i="1"/>
  <c r="J21" i="1"/>
  <c r="K21" i="1"/>
  <c r="L21" i="1"/>
  <c r="M21" i="1"/>
  <c r="C21" i="1"/>
  <c r="D22" i="1"/>
  <c r="E22" i="1"/>
  <c r="F22" i="1"/>
  <c r="G22" i="1"/>
  <c r="H22" i="1"/>
  <c r="I22" i="1"/>
  <c r="J22" i="1"/>
  <c r="K22" i="1"/>
  <c r="L22" i="1"/>
  <c r="M22" i="1"/>
  <c r="D23" i="1"/>
  <c r="E23" i="1"/>
  <c r="F23" i="1"/>
  <c r="G23" i="1"/>
  <c r="H23" i="1"/>
  <c r="I23" i="1"/>
  <c r="K23" i="1"/>
  <c r="L23" i="1"/>
  <c r="M23" i="1"/>
  <c r="I20" i="5"/>
  <c r="H20" i="5"/>
  <c r="G20" i="5"/>
  <c r="F20" i="5"/>
  <c r="E20" i="5"/>
  <c r="D20" i="5"/>
  <c r="C20" i="5"/>
  <c r="I19" i="5"/>
  <c r="H19" i="5"/>
  <c r="G19" i="5"/>
  <c r="F19" i="5"/>
  <c r="E19" i="5"/>
  <c r="D19" i="5"/>
  <c r="I6" i="5"/>
  <c r="H6" i="5"/>
  <c r="G6" i="5"/>
  <c r="F6" i="5"/>
  <c r="E6" i="5"/>
  <c r="D6" i="5"/>
  <c r="C6" i="5"/>
  <c r="I5" i="5"/>
  <c r="H5" i="5"/>
  <c r="G5" i="5"/>
  <c r="F5" i="5"/>
  <c r="E5" i="5"/>
  <c r="D5" i="5"/>
  <c r="G6" i="4"/>
  <c r="F6" i="4"/>
  <c r="E6" i="4"/>
  <c r="D6" i="4"/>
  <c r="C6" i="4"/>
  <c r="G5" i="4"/>
  <c r="F5" i="4"/>
  <c r="E5" i="4"/>
  <c r="C5" i="4"/>
  <c r="L30" i="1" l="1"/>
  <c r="I31" i="1"/>
  <c r="J30" i="1"/>
  <c r="I25" i="1"/>
  <c r="M25" i="1"/>
  <c r="E25" i="1"/>
  <c r="C30" i="1"/>
  <c r="H30" i="1"/>
  <c r="H31" i="1"/>
  <c r="L31" i="1"/>
  <c r="J31" i="1"/>
  <c r="C25" i="1"/>
  <c r="L25" i="1"/>
  <c r="H25" i="1"/>
  <c r="D25" i="1"/>
  <c r="C31" i="1"/>
  <c r="D31" i="1"/>
  <c r="K25" i="1"/>
  <c r="G25" i="1"/>
  <c r="F31" i="1"/>
  <c r="M31" i="1"/>
  <c r="I30" i="1"/>
  <c r="J25" i="1"/>
  <c r="F25" i="1"/>
  <c r="M24" i="1"/>
  <c r="I24" i="1"/>
  <c r="E24" i="1"/>
  <c r="E30" i="1"/>
  <c r="L24" i="1"/>
  <c r="H24" i="1"/>
  <c r="D24" i="1"/>
  <c r="D30" i="1"/>
  <c r="K24" i="1"/>
  <c r="G24" i="1"/>
  <c r="C24" i="1"/>
  <c r="M30" i="1"/>
  <c r="J24" i="1"/>
  <c r="F24" i="1"/>
  <c r="K31" i="1"/>
  <c r="K30" i="1"/>
  <c r="G31" i="1"/>
  <c r="G30" i="1"/>
</calcChain>
</file>

<file path=xl/sharedStrings.xml><?xml version="1.0" encoding="utf-8"?>
<sst xmlns="http://schemas.openxmlformats.org/spreadsheetml/2006/main" count="1852" uniqueCount="106">
  <si>
    <t>C18</t>
  </si>
  <si>
    <t>C3</t>
  </si>
  <si>
    <t>C16</t>
  </si>
  <si>
    <t>C6</t>
  </si>
  <si>
    <t>C4</t>
  </si>
  <si>
    <t>C14</t>
  </si>
  <si>
    <t>C12</t>
  </si>
  <si>
    <t>C20</t>
  </si>
  <si>
    <t>C10</t>
  </si>
  <si>
    <t>C8</t>
  </si>
  <si>
    <t>C2</t>
  </si>
  <si>
    <t>TesA</t>
    <phoneticPr fontId="1" type="noConversion"/>
  </si>
  <si>
    <t>Acyl-CoA substrate </t>
    <phoneticPr fontId="1" type="noConversion"/>
  </si>
  <si>
    <t>Average value</t>
    <phoneticPr fontId="1" type="noConversion"/>
  </si>
  <si>
    <t>Standard error </t>
    <phoneticPr fontId="1" type="noConversion"/>
  </si>
  <si>
    <t>Relative enzyme activity (%)</t>
    <phoneticPr fontId="1" type="noConversion"/>
  </si>
  <si>
    <r>
      <t>Temperature (</t>
    </r>
    <r>
      <rPr>
        <sz val="12"/>
        <color theme="1"/>
        <rFont val="宋体"/>
        <family val="3"/>
        <charset val="134"/>
      </rPr>
      <t>℃</t>
    </r>
    <r>
      <rPr>
        <sz val="12"/>
        <color theme="1"/>
        <rFont val="Times New Roman"/>
        <family val="1"/>
      </rPr>
      <t>)</t>
    </r>
    <phoneticPr fontId="1" type="noConversion"/>
  </si>
  <si>
    <t xml:space="preserve">pH </t>
    <phoneticPr fontId="1" type="noConversion"/>
  </si>
  <si>
    <t>Metal ions</t>
    <phoneticPr fontId="1" type="noConversion"/>
  </si>
  <si>
    <t>CK</t>
    <phoneticPr fontId="1" type="noConversion"/>
  </si>
  <si>
    <r>
      <t>Fe</t>
    </r>
    <r>
      <rPr>
        <vertAlign val="superscript"/>
        <sz val="12"/>
        <color theme="1"/>
        <rFont val="Times New Roman"/>
        <family val="1"/>
      </rPr>
      <t>2+</t>
    </r>
    <phoneticPr fontId="1" type="noConversion"/>
  </si>
  <si>
    <r>
      <t>Mn</t>
    </r>
    <r>
      <rPr>
        <vertAlign val="superscript"/>
        <sz val="12"/>
        <color theme="1"/>
        <rFont val="Times New Roman"/>
        <family val="1"/>
      </rPr>
      <t>2+</t>
    </r>
    <phoneticPr fontId="1" type="noConversion"/>
  </si>
  <si>
    <r>
      <t>Cu</t>
    </r>
    <r>
      <rPr>
        <vertAlign val="superscript"/>
        <sz val="12"/>
        <color theme="1"/>
        <rFont val="Times New Roman"/>
        <family val="1"/>
      </rPr>
      <t>2+</t>
    </r>
    <phoneticPr fontId="1" type="noConversion"/>
  </si>
  <si>
    <r>
      <t>Zn</t>
    </r>
    <r>
      <rPr>
        <vertAlign val="superscript"/>
        <sz val="12"/>
        <color theme="1"/>
        <rFont val="Times New Roman"/>
        <family val="1"/>
      </rPr>
      <t>2+</t>
    </r>
    <phoneticPr fontId="1" type="noConversion"/>
  </si>
  <si>
    <r>
      <t>Mg</t>
    </r>
    <r>
      <rPr>
        <vertAlign val="superscript"/>
        <sz val="12"/>
        <color theme="1"/>
        <rFont val="Times New Roman"/>
        <family val="1"/>
      </rPr>
      <t>2+</t>
    </r>
    <phoneticPr fontId="1" type="noConversion"/>
  </si>
  <si>
    <r>
      <t>K</t>
    </r>
    <r>
      <rPr>
        <vertAlign val="superscript"/>
        <sz val="12"/>
        <color theme="1"/>
        <rFont val="Times New Roman"/>
        <family val="1"/>
      </rPr>
      <t>+</t>
    </r>
    <phoneticPr fontId="1" type="noConversion"/>
  </si>
  <si>
    <t xml:space="preserve">C4:0 </t>
    <phoneticPr fontId="1" type="noConversion"/>
  </si>
  <si>
    <t xml:space="preserve">C6:0  </t>
  </si>
  <si>
    <t xml:space="preserve">C8:0  </t>
  </si>
  <si>
    <t xml:space="preserve">C10:0 </t>
  </si>
  <si>
    <t xml:space="preserve">C11:0 </t>
  </si>
  <si>
    <t xml:space="preserve">C12:0 </t>
  </si>
  <si>
    <t xml:space="preserve">C14:0 </t>
  </si>
  <si>
    <t xml:space="preserve">C15:0 </t>
  </si>
  <si>
    <t xml:space="preserve">C15:1 </t>
  </si>
  <si>
    <t xml:space="preserve">C16:0 </t>
  </si>
  <si>
    <t xml:space="preserve">C16:1 </t>
  </si>
  <si>
    <t xml:space="preserve">C17:0 </t>
  </si>
  <si>
    <t xml:space="preserve">C17:1 </t>
  </si>
  <si>
    <t xml:space="preserve">C20:1 </t>
  </si>
  <si>
    <t xml:space="preserve">C21:0 </t>
  </si>
  <si>
    <t xml:space="preserve">C20:2 </t>
  </si>
  <si>
    <t xml:space="preserve">C22:0 </t>
  </si>
  <si>
    <t xml:space="preserve">C23:0 </t>
  </si>
  <si>
    <t xml:space="preserve">C22:2 </t>
  </si>
  <si>
    <t xml:space="preserve">C20:5 </t>
  </si>
  <si>
    <t xml:space="preserve">C24:1 </t>
  </si>
  <si>
    <t xml:space="preserve">C22:6 </t>
  </si>
  <si>
    <t xml:space="preserve">C13:0  </t>
    <phoneticPr fontId="1" type="noConversion"/>
  </si>
  <si>
    <t xml:space="preserve">C14:1  </t>
    <phoneticPr fontId="1" type="noConversion"/>
  </si>
  <si>
    <t xml:space="preserve">C18:0  </t>
    <phoneticPr fontId="1" type="noConversion"/>
  </si>
  <si>
    <t>C18:1(c)</t>
    <phoneticPr fontId="1" type="noConversion"/>
  </si>
  <si>
    <t>C18:1(t)</t>
    <phoneticPr fontId="1" type="noConversion"/>
  </si>
  <si>
    <t>C18:2(t)</t>
    <phoneticPr fontId="1" type="noConversion"/>
  </si>
  <si>
    <t>C18:2</t>
    <phoneticPr fontId="1" type="noConversion"/>
  </si>
  <si>
    <t xml:space="preserve">C20:0 </t>
    <phoneticPr fontId="1" type="noConversion"/>
  </si>
  <si>
    <t>C18:3(γ)</t>
    <phoneticPr fontId="1" type="noConversion"/>
  </si>
  <si>
    <t>C18:3</t>
    <phoneticPr fontId="1" type="noConversion"/>
  </si>
  <si>
    <t>C20:3</t>
    <phoneticPr fontId="1" type="noConversion"/>
  </si>
  <si>
    <t>C20:3(d)</t>
    <phoneticPr fontId="1" type="noConversion"/>
  </si>
  <si>
    <t xml:space="preserve">C22:1  </t>
    <phoneticPr fontId="1" type="noConversion"/>
  </si>
  <si>
    <t xml:space="preserve">C20:4  </t>
    <phoneticPr fontId="1" type="noConversion"/>
  </si>
  <si>
    <t xml:space="preserve">C24:0  </t>
    <phoneticPr fontId="1" type="noConversion"/>
  </si>
  <si>
    <t>b (cm)</t>
    <phoneticPr fontId="1" type="noConversion"/>
  </si>
  <si>
    <t>min</t>
    <phoneticPr fontId="1" type="noConversion"/>
  </si>
  <si>
    <t>a final volume (μL)</t>
    <phoneticPr fontId="1" type="noConversion"/>
  </si>
  <si>
    <t>Enzyme (mg)</t>
    <phoneticPr fontId="1" type="noConversion"/>
  </si>
  <si>
    <r>
      <t>Changes in absorbance at 412 nm (</t>
    </r>
    <r>
      <rPr>
        <sz val="12"/>
        <color theme="1"/>
        <rFont val="宋体"/>
        <family val="3"/>
        <charset val="134"/>
      </rPr>
      <t>△</t>
    </r>
    <r>
      <rPr>
        <sz val="12"/>
        <color theme="1"/>
        <rFont val="Times New Roman"/>
        <family val="1"/>
      </rPr>
      <t>A)</t>
    </r>
    <phoneticPr fontId="1" type="noConversion"/>
  </si>
  <si>
    <t>Specific activity           (μmol/min/mg)</t>
    <phoneticPr fontId="1" type="noConversion"/>
  </si>
  <si>
    <t>TesB</t>
    <phoneticPr fontId="1" type="noConversion"/>
  </si>
  <si>
    <t>Average value</t>
    <phoneticPr fontId="1" type="noConversion"/>
  </si>
  <si>
    <t>FAs (μg/mL)</t>
    <phoneticPr fontId="1" type="noConversion"/>
  </si>
  <si>
    <t>Times dilution</t>
    <phoneticPr fontId="1" type="noConversion"/>
  </si>
  <si>
    <t>freeze-dried bacteria (g)</t>
    <phoneticPr fontId="1" type="noConversion"/>
  </si>
  <si>
    <t>Fixed capacity (mL)</t>
    <phoneticPr fontId="1" type="noConversion"/>
  </si>
  <si>
    <t>FAs (mg/g DCW)</t>
    <phoneticPr fontId="1" type="noConversion"/>
  </si>
  <si>
    <t>Proportion (%)</t>
    <phoneticPr fontId="1" type="noConversion"/>
  </si>
  <si>
    <t>Total FAs</t>
    <phoneticPr fontId="1" type="noConversion"/>
  </si>
  <si>
    <t>MCFAs (6-12)</t>
    <phoneticPr fontId="1" type="noConversion"/>
  </si>
  <si>
    <t>UFAs</t>
    <phoneticPr fontId="1" type="noConversion"/>
  </si>
  <si>
    <t>SFAs</t>
    <phoneticPr fontId="1" type="noConversion"/>
  </si>
  <si>
    <t>OCFAs</t>
    <phoneticPr fontId="1" type="noConversion"/>
  </si>
  <si>
    <t xml:space="preserve"> (mg/g DCW)</t>
    <phoneticPr fontId="1" type="noConversion"/>
  </si>
  <si>
    <r>
      <t>SCFAs (&lt;6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</si>
  <si>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>LCFAs (13-21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</si>
  <si>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t>VLCFAs (&gt;21</t>
    </r>
    <r>
      <rPr>
        <sz val="12"/>
        <color theme="1"/>
        <rFont val="宋体"/>
        <family val="3"/>
        <charset val="134"/>
      </rPr>
      <t>）</t>
    </r>
    <phoneticPr fontId="1" type="noConversion"/>
  </si>
  <si>
    <t>TesB</t>
    <phoneticPr fontId="1" type="noConversion"/>
  </si>
  <si>
    <t>Standard error </t>
    <phoneticPr fontId="1" type="noConversion"/>
  </si>
  <si>
    <t>Specific activity           (μmol/min/mg)</t>
    <phoneticPr fontId="1" type="noConversion"/>
  </si>
  <si>
    <t>FA Proportion (%)</t>
    <phoneticPr fontId="1" type="noConversion"/>
  </si>
  <si>
    <r>
      <t>CGΔ</t>
    </r>
    <r>
      <rPr>
        <i/>
        <sz val="12"/>
        <color theme="1"/>
        <rFont val="Times New Roman"/>
        <family val="1"/>
      </rPr>
      <t>tesA</t>
    </r>
    <phoneticPr fontId="1" type="noConversion"/>
  </si>
  <si>
    <t>WG</t>
    <phoneticPr fontId="1" type="noConversion"/>
  </si>
  <si>
    <t>TE9</t>
    <phoneticPr fontId="1" type="noConversion"/>
  </si>
  <si>
    <r>
      <t>CG</t>
    </r>
    <r>
      <rPr>
        <i/>
        <sz val="12"/>
        <color theme="1"/>
        <rFont val="Times New Roman"/>
        <family val="1"/>
      </rPr>
      <t>tesA</t>
    </r>
    <phoneticPr fontId="1" type="noConversion"/>
  </si>
  <si>
    <r>
      <t>CGΔ</t>
    </r>
    <r>
      <rPr>
        <i/>
        <sz val="12"/>
        <color theme="1"/>
        <rFont val="Times New Roman"/>
        <family val="1"/>
      </rPr>
      <t>tesB</t>
    </r>
    <phoneticPr fontId="1" type="noConversion"/>
  </si>
  <si>
    <r>
      <t>CG</t>
    </r>
    <r>
      <rPr>
        <i/>
        <sz val="12"/>
        <color theme="1"/>
        <rFont val="Times New Roman"/>
        <family val="1"/>
      </rPr>
      <t>tesB</t>
    </r>
    <phoneticPr fontId="1" type="noConversion"/>
  </si>
  <si>
    <r>
      <t>CGΔ</t>
    </r>
    <r>
      <rPr>
        <i/>
        <sz val="12"/>
        <color theme="1"/>
        <rFont val="Times New Roman"/>
        <family val="1"/>
      </rPr>
      <t>te9</t>
    </r>
    <phoneticPr fontId="1" type="noConversion"/>
  </si>
  <si>
    <r>
      <t>CG</t>
    </r>
    <r>
      <rPr>
        <i/>
        <sz val="12"/>
        <color theme="1"/>
        <rFont val="Times New Roman"/>
        <family val="1"/>
      </rPr>
      <t>te9</t>
    </r>
    <phoneticPr fontId="1" type="noConversion"/>
  </si>
  <si>
    <t>WEC</t>
    <phoneticPr fontId="1" type="noConversion"/>
  </si>
  <si>
    <r>
      <t>EC</t>
    </r>
    <r>
      <rPr>
        <i/>
        <sz val="12"/>
        <color theme="1"/>
        <rFont val="Times New Roman"/>
        <family val="1"/>
      </rPr>
      <t>tesA</t>
    </r>
    <phoneticPr fontId="1" type="noConversion"/>
  </si>
  <si>
    <r>
      <t>EC</t>
    </r>
    <r>
      <rPr>
        <i/>
        <sz val="12"/>
        <color theme="1"/>
        <rFont val="Times New Roman"/>
        <family val="1"/>
      </rPr>
      <t>tesB</t>
    </r>
    <phoneticPr fontId="1" type="noConversion"/>
  </si>
  <si>
    <r>
      <t>EC</t>
    </r>
    <r>
      <rPr>
        <i/>
        <sz val="12"/>
        <color theme="1"/>
        <rFont val="Times New Roman"/>
        <family val="1"/>
      </rPr>
      <t>te9</t>
    </r>
    <phoneticPr fontId="1" type="noConversion"/>
  </si>
  <si>
    <r>
      <rPr>
        <sz val="12"/>
        <rFont val="等线"/>
        <family val="3"/>
        <charset val="134"/>
      </rPr>
      <t>△</t>
    </r>
    <r>
      <rPr>
        <sz val="12"/>
        <rFont val="Times New Roman"/>
        <family val="1"/>
      </rPr>
      <t>A=ɛb</t>
    </r>
    <r>
      <rPr>
        <sz val="12"/>
        <rFont val="等线"/>
        <family val="3"/>
        <charset val="134"/>
      </rPr>
      <t>△</t>
    </r>
    <r>
      <rPr>
        <sz val="12"/>
        <rFont val="Times New Roman"/>
        <family val="1"/>
      </rPr>
      <t>c</t>
    </r>
    <phoneticPr fontId="1" type="noConversion"/>
  </si>
  <si>
    <r>
      <rPr>
        <sz val="12"/>
        <rFont val="宋体"/>
        <family val="3"/>
        <charset val="134"/>
      </rPr>
      <t>△</t>
    </r>
    <r>
      <rPr>
        <sz val="12"/>
        <rFont val="Times New Roman"/>
        <family val="1"/>
      </rPr>
      <t>c (mol/L)</t>
    </r>
    <phoneticPr fontId="1" type="noConversion"/>
  </si>
  <si>
    <r>
      <t>ɛ</t>
    </r>
    <r>
      <rPr>
        <vertAlign val="subscript"/>
        <sz val="12"/>
        <rFont val="Times New Roman"/>
        <family val="1"/>
      </rPr>
      <t xml:space="preserve">412 </t>
    </r>
    <r>
      <rPr>
        <sz val="12"/>
        <rFont val="Times New Roman"/>
        <family val="1"/>
      </rPr>
      <t>(L/mol·cm)</t>
    </r>
    <phoneticPr fontId="1" type="noConversion"/>
  </si>
  <si>
    <r>
      <t>Changes in absorbance at 412 nm (</t>
    </r>
    <r>
      <rPr>
        <sz val="12"/>
        <rFont val="宋体"/>
        <family val="3"/>
        <charset val="134"/>
      </rPr>
      <t>△</t>
    </r>
    <r>
      <rPr>
        <sz val="12"/>
        <rFont val="Times New Roman"/>
        <family val="1"/>
      </rPr>
      <t>A)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</si>
</sst>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0;[Red]0.000"/>
    <numFmt numFmtId="177" formatCode="0.00_);[Red]\(0.00\)"/>
    <numFmt numFmtId="178" formatCode="0.00_ "/>
    <numFmt numFmtId="179" formatCode="0.000_);[Red]\(0.000\)"/>
    <numFmt numFmtId="180" formatCode="0.000_ "/>
    <numFmt numFmtId="181" formatCode="0.0_);[Red]\(0.0\)"/>
    <numFmt numFmtId="182" formatCode="0.0_ "/>
    <numFmt numFmtId="183" formatCode="0_ "/>
    <numFmt numFmtId="184" formatCode="0.0000_);[Red]\(0.0000\)"/>
  </numFmts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2"/>
      <name val="等线"/>
      <family val="3"/>
      <charset val="134"/>
    </font>
    <font>
      <sz val="12"/>
      <name val="宋体"/>
      <family val="3"/>
      <charset val="134"/>
    </font>
    <font>
      <vertAlign val="sub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177" fontId="3" fillId="0" borderId="0" xfId="0" applyNumberFormat="1" applyFont="1" applyAlignment="1">
      <alignment horizontal="left" vertical="center" wrapText="1"/>
    </xf>
    <xf numFmtId="178" fontId="3" fillId="0" borderId="0" xfId="0" applyNumberFormat="1" applyFont="1" applyAlignment="1">
      <alignment horizontal="left" vertical="center" wrapText="1"/>
    </xf>
    <xf numFmtId="178" fontId="2" fillId="0" borderId="0" xfId="0" applyNumberFormat="1" applyFont="1" applyAlignment="1">
      <alignment horizontal="left" vertical="center"/>
    </xf>
    <xf numFmtId="179" fontId="3" fillId="0" borderId="0" xfId="0" applyNumberFormat="1" applyFont="1" applyAlignment="1">
      <alignment horizontal="left" vertical="center" wrapText="1"/>
    </xf>
    <xf numFmtId="180" fontId="3" fillId="0" borderId="0" xfId="0" applyNumberFormat="1" applyFont="1" applyAlignment="1">
      <alignment horizontal="left" vertical="center" wrapText="1"/>
    </xf>
    <xf numFmtId="179" fontId="6" fillId="0" borderId="0" xfId="0" applyNumberFormat="1" applyFont="1" applyAlignment="1">
      <alignment horizontal="left" vertical="center" wrapText="1"/>
    </xf>
    <xf numFmtId="180" fontId="6" fillId="0" borderId="0" xfId="0" applyNumberFormat="1" applyFont="1" applyAlignment="1">
      <alignment horizontal="left" vertical="center" wrapText="1"/>
    </xf>
    <xf numFmtId="179" fontId="2" fillId="0" borderId="0" xfId="0" applyNumberFormat="1" applyFont="1" applyAlignment="1">
      <alignment horizontal="left" vertical="center"/>
    </xf>
    <xf numFmtId="179" fontId="7" fillId="0" borderId="0" xfId="0" applyNumberFormat="1" applyFont="1" applyAlignment="1">
      <alignment horizontal="left" vertical="center"/>
    </xf>
    <xf numFmtId="181" fontId="2" fillId="0" borderId="0" xfId="0" applyNumberFormat="1" applyFont="1" applyAlignment="1">
      <alignment horizontal="left" vertical="center"/>
    </xf>
    <xf numFmtId="182" fontId="2" fillId="0" borderId="0" xfId="0" applyNumberFormat="1" applyFont="1" applyAlignment="1">
      <alignment horizontal="left" vertical="center"/>
    </xf>
    <xf numFmtId="183" fontId="3" fillId="0" borderId="0" xfId="0" applyNumberFormat="1" applyFont="1" applyAlignment="1">
      <alignment horizontal="left" vertical="center" wrapText="1"/>
    </xf>
    <xf numFmtId="178" fontId="0" fillId="0" borderId="0" xfId="0" applyNumberFormat="1" applyAlignment="1">
      <alignment horizontal="left"/>
    </xf>
    <xf numFmtId="178" fontId="0" fillId="0" borderId="0" xfId="0" applyNumberFormat="1" applyAlignment="1">
      <alignment horizontal="left" vertical="center"/>
    </xf>
    <xf numFmtId="178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184" fontId="3" fillId="0" borderId="0" xfId="0" applyNumberFormat="1" applyFont="1" applyAlignment="1">
      <alignment horizontal="left" vertical="center" wrapText="1"/>
    </xf>
    <xf numFmtId="184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84" fontId="6" fillId="0" borderId="0" xfId="0" applyNumberFormat="1" applyFont="1" applyAlignment="1">
      <alignment horizontal="left" vertical="center"/>
    </xf>
    <xf numFmtId="179" fontId="3" fillId="0" borderId="0" xfId="0" applyNumberFormat="1" applyFont="1" applyAlignment="1">
      <alignment horizontal="left" wrapText="1"/>
    </xf>
    <xf numFmtId="180" fontId="3" fillId="0" borderId="0" xfId="0" applyNumberFormat="1" applyFont="1" applyAlignment="1">
      <alignment horizontal="left" wrapText="1"/>
    </xf>
    <xf numFmtId="178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76" fontId="9" fillId="0" borderId="0" xfId="0" applyNumberFormat="1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left" vertical="center" wrapText="1"/>
    </xf>
    <xf numFmtId="180" fontId="9" fillId="0" borderId="0" xfId="0" applyNumberFormat="1" applyFont="1" applyAlignment="1">
      <alignment horizontal="left" vertical="center" wrapText="1"/>
    </xf>
    <xf numFmtId="177" fontId="9" fillId="0" borderId="0" xfId="0" applyNumberFormat="1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  <xf numFmtId="178" fontId="9" fillId="0" borderId="0" xfId="0" applyNumberFormat="1" applyFont="1" applyAlignment="1">
      <alignment horizontal="left" vertical="center" wrapText="1"/>
    </xf>
    <xf numFmtId="178" fontId="3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8" fontId="3" fillId="0" borderId="0" xfId="0" applyNumberFormat="1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A16" zoomScaleNormal="100" workbookViewId="0">
      <selection activeCell="C32" sqref="C32:M32"/>
    </sheetView>
  </sheetViews>
  <sheetFormatPr defaultColWidth="9" defaultRowHeight="15.75" x14ac:dyDescent="0.15"/>
  <cols>
    <col min="1" max="1" width="8.125" style="29" customWidth="1"/>
    <col min="2" max="2" width="20" style="29" customWidth="1"/>
    <col min="3" max="3" width="12.25" style="29" bestFit="1" customWidth="1"/>
    <col min="4" max="13" width="9" style="29"/>
    <col min="14" max="14" width="11.375" style="31" customWidth="1"/>
    <col min="15" max="15" width="18.375" style="31" customWidth="1"/>
    <col min="16" max="16384" width="9" style="31"/>
  </cols>
  <sheetData>
    <row r="1" spans="1:19" x14ac:dyDescent="0.25">
      <c r="A1" s="34" t="s">
        <v>12</v>
      </c>
      <c r="B1" s="34"/>
      <c r="C1" s="29" t="s">
        <v>10</v>
      </c>
      <c r="D1" s="29" t="s">
        <v>1</v>
      </c>
      <c r="E1" s="29" t="s">
        <v>4</v>
      </c>
      <c r="F1" s="29" t="s">
        <v>3</v>
      </c>
      <c r="G1" s="29" t="s">
        <v>9</v>
      </c>
      <c r="H1" s="29" t="s">
        <v>8</v>
      </c>
      <c r="I1" s="29" t="s">
        <v>6</v>
      </c>
      <c r="J1" s="29" t="s">
        <v>5</v>
      </c>
      <c r="K1" s="29" t="s">
        <v>2</v>
      </c>
      <c r="L1" s="29" t="s">
        <v>0</v>
      </c>
      <c r="M1" s="29" t="s">
        <v>7</v>
      </c>
      <c r="N1" s="30" t="s">
        <v>102</v>
      </c>
      <c r="O1" s="31" t="s">
        <v>103</v>
      </c>
    </row>
    <row r="2" spans="1:19" ht="18.75" x14ac:dyDescent="0.35">
      <c r="A2" s="34" t="s">
        <v>11</v>
      </c>
      <c r="B2" s="34" t="s">
        <v>105</v>
      </c>
      <c r="C2" s="29">
        <v>4.8000000000000001E-2</v>
      </c>
      <c r="D2" s="29">
        <v>1.0999999999999999E-2</v>
      </c>
      <c r="E2" s="29">
        <v>0.13</v>
      </c>
      <c r="F2" s="29">
        <v>0.251</v>
      </c>
      <c r="G2" s="29">
        <v>0.78900000000000003</v>
      </c>
      <c r="H2" s="29">
        <v>1.3240000000000001</v>
      </c>
      <c r="I2" s="29">
        <v>2.0019999999999998</v>
      </c>
      <c r="J2" s="29">
        <v>1.7370000000000001</v>
      </c>
      <c r="K2" s="29">
        <v>1.704</v>
      </c>
      <c r="L2" s="29">
        <v>0.92400000000000004</v>
      </c>
      <c r="M2" s="29">
        <v>0.46700000000000003</v>
      </c>
      <c r="N2" s="31">
        <v>13600</v>
      </c>
      <c r="O2" s="30" t="s">
        <v>104</v>
      </c>
    </row>
    <row r="3" spans="1:19" x14ac:dyDescent="0.15">
      <c r="A3" s="34"/>
      <c r="B3" s="34"/>
      <c r="C3" s="29">
        <v>6.6000000000000003E-2</v>
      </c>
      <c r="D3" s="29">
        <v>5.0000000000000001E-3</v>
      </c>
      <c r="E3" s="29">
        <v>0.18099999999999999</v>
      </c>
      <c r="F3" s="29">
        <v>0.34499999999999997</v>
      </c>
      <c r="G3" s="29">
        <v>0.85899999999999999</v>
      </c>
      <c r="H3" s="29">
        <v>1.474</v>
      </c>
      <c r="I3" s="29">
        <v>1.909</v>
      </c>
      <c r="J3" s="29">
        <v>1.8540000000000001</v>
      </c>
      <c r="K3" s="29">
        <v>1.7370000000000001</v>
      </c>
      <c r="L3" s="29">
        <v>1.024</v>
      </c>
      <c r="M3" s="29">
        <v>0.49199999999999999</v>
      </c>
      <c r="N3" s="31">
        <v>1</v>
      </c>
      <c r="O3" s="31" t="s">
        <v>63</v>
      </c>
    </row>
    <row r="4" spans="1:19" x14ac:dyDescent="0.15">
      <c r="A4" s="34"/>
      <c r="B4" s="34"/>
      <c r="C4" s="29">
        <v>7.3999999999999996E-2</v>
      </c>
      <c r="D4" s="29">
        <v>4.0000000000000001E-3</v>
      </c>
      <c r="E4" s="29">
        <v>0.21</v>
      </c>
      <c r="F4" s="29">
        <v>0.39500000000000002</v>
      </c>
      <c r="G4" s="29">
        <v>0.97799999999999998</v>
      </c>
      <c r="H4" s="29">
        <v>1.548</v>
      </c>
      <c r="I4" s="29">
        <v>1.8140000000000001</v>
      </c>
      <c r="J4" s="29">
        <v>1.845</v>
      </c>
      <c r="K4" s="29">
        <v>1.8580000000000001</v>
      </c>
      <c r="L4" s="29">
        <v>1.0169999999999999</v>
      </c>
      <c r="M4" s="29">
        <v>0.49199999999999999</v>
      </c>
      <c r="N4" s="31">
        <v>3.3000000000000003E-5</v>
      </c>
      <c r="O4" s="31" t="s">
        <v>66</v>
      </c>
    </row>
    <row r="5" spans="1:19" x14ac:dyDescent="0.15">
      <c r="A5" s="34"/>
      <c r="B5" s="29" t="s">
        <v>13</v>
      </c>
      <c r="C5" s="29">
        <f t="shared" ref="C5:M5" si="0">AVERAGE(C2:C4)</f>
        <v>6.2666666666666662E-2</v>
      </c>
      <c r="D5" s="29">
        <f t="shared" si="0"/>
        <v>6.6666666666666671E-3</v>
      </c>
      <c r="E5" s="29">
        <f t="shared" si="0"/>
        <v>0.17366666666666666</v>
      </c>
      <c r="F5" s="29">
        <f t="shared" si="0"/>
        <v>0.33033333333333331</v>
      </c>
      <c r="G5" s="29">
        <f t="shared" si="0"/>
        <v>0.87533333333333341</v>
      </c>
      <c r="H5" s="29">
        <f t="shared" si="0"/>
        <v>1.4486666666666668</v>
      </c>
      <c r="I5" s="29">
        <f t="shared" si="0"/>
        <v>1.9083333333333332</v>
      </c>
      <c r="J5" s="29">
        <f t="shared" si="0"/>
        <v>1.8120000000000001</v>
      </c>
      <c r="K5" s="29">
        <f t="shared" si="0"/>
        <v>1.7663333333333331</v>
      </c>
      <c r="L5" s="29">
        <f t="shared" si="0"/>
        <v>0.98833333333333329</v>
      </c>
      <c r="M5" s="29">
        <f t="shared" si="0"/>
        <v>0.48366666666666669</v>
      </c>
      <c r="N5" s="31">
        <v>20</v>
      </c>
      <c r="O5" s="31" t="s">
        <v>64</v>
      </c>
    </row>
    <row r="6" spans="1:19" x14ac:dyDescent="0.15">
      <c r="A6" s="34"/>
      <c r="B6" s="29" t="s">
        <v>14</v>
      </c>
      <c r="C6" s="29">
        <f t="shared" ref="C6:M6" si="1">_xlfn.STDEV.P(C2:C4)</f>
        <v>1.0873004286866739E-2</v>
      </c>
      <c r="D6" s="29">
        <f t="shared" si="1"/>
        <v>3.0912061651652343E-3</v>
      </c>
      <c r="E6" s="29">
        <f t="shared" si="1"/>
        <v>3.3068951533962263E-2</v>
      </c>
      <c r="F6" s="29">
        <f t="shared" si="1"/>
        <v>5.9695523748062904E-2</v>
      </c>
      <c r="G6" s="29">
        <f t="shared" si="1"/>
        <v>7.8018516320735587E-2</v>
      </c>
      <c r="H6" s="29">
        <f t="shared" si="1"/>
        <v>9.3185597361156378E-2</v>
      </c>
      <c r="I6" s="29">
        <f t="shared" si="1"/>
        <v>7.6752126282526353E-2</v>
      </c>
      <c r="J6" s="29">
        <f t="shared" si="1"/>
        <v>5.3160135440008027E-2</v>
      </c>
      <c r="K6" s="29">
        <f t="shared" si="1"/>
        <v>6.6203390312648602E-2</v>
      </c>
      <c r="L6" s="29">
        <f t="shared" si="1"/>
        <v>4.5580210130664739E-2</v>
      </c>
      <c r="M6" s="29">
        <f t="shared" si="1"/>
        <v>1.1785113019775776E-2</v>
      </c>
      <c r="N6" s="31">
        <v>100</v>
      </c>
      <c r="O6" s="31" t="s">
        <v>65</v>
      </c>
    </row>
    <row r="7" spans="1:19" x14ac:dyDescent="0.15">
      <c r="A7" s="34" t="s">
        <v>12</v>
      </c>
      <c r="B7" s="34"/>
      <c r="C7" s="29" t="s">
        <v>10</v>
      </c>
      <c r="D7" s="29" t="s">
        <v>1</v>
      </c>
      <c r="E7" s="29" t="s">
        <v>4</v>
      </c>
      <c r="F7" s="29" t="s">
        <v>3</v>
      </c>
      <c r="G7" s="29" t="s">
        <v>9</v>
      </c>
      <c r="H7" s="29" t="s">
        <v>8</v>
      </c>
      <c r="I7" s="29" t="s">
        <v>6</v>
      </c>
      <c r="J7" s="29" t="s">
        <v>5</v>
      </c>
      <c r="K7" s="29" t="s">
        <v>2</v>
      </c>
      <c r="L7" s="29" t="s">
        <v>0</v>
      </c>
      <c r="M7" s="29" t="s">
        <v>7</v>
      </c>
    </row>
    <row r="8" spans="1:19" ht="13.5" customHeight="1" x14ac:dyDescent="0.15">
      <c r="A8" s="35" t="s">
        <v>92</v>
      </c>
      <c r="B8" s="34" t="s">
        <v>105</v>
      </c>
      <c r="C8" s="29">
        <v>5.0999999999999997E-2</v>
      </c>
      <c r="D8" s="29">
        <v>8.9999999999999993E-3</v>
      </c>
      <c r="E8" s="29">
        <v>4.7E-2</v>
      </c>
      <c r="F8" s="29">
        <v>0.03</v>
      </c>
      <c r="G8" s="29">
        <v>2.8000000000000001E-2</v>
      </c>
      <c r="H8" s="29">
        <v>3.5000000000000003E-2</v>
      </c>
      <c r="I8" s="29">
        <v>3.3000000000000002E-2</v>
      </c>
      <c r="J8" s="29">
        <v>0.02</v>
      </c>
      <c r="K8" s="29">
        <v>8.0000000000000002E-3</v>
      </c>
      <c r="L8" s="29">
        <v>7.0000000000000001E-3</v>
      </c>
      <c r="M8" s="29">
        <v>1.4E-2</v>
      </c>
    </row>
    <row r="9" spans="1:19" x14ac:dyDescent="0.15">
      <c r="A9" s="35"/>
      <c r="B9" s="34"/>
      <c r="C9" s="29">
        <v>5.7000000000000002E-2</v>
      </c>
      <c r="D9" s="29">
        <v>1.0999999999999999E-2</v>
      </c>
      <c r="E9" s="29">
        <v>0.05</v>
      </c>
      <c r="F9" s="29">
        <v>3.7999999999999999E-2</v>
      </c>
      <c r="G9" s="29">
        <v>0.03</v>
      </c>
      <c r="H9" s="29">
        <v>3.7999999999999999E-2</v>
      </c>
      <c r="I9" s="29">
        <v>3.2000000000000001E-2</v>
      </c>
      <c r="J9" s="29">
        <v>0.02</v>
      </c>
      <c r="K9" s="29">
        <v>8.9999999999999993E-3</v>
      </c>
      <c r="L9" s="29">
        <v>8.0000000000000002E-3</v>
      </c>
      <c r="M9" s="29">
        <v>1.6E-2</v>
      </c>
      <c r="S9" s="32"/>
    </row>
    <row r="10" spans="1:19" x14ac:dyDescent="0.15">
      <c r="A10" s="35"/>
      <c r="B10" s="34"/>
      <c r="C10" s="29">
        <v>4.9000000000000002E-2</v>
      </c>
      <c r="D10" s="29">
        <v>8.9999999999999993E-3</v>
      </c>
      <c r="E10" s="29">
        <v>4.2000000000000003E-2</v>
      </c>
      <c r="F10" s="29">
        <v>3.2000000000000001E-2</v>
      </c>
      <c r="G10" s="29">
        <v>2.5000000000000001E-2</v>
      </c>
      <c r="H10" s="29">
        <v>3.2000000000000001E-2</v>
      </c>
      <c r="I10" s="29">
        <v>0.03</v>
      </c>
      <c r="J10" s="29">
        <v>0.02</v>
      </c>
      <c r="K10" s="29">
        <v>8.0000000000000002E-3</v>
      </c>
      <c r="L10" s="29">
        <v>6.0000000000000001E-3</v>
      </c>
      <c r="M10" s="29">
        <v>1.4999999999999999E-2</v>
      </c>
    </row>
    <row r="11" spans="1:19" x14ac:dyDescent="0.15">
      <c r="A11" s="35"/>
      <c r="B11" s="29" t="s">
        <v>13</v>
      </c>
      <c r="C11" s="29">
        <f>AVERAGE(C8:C10)</f>
        <v>5.2333333333333336E-2</v>
      </c>
      <c r="D11" s="29">
        <f t="shared" ref="D11:K11" si="2">AVERAGE(D8:D10)</f>
        <v>9.6666666666666654E-3</v>
      </c>
      <c r="E11" s="29">
        <f t="shared" si="2"/>
        <v>4.6333333333333337E-2</v>
      </c>
      <c r="F11" s="29">
        <f t="shared" si="2"/>
        <v>3.3333333333333333E-2</v>
      </c>
      <c r="G11" s="29">
        <f t="shared" si="2"/>
        <v>2.7666666666666662E-2</v>
      </c>
      <c r="H11" s="29">
        <f t="shared" si="2"/>
        <v>3.5000000000000003E-2</v>
      </c>
      <c r="I11" s="29">
        <f t="shared" si="2"/>
        <v>3.1666666666666669E-2</v>
      </c>
      <c r="J11" s="29">
        <f t="shared" si="2"/>
        <v>0.02</v>
      </c>
      <c r="K11" s="29">
        <f t="shared" si="2"/>
        <v>8.3333333333333332E-3</v>
      </c>
      <c r="L11" s="29">
        <f>AVERAGE(L8:L10)</f>
        <v>6.9999999999999993E-3</v>
      </c>
      <c r="M11" s="29">
        <f>AVERAGE(M8:M10)</f>
        <v>1.4999999999999999E-2</v>
      </c>
    </row>
    <row r="12" spans="1:19" x14ac:dyDescent="0.15">
      <c r="A12" s="35"/>
      <c r="B12" s="29" t="s">
        <v>14</v>
      </c>
      <c r="C12" s="29">
        <f>_xlfn.STDEV.P(C8:C10)</f>
        <v>3.3993463423951905E-3</v>
      </c>
      <c r="D12" s="29">
        <f t="shared" ref="D12:K12" si="3">_xlfn.STDEV.P(D8:D10)</f>
        <v>9.4280904158206339E-4</v>
      </c>
      <c r="E12" s="29">
        <f t="shared" si="3"/>
        <v>3.2998316455372218E-3</v>
      </c>
      <c r="F12" s="29">
        <f t="shared" si="3"/>
        <v>3.3993463423951896E-3</v>
      </c>
      <c r="G12" s="29">
        <f t="shared" si="3"/>
        <v>2.0548046676563247E-3</v>
      </c>
      <c r="H12" s="29">
        <f t="shared" si="3"/>
        <v>2.4494897427831774E-3</v>
      </c>
      <c r="I12" s="29">
        <f t="shared" si="3"/>
        <v>1.2472191289246482E-3</v>
      </c>
      <c r="J12" s="29">
        <f t="shared" si="3"/>
        <v>0</v>
      </c>
      <c r="K12" s="29">
        <f t="shared" si="3"/>
        <v>4.7140452079103126E-4</v>
      </c>
      <c r="L12" s="29">
        <f>_xlfn.STDEV.P(L8:L10)</f>
        <v>8.1649658092772617E-4</v>
      </c>
      <c r="M12" s="29">
        <f>_xlfn.STDEV.P(M8:M10)</f>
        <v>8.1649658092772617E-4</v>
      </c>
    </row>
    <row r="13" spans="1:19" x14ac:dyDescent="0.15">
      <c r="A13" s="34" t="s">
        <v>12</v>
      </c>
      <c r="B13" s="34"/>
      <c r="C13" s="29" t="s">
        <v>10</v>
      </c>
      <c r="D13" s="29" t="s">
        <v>1</v>
      </c>
      <c r="E13" s="29" t="s">
        <v>4</v>
      </c>
      <c r="F13" s="29" t="s">
        <v>3</v>
      </c>
      <c r="G13" s="29" t="s">
        <v>9</v>
      </c>
      <c r="H13" s="29" t="s">
        <v>8</v>
      </c>
      <c r="I13" s="29" t="s">
        <v>6</v>
      </c>
      <c r="J13" s="29" t="s">
        <v>5</v>
      </c>
      <c r="K13" s="29" t="s">
        <v>2</v>
      </c>
      <c r="L13" s="29" t="s">
        <v>0</v>
      </c>
      <c r="M13" s="29" t="s">
        <v>7</v>
      </c>
    </row>
    <row r="14" spans="1:19" x14ac:dyDescent="0.15">
      <c r="A14" s="35" t="s">
        <v>86</v>
      </c>
      <c r="B14" s="34" t="s">
        <v>105</v>
      </c>
      <c r="C14" s="29">
        <v>0.152</v>
      </c>
      <c r="D14" s="29">
        <v>0.14199999999999999</v>
      </c>
      <c r="E14" s="29">
        <v>2.1019999999999999</v>
      </c>
      <c r="F14" s="29">
        <v>3.5259999999999998</v>
      </c>
      <c r="G14" s="29">
        <v>3.4460000000000002</v>
      </c>
      <c r="H14" s="29">
        <v>3.3540000000000001</v>
      </c>
      <c r="I14" s="29">
        <v>2.9740000000000002</v>
      </c>
      <c r="J14" s="29">
        <v>1.496</v>
      </c>
      <c r="K14" s="29">
        <v>0.16800000000000001</v>
      </c>
      <c r="L14" s="29">
        <v>6.5000000000000002E-2</v>
      </c>
      <c r="M14" s="29">
        <v>0.2</v>
      </c>
    </row>
    <row r="15" spans="1:19" x14ac:dyDescent="0.15">
      <c r="A15" s="35"/>
      <c r="B15" s="34"/>
      <c r="C15" s="29">
        <v>0.14699999999999999</v>
      </c>
      <c r="D15" s="29">
        <v>0.183</v>
      </c>
      <c r="E15" s="29">
        <v>2.5609999999999999</v>
      </c>
      <c r="F15" s="29">
        <v>3.7130000000000001</v>
      </c>
      <c r="G15" s="29">
        <v>4.3070000000000004</v>
      </c>
      <c r="H15" s="29">
        <v>3.3039999999999998</v>
      </c>
      <c r="I15" s="29">
        <v>3.3050000000000002</v>
      </c>
      <c r="J15" s="29">
        <v>1.349</v>
      </c>
      <c r="K15" s="29">
        <v>0.17100000000000001</v>
      </c>
      <c r="L15" s="29">
        <v>0.08</v>
      </c>
      <c r="M15" s="29">
        <v>0.224</v>
      </c>
    </row>
    <row r="16" spans="1:19" x14ac:dyDescent="0.15">
      <c r="A16" s="35"/>
      <c r="B16" s="34"/>
      <c r="C16" s="29">
        <v>0.159</v>
      </c>
      <c r="D16" s="29">
        <v>0.16200000000000001</v>
      </c>
      <c r="E16" s="29">
        <v>1.752</v>
      </c>
      <c r="F16" s="29">
        <v>3.2789999999999999</v>
      </c>
      <c r="G16" s="29">
        <v>3.9809999999999999</v>
      </c>
      <c r="H16" s="29">
        <v>3.0790000000000002</v>
      </c>
      <c r="I16" s="29">
        <v>2.5609999999999999</v>
      </c>
      <c r="J16" s="29">
        <v>1.397</v>
      </c>
      <c r="K16" s="29">
        <v>0.17199999999999999</v>
      </c>
      <c r="L16" s="29">
        <v>5.8000000000000003E-2</v>
      </c>
      <c r="M16" s="29">
        <v>0.184</v>
      </c>
    </row>
    <row r="17" spans="1:24" x14ac:dyDescent="0.15">
      <c r="A17" s="35"/>
      <c r="B17" s="29" t="s">
        <v>13</v>
      </c>
      <c r="C17" s="29">
        <f>AVERAGE(C14:C16)</f>
        <v>0.15266666666666664</v>
      </c>
      <c r="D17" s="29">
        <f t="shared" ref="D17:K17" si="4">AVERAGE(D14:D16)</f>
        <v>0.16233333333333333</v>
      </c>
      <c r="E17" s="29">
        <f t="shared" si="4"/>
        <v>2.1383333333333332</v>
      </c>
      <c r="F17" s="29">
        <f t="shared" si="4"/>
        <v>3.5060000000000002</v>
      </c>
      <c r="G17" s="29">
        <f t="shared" si="4"/>
        <v>3.9113333333333333</v>
      </c>
      <c r="H17" s="29">
        <f t="shared" si="4"/>
        <v>3.2456666666666667</v>
      </c>
      <c r="I17" s="29">
        <f t="shared" si="4"/>
        <v>2.9466666666666668</v>
      </c>
      <c r="J17" s="29">
        <f t="shared" si="4"/>
        <v>1.4139999999999999</v>
      </c>
      <c r="K17" s="29">
        <f t="shared" si="4"/>
        <v>0.17033333333333334</v>
      </c>
      <c r="L17" s="29">
        <f>AVERAGE(L14:L16)</f>
        <v>6.7666666666666667E-2</v>
      </c>
      <c r="M17" s="29">
        <f>AVERAGE(M14:M16)</f>
        <v>0.20266666666666669</v>
      </c>
    </row>
    <row r="18" spans="1:24" x14ac:dyDescent="0.15">
      <c r="A18" s="35"/>
      <c r="B18" s="29" t="s">
        <v>14</v>
      </c>
      <c r="C18" s="29">
        <f>_xlfn.STDEV.P(C14:C16)</f>
        <v>4.9216076867444709E-3</v>
      </c>
      <c r="D18" s="29">
        <f t="shared" ref="D18:K18" si="5">_xlfn.STDEV.P(D14:D16)</f>
        <v>1.673983937265295E-2</v>
      </c>
      <c r="E18" s="29">
        <f t="shared" si="5"/>
        <v>0.33127061780698608</v>
      </c>
      <c r="F18" s="29">
        <f t="shared" si="5"/>
        <v>0.17774326053796438</v>
      </c>
      <c r="G18" s="29">
        <f t="shared" si="5"/>
        <v>0.35493692710427049</v>
      </c>
      <c r="H18" s="29">
        <f t="shared" si="5"/>
        <v>0.11960583412006094</v>
      </c>
      <c r="I18" s="29">
        <f t="shared" si="5"/>
        <v>0.30435104001063457</v>
      </c>
      <c r="J18" s="29">
        <f t="shared" si="5"/>
        <v>6.1204574992397426E-2</v>
      </c>
      <c r="K18" s="29">
        <f t="shared" si="5"/>
        <v>1.6996731711975874E-3</v>
      </c>
      <c r="L18" s="29">
        <f>_xlfn.STDEV.P(L14:L16)</f>
        <v>9.1772665986241467E-3</v>
      </c>
      <c r="M18" s="29">
        <f>_xlfn.STDEV.P(M14:M16)</f>
        <v>1.6438437341250608E-2</v>
      </c>
    </row>
    <row r="20" spans="1:24" x14ac:dyDescent="0.15">
      <c r="A20" s="34" t="s">
        <v>12</v>
      </c>
      <c r="B20" s="34"/>
      <c r="C20" s="33" t="s">
        <v>10</v>
      </c>
      <c r="D20" s="33" t="s">
        <v>1</v>
      </c>
      <c r="E20" s="33" t="s">
        <v>4</v>
      </c>
      <c r="F20" s="33" t="s">
        <v>3</v>
      </c>
      <c r="G20" s="33" t="s">
        <v>9</v>
      </c>
      <c r="H20" s="33" t="s">
        <v>8</v>
      </c>
      <c r="I20" s="33" t="s">
        <v>6</v>
      </c>
      <c r="J20" s="33" t="s">
        <v>5</v>
      </c>
      <c r="K20" s="33" t="s">
        <v>2</v>
      </c>
      <c r="L20" s="33" t="s">
        <v>0</v>
      </c>
      <c r="M20" s="33" t="s">
        <v>7</v>
      </c>
    </row>
    <row r="21" spans="1:24" ht="15.75" customHeight="1" x14ac:dyDescent="0.15">
      <c r="A21" s="34" t="s">
        <v>11</v>
      </c>
      <c r="B21" s="34" t="s">
        <v>88</v>
      </c>
      <c r="C21" s="33">
        <f t="shared" ref="C21:M21" si="6">C2/(13600*1)*100/20/0.000033</f>
        <v>0.53475935828877008</v>
      </c>
      <c r="D21" s="33">
        <f t="shared" si="6"/>
        <v>0.12254901960784312</v>
      </c>
      <c r="E21" s="33">
        <f t="shared" si="6"/>
        <v>1.4483065953654188</v>
      </c>
      <c r="F21" s="33">
        <f t="shared" si="6"/>
        <v>2.796345811051693</v>
      </c>
      <c r="G21" s="33">
        <f t="shared" si="6"/>
        <v>8.7901069518716568</v>
      </c>
      <c r="H21" s="33">
        <f t="shared" si="6"/>
        <v>14.750445632798574</v>
      </c>
      <c r="I21" s="33">
        <f t="shared" si="6"/>
        <v>22.303921568627452</v>
      </c>
      <c r="J21" s="33">
        <f t="shared" si="6"/>
        <v>19.351604278074866</v>
      </c>
      <c r="K21" s="33">
        <f t="shared" si="6"/>
        <v>18.983957219251334</v>
      </c>
      <c r="L21" s="33">
        <f t="shared" si="6"/>
        <v>10.294117647058824</v>
      </c>
      <c r="M21" s="33">
        <f t="shared" si="6"/>
        <v>5.2027629233511581</v>
      </c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x14ac:dyDescent="0.15">
      <c r="A22" s="34"/>
      <c r="B22" s="34"/>
      <c r="C22" s="33">
        <f>C3/(13600*1)*100/20/0.000033</f>
        <v>0.73529411764705876</v>
      </c>
      <c r="D22" s="33">
        <f t="shared" ref="D22:M22" si="7">D3/13600*1*100/20/0.000033</f>
        <v>5.5704099821746886E-2</v>
      </c>
      <c r="E22" s="33">
        <f t="shared" si="7"/>
        <v>2.0164884135472367</v>
      </c>
      <c r="F22" s="33">
        <f t="shared" si="7"/>
        <v>3.843582887700534</v>
      </c>
      <c r="G22" s="33">
        <f t="shared" si="7"/>
        <v>9.5699643493761126</v>
      </c>
      <c r="H22" s="33">
        <f t="shared" si="7"/>
        <v>16.421568627450977</v>
      </c>
      <c r="I22" s="33">
        <f t="shared" si="7"/>
        <v>21.267825311942957</v>
      </c>
      <c r="J22" s="33">
        <f t="shared" si="7"/>
        <v>20.655080213903744</v>
      </c>
      <c r="K22" s="33">
        <f t="shared" si="7"/>
        <v>19.351604278074866</v>
      </c>
      <c r="L22" s="33">
        <f t="shared" si="7"/>
        <v>11.408199643493763</v>
      </c>
      <c r="M22" s="33">
        <f t="shared" si="7"/>
        <v>5.4812834224598923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x14ac:dyDescent="0.15">
      <c r="A23" s="34"/>
      <c r="B23" s="34"/>
      <c r="C23" s="33">
        <f>C4/(13600*1)*100/20/0.000033</f>
        <v>0.82442067736185365</v>
      </c>
      <c r="D23" s="33">
        <f t="shared" ref="D23:M23" si="8">D4/13600*1*100/20/0.000033</f>
        <v>4.4563279857397511E-2</v>
      </c>
      <c r="E23" s="33">
        <f t="shared" si="8"/>
        <v>2.3395721925133688</v>
      </c>
      <c r="F23" s="33">
        <f t="shared" si="8"/>
        <v>4.4006238859180034</v>
      </c>
      <c r="G23" s="33">
        <f t="shared" si="8"/>
        <v>10.895721925133689</v>
      </c>
      <c r="H23" s="33">
        <f t="shared" si="8"/>
        <v>17.245989304812831</v>
      </c>
      <c r="I23" s="33">
        <f t="shared" si="8"/>
        <v>20.209447415329766</v>
      </c>
      <c r="J23" s="33">
        <f t="shared" si="8"/>
        <v>20.554812834224599</v>
      </c>
      <c r="K23" s="33">
        <f t="shared" si="8"/>
        <v>20.699643493761137</v>
      </c>
      <c r="L23" s="33">
        <f t="shared" si="8"/>
        <v>11.330213903743315</v>
      </c>
      <c r="M23" s="33">
        <f t="shared" si="8"/>
        <v>5.4812834224598923</v>
      </c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</row>
    <row r="24" spans="1:24" x14ac:dyDescent="0.15">
      <c r="A24" s="34"/>
      <c r="B24" s="29" t="s">
        <v>13</v>
      </c>
      <c r="C24" s="33">
        <f>AVERAGE(C21:C23)</f>
        <v>0.69815805109922746</v>
      </c>
      <c r="D24" s="33">
        <f t="shared" ref="D24:M24" si="9">AVERAGE(D21:D23)</f>
        <v>7.4272133095662496E-2</v>
      </c>
      <c r="E24" s="33">
        <f t="shared" si="9"/>
        <v>1.934789067142008</v>
      </c>
      <c r="F24" s="33">
        <f t="shared" si="9"/>
        <v>3.6801841948900766</v>
      </c>
      <c r="G24" s="33">
        <f t="shared" si="9"/>
        <v>9.7519310754604867</v>
      </c>
      <c r="H24" s="33">
        <f t="shared" si="9"/>
        <v>16.139334521687459</v>
      </c>
      <c r="I24" s="33">
        <f t="shared" si="9"/>
        <v>21.260398098633392</v>
      </c>
      <c r="J24" s="33">
        <f t="shared" si="9"/>
        <v>20.18716577540107</v>
      </c>
      <c r="K24" s="33">
        <f t="shared" si="9"/>
        <v>19.678401663695777</v>
      </c>
      <c r="L24" s="33">
        <f t="shared" si="9"/>
        <v>11.010843731431967</v>
      </c>
      <c r="M24" s="33">
        <f t="shared" si="9"/>
        <v>5.3884432560903148</v>
      </c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x14ac:dyDescent="0.15">
      <c r="A25" s="34"/>
      <c r="B25" s="29" t="s">
        <v>87</v>
      </c>
      <c r="C25" s="33">
        <f>_xlfn.STDEV.P(C21:C23)</f>
        <v>0.12113418323158115</v>
      </c>
      <c r="D25" s="33">
        <f t="shared" ref="D25:M25" si="10">_xlfn.STDEV.P(D21:D23)</f>
        <v>3.4438571358792747E-2</v>
      </c>
      <c r="E25" s="33">
        <f t="shared" si="10"/>
        <v>0.36841523544967192</v>
      </c>
      <c r="F25" s="33">
        <f t="shared" si="10"/>
        <v>0.66505708275471176</v>
      </c>
      <c r="G25" s="33">
        <f t="shared" si="10"/>
        <v>0.86919024421496893</v>
      </c>
      <c r="H25" s="33">
        <f t="shared" si="10"/>
        <v>1.0381639634709923</v>
      </c>
      <c r="I25" s="33">
        <f t="shared" si="10"/>
        <v>0.85508162079463645</v>
      </c>
      <c r="J25" s="33">
        <f t="shared" si="10"/>
        <v>0.59224749821755884</v>
      </c>
      <c r="K25" s="33">
        <f t="shared" si="10"/>
        <v>0.73756005250276835</v>
      </c>
      <c r="L25" s="33">
        <f t="shared" si="10"/>
        <v>0.50780091500294988</v>
      </c>
      <c r="M25" s="33">
        <f t="shared" si="10"/>
        <v>0.1312958224128318</v>
      </c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</row>
    <row r="26" spans="1:24" x14ac:dyDescent="0.15">
      <c r="A26" s="34" t="s">
        <v>12</v>
      </c>
      <c r="B26" s="34"/>
      <c r="C26" s="33" t="s">
        <v>10</v>
      </c>
      <c r="D26" s="33" t="s">
        <v>1</v>
      </c>
      <c r="E26" s="33" t="s">
        <v>4</v>
      </c>
      <c r="F26" s="33" t="s">
        <v>3</v>
      </c>
      <c r="G26" s="33" t="s">
        <v>9</v>
      </c>
      <c r="H26" s="33" t="s">
        <v>8</v>
      </c>
      <c r="I26" s="33" t="s">
        <v>6</v>
      </c>
      <c r="J26" s="33" t="s">
        <v>5</v>
      </c>
      <c r="K26" s="33" t="s">
        <v>2</v>
      </c>
      <c r="L26" s="33" t="s">
        <v>0</v>
      </c>
      <c r="M26" s="33" t="s">
        <v>7</v>
      </c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15.75" customHeight="1" x14ac:dyDescent="0.15">
      <c r="A27" s="35" t="s">
        <v>92</v>
      </c>
      <c r="B27" s="34" t="s">
        <v>68</v>
      </c>
      <c r="C27" s="33">
        <f t="shared" ref="C27:M27" si="11">C8/(13600*1)*100/20/0.000033</f>
        <v>0.56818181818181812</v>
      </c>
      <c r="D27" s="33">
        <f t="shared" si="11"/>
        <v>0.10026737967914437</v>
      </c>
      <c r="E27" s="33">
        <f t="shared" si="11"/>
        <v>0.52361853832442073</v>
      </c>
      <c r="F27" s="33">
        <f t="shared" si="11"/>
        <v>0.33422459893048123</v>
      </c>
      <c r="G27" s="33">
        <f t="shared" si="11"/>
        <v>0.31194295900178259</v>
      </c>
      <c r="H27" s="33">
        <f t="shared" si="11"/>
        <v>0.38992869875222813</v>
      </c>
      <c r="I27" s="33">
        <f t="shared" si="11"/>
        <v>0.36764705882352938</v>
      </c>
      <c r="J27" s="33">
        <f t="shared" si="11"/>
        <v>0.22281639928698754</v>
      </c>
      <c r="K27" s="33">
        <f t="shared" si="11"/>
        <v>8.9126559714795023E-2</v>
      </c>
      <c r="L27" s="33">
        <f t="shared" si="11"/>
        <v>7.7985739750445648E-2</v>
      </c>
      <c r="M27" s="33">
        <f t="shared" si="11"/>
        <v>0.1559714795008913</v>
      </c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x14ac:dyDescent="0.15">
      <c r="A28" s="35"/>
      <c r="B28" s="34"/>
      <c r="C28" s="33">
        <f t="shared" ref="C28:M28" si="12">C9/(13600*1)*100/20/0.000033</f>
        <v>0.63502673796791442</v>
      </c>
      <c r="D28" s="33">
        <f t="shared" si="12"/>
        <v>0.12254901960784312</v>
      </c>
      <c r="E28" s="33">
        <f t="shared" si="12"/>
        <v>0.55704099821746866</v>
      </c>
      <c r="F28" s="33">
        <f t="shared" si="12"/>
        <v>0.42335115864527617</v>
      </c>
      <c r="G28" s="33">
        <f t="shared" si="12"/>
        <v>0.33422459893048123</v>
      </c>
      <c r="H28" s="33">
        <f t="shared" si="12"/>
        <v>0.42335115864527617</v>
      </c>
      <c r="I28" s="33">
        <f t="shared" si="12"/>
        <v>0.35650623885918009</v>
      </c>
      <c r="J28" s="33">
        <f t="shared" si="12"/>
        <v>0.22281639928698754</v>
      </c>
      <c r="K28" s="33">
        <f t="shared" si="12"/>
        <v>0.10026737967914437</v>
      </c>
      <c r="L28" s="33">
        <f t="shared" si="12"/>
        <v>8.9126559714795023E-2</v>
      </c>
      <c r="M28" s="33">
        <f t="shared" si="12"/>
        <v>0.17825311942959005</v>
      </c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x14ac:dyDescent="0.15">
      <c r="A29" s="35"/>
      <c r="B29" s="34"/>
      <c r="C29" s="33">
        <f t="shared" ref="C29:M29" si="13">C10/(13600*1)*100/20/0.000033</f>
        <v>0.54590017825311943</v>
      </c>
      <c r="D29" s="33">
        <f t="shared" si="13"/>
        <v>0.10026737967914437</v>
      </c>
      <c r="E29" s="33">
        <f t="shared" si="13"/>
        <v>0.46791443850267372</v>
      </c>
      <c r="F29" s="33">
        <f t="shared" si="13"/>
        <v>0.35650623885918009</v>
      </c>
      <c r="G29" s="33">
        <f t="shared" si="13"/>
        <v>0.27852049910873433</v>
      </c>
      <c r="H29" s="33">
        <f t="shared" si="13"/>
        <v>0.35650623885918009</v>
      </c>
      <c r="I29" s="33">
        <f t="shared" si="13"/>
        <v>0.33422459893048123</v>
      </c>
      <c r="J29" s="33">
        <f t="shared" si="13"/>
        <v>0.22281639928698754</v>
      </c>
      <c r="K29" s="33">
        <f t="shared" si="13"/>
        <v>8.9126559714795023E-2</v>
      </c>
      <c r="L29" s="33">
        <f t="shared" si="13"/>
        <v>6.684491978609626E-2</v>
      </c>
      <c r="M29" s="33">
        <f t="shared" si="13"/>
        <v>0.16711229946524062</v>
      </c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x14ac:dyDescent="0.15">
      <c r="A30" s="35"/>
      <c r="B30" s="29" t="s">
        <v>13</v>
      </c>
      <c r="C30" s="33">
        <f>AVERAGE(C27:C29)</f>
        <v>0.58303624480095062</v>
      </c>
      <c r="D30" s="33">
        <f t="shared" ref="D30:L30" si="14">AVERAGE(D27:D29)</f>
        <v>0.10769459298871061</v>
      </c>
      <c r="E30" s="33">
        <f t="shared" si="14"/>
        <v>0.51619132501485432</v>
      </c>
      <c r="F30" s="33">
        <f t="shared" si="14"/>
        <v>0.37136066547831242</v>
      </c>
      <c r="G30" s="33">
        <f t="shared" si="14"/>
        <v>0.30822935234699939</v>
      </c>
      <c r="H30" s="33">
        <f t="shared" si="14"/>
        <v>0.38992869875222813</v>
      </c>
      <c r="I30" s="33">
        <f t="shared" si="14"/>
        <v>0.35279263220439688</v>
      </c>
      <c r="J30" s="33">
        <f t="shared" si="14"/>
        <v>0.22281639928698752</v>
      </c>
      <c r="K30" s="33">
        <f t="shared" si="14"/>
        <v>9.2840166369578148E-2</v>
      </c>
      <c r="L30" s="33">
        <f t="shared" si="14"/>
        <v>7.7985739750445648E-2</v>
      </c>
      <c r="M30" s="33">
        <f>AVERAGE(M27:M29)</f>
        <v>0.16711229946524064</v>
      </c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x14ac:dyDescent="0.15">
      <c r="A31" s="35"/>
      <c r="B31" s="29" t="s">
        <v>14</v>
      </c>
      <c r="C31" s="33">
        <f>_xlfn.STDEV.P(C27:C29)</f>
        <v>3.787150559709436E-2</v>
      </c>
      <c r="D31" s="33">
        <f t="shared" ref="D31:M31" si="15">_xlfn.STDEV.P(D27:D29)</f>
        <v>1.0503665793026551E-2</v>
      </c>
      <c r="E31" s="33">
        <f t="shared" si="15"/>
        <v>3.676283027559292E-2</v>
      </c>
      <c r="F31" s="33">
        <f t="shared" si="15"/>
        <v>3.7871505597094686E-2</v>
      </c>
      <c r="G31" s="33">
        <f t="shared" si="15"/>
        <v>2.289220886426389E-2</v>
      </c>
      <c r="H31" s="33">
        <f t="shared" si="15"/>
        <v>2.7289324228867776E-2</v>
      </c>
      <c r="I31" s="33">
        <f t="shared" si="15"/>
        <v>1.3895043771442165E-2</v>
      </c>
      <c r="J31" s="33">
        <f t="shared" si="15"/>
        <v>2.7755575615628914E-17</v>
      </c>
      <c r="K31" s="33">
        <f t="shared" si="15"/>
        <v>5.2518328965132626E-3</v>
      </c>
      <c r="L31" s="33">
        <f t="shared" si="15"/>
        <v>9.0964414096225965E-3</v>
      </c>
      <c r="M31" s="33">
        <f t="shared" si="15"/>
        <v>9.0964414096226139E-3</v>
      </c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x14ac:dyDescent="0.15">
      <c r="A32" s="34" t="s">
        <v>12</v>
      </c>
      <c r="B32" s="34"/>
      <c r="C32" s="33" t="s">
        <v>10</v>
      </c>
      <c r="D32" s="33" t="s">
        <v>1</v>
      </c>
      <c r="E32" s="33" t="s">
        <v>4</v>
      </c>
      <c r="F32" s="33" t="s">
        <v>3</v>
      </c>
      <c r="G32" s="33" t="s">
        <v>9</v>
      </c>
      <c r="H32" s="33" t="s">
        <v>8</v>
      </c>
      <c r="I32" s="33" t="s">
        <v>6</v>
      </c>
      <c r="J32" s="33" t="s">
        <v>5</v>
      </c>
      <c r="K32" s="33" t="s">
        <v>2</v>
      </c>
      <c r="L32" s="33" t="s">
        <v>0</v>
      </c>
      <c r="M32" s="33" t="s">
        <v>7</v>
      </c>
    </row>
    <row r="33" spans="1:13" x14ac:dyDescent="0.15">
      <c r="A33" s="35" t="s">
        <v>86</v>
      </c>
      <c r="B33" s="34" t="s">
        <v>68</v>
      </c>
      <c r="C33" s="33">
        <f t="shared" ref="C33:M33" si="16">C14/(13600*1)*100/20/0.000033</f>
        <v>1.6934046345811047</v>
      </c>
      <c r="D33" s="33">
        <f t="shared" si="16"/>
        <v>1.5819964349376112</v>
      </c>
      <c r="E33" s="33">
        <f t="shared" si="16"/>
        <v>23.418003565062385</v>
      </c>
      <c r="F33" s="33">
        <f t="shared" si="16"/>
        <v>39.282531194295899</v>
      </c>
      <c r="G33" s="33">
        <f t="shared" si="16"/>
        <v>38.391265597147942</v>
      </c>
      <c r="H33" s="33">
        <f t="shared" si="16"/>
        <v>37.366310160427808</v>
      </c>
      <c r="I33" s="33">
        <f t="shared" si="16"/>
        <v>33.132798573975045</v>
      </c>
      <c r="J33" s="33">
        <f t="shared" si="16"/>
        <v>16.666666666666668</v>
      </c>
      <c r="K33" s="33">
        <f t="shared" si="16"/>
        <v>1.8716577540106949</v>
      </c>
      <c r="L33" s="33">
        <f t="shared" si="16"/>
        <v>0.72415329768270942</v>
      </c>
      <c r="M33" s="33">
        <f t="shared" si="16"/>
        <v>2.2281639928698747</v>
      </c>
    </row>
    <row r="34" spans="1:13" x14ac:dyDescent="0.15">
      <c r="A34" s="35"/>
      <c r="B34" s="34"/>
      <c r="C34" s="33">
        <f t="shared" ref="C34:M34" si="17">C15/(13600*1)*100/20/0.000033</f>
        <v>1.6377005347593578</v>
      </c>
      <c r="D34" s="33">
        <f t="shared" si="17"/>
        <v>2.0387700534759357</v>
      </c>
      <c r="E34" s="33">
        <f t="shared" si="17"/>
        <v>28.531639928698752</v>
      </c>
      <c r="F34" s="33">
        <f t="shared" si="17"/>
        <v>41.365864527629221</v>
      </c>
      <c r="G34" s="33">
        <f t="shared" si="17"/>
        <v>47.983511586452764</v>
      </c>
      <c r="H34" s="33">
        <f t="shared" si="17"/>
        <v>36.809269162210335</v>
      </c>
      <c r="I34" s="33">
        <f t="shared" si="17"/>
        <v>36.820409982174688</v>
      </c>
      <c r="J34" s="33">
        <f t="shared" si="17"/>
        <v>15.028966131907305</v>
      </c>
      <c r="K34" s="33">
        <f t="shared" si="17"/>
        <v>1.9050802139037433</v>
      </c>
      <c r="L34" s="33">
        <f t="shared" si="17"/>
        <v>0.89126559714795017</v>
      </c>
      <c r="M34" s="33">
        <f t="shared" si="17"/>
        <v>2.4955436720142607</v>
      </c>
    </row>
    <row r="35" spans="1:13" x14ac:dyDescent="0.15">
      <c r="A35" s="35"/>
      <c r="B35" s="34"/>
      <c r="C35" s="33">
        <f t="shared" ref="C35:M35" si="18">C16/(13600*1)*100/20/0.000033</f>
        <v>1.7713903743315507</v>
      </c>
      <c r="D35" s="33">
        <f t="shared" si="18"/>
        <v>1.804812834224599</v>
      </c>
      <c r="E35" s="33">
        <f t="shared" si="18"/>
        <v>19.518716577540104</v>
      </c>
      <c r="F35" s="33">
        <f t="shared" si="18"/>
        <v>36.530748663101605</v>
      </c>
      <c r="G35" s="33">
        <f t="shared" si="18"/>
        <v>44.351604278074859</v>
      </c>
      <c r="H35" s="33">
        <f t="shared" si="18"/>
        <v>34.302584670231724</v>
      </c>
      <c r="I35" s="33">
        <f t="shared" si="18"/>
        <v>28.531639928698752</v>
      </c>
      <c r="J35" s="33">
        <f t="shared" si="18"/>
        <v>15.563725490196077</v>
      </c>
      <c r="K35" s="33">
        <f t="shared" si="18"/>
        <v>1.9162210338680923</v>
      </c>
      <c r="L35" s="33">
        <f t="shared" si="18"/>
        <v>0.64616755793226377</v>
      </c>
      <c r="M35" s="33">
        <f t="shared" si="18"/>
        <v>2.0499108734402847</v>
      </c>
    </row>
    <row r="36" spans="1:13" x14ac:dyDescent="0.15">
      <c r="A36" s="35"/>
      <c r="B36" s="29" t="s">
        <v>13</v>
      </c>
      <c r="C36" s="33">
        <f>AVERAGE(C33:C35)</f>
        <v>1.7008318478906712</v>
      </c>
      <c r="D36" s="33">
        <f t="shared" ref="D36:L36" si="19">AVERAGE(D33:D35)</f>
        <v>1.8085264408793817</v>
      </c>
      <c r="E36" s="33">
        <f t="shared" si="19"/>
        <v>23.822786690433748</v>
      </c>
      <c r="F36" s="33">
        <f t="shared" si="19"/>
        <v>39.059714795008908</v>
      </c>
      <c r="G36" s="33">
        <f t="shared" si="19"/>
        <v>43.575460487225193</v>
      </c>
      <c r="H36" s="33">
        <f t="shared" si="19"/>
        <v>36.159387997623291</v>
      </c>
      <c r="I36" s="33">
        <f t="shared" si="19"/>
        <v>32.828282828282831</v>
      </c>
      <c r="J36" s="33">
        <f t="shared" si="19"/>
        <v>15.753119429590017</v>
      </c>
      <c r="K36" s="33">
        <f t="shared" si="19"/>
        <v>1.897653000594177</v>
      </c>
      <c r="L36" s="33">
        <f t="shared" si="19"/>
        <v>0.75386215092097453</v>
      </c>
      <c r="M36" s="33">
        <f>AVERAGE(M33:M35)</f>
        <v>2.2578728461081403</v>
      </c>
    </row>
    <row r="37" spans="1:13" x14ac:dyDescent="0.15">
      <c r="A37" s="35"/>
      <c r="B37" s="29" t="s">
        <v>14</v>
      </c>
      <c r="C37" s="33">
        <f>_xlfn.STDEV.P(C33:C35)</f>
        <v>5.4830745173178243E-2</v>
      </c>
      <c r="D37" s="33">
        <f t="shared" ref="D37:M37" si="20">_xlfn.STDEV.P(D33:D35)</f>
        <v>0.18649553668285443</v>
      </c>
      <c r="E37" s="33">
        <f t="shared" si="20"/>
        <v>3.6906263124663985</v>
      </c>
      <c r="F37" s="33">
        <f t="shared" si="20"/>
        <v>1.9802056655299003</v>
      </c>
      <c r="G37" s="33">
        <f t="shared" si="20"/>
        <v>3.9542884035680794</v>
      </c>
      <c r="H37" s="33">
        <f t="shared" si="20"/>
        <v>1.3325070646174377</v>
      </c>
      <c r="I37" s="33">
        <f t="shared" si="20"/>
        <v>3.3907201427209452</v>
      </c>
      <c r="J37" s="33">
        <f t="shared" si="20"/>
        <v>0.68186915098482159</v>
      </c>
      <c r="K37" s="33">
        <f t="shared" si="20"/>
        <v>1.8935752798547173E-2</v>
      </c>
      <c r="L37" s="33">
        <f t="shared" si="20"/>
        <v>0.10224227494010842</v>
      </c>
      <c r="M37" s="33">
        <f t="shared" si="20"/>
        <v>0.18313767091411148</v>
      </c>
    </row>
    <row r="38" spans="1:13" x14ac:dyDescent="0.15"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pans="1:13" x14ac:dyDescent="0.15"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spans="1:13" x14ac:dyDescent="0.15"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 x14ac:dyDescent="0.15"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 x14ac:dyDescent="0.15"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</row>
  </sheetData>
  <mergeCells count="18">
    <mergeCell ref="B2:B4"/>
    <mergeCell ref="B8:B10"/>
    <mergeCell ref="A2:A6"/>
    <mergeCell ref="A1:B1"/>
    <mergeCell ref="A7:B7"/>
    <mergeCell ref="A8:A12"/>
    <mergeCell ref="A13:B13"/>
    <mergeCell ref="A14:A18"/>
    <mergeCell ref="B14:B16"/>
    <mergeCell ref="A32:B32"/>
    <mergeCell ref="A33:A37"/>
    <mergeCell ref="B33:B35"/>
    <mergeCell ref="A20:B20"/>
    <mergeCell ref="A21:A25"/>
    <mergeCell ref="B21:B23"/>
    <mergeCell ref="A26:B26"/>
    <mergeCell ref="A27:A31"/>
    <mergeCell ref="B27:B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zoomScale="145" zoomScaleNormal="145" workbookViewId="0">
      <selection activeCell="I16" sqref="I16:I20"/>
    </sheetView>
  </sheetViews>
  <sheetFormatPr defaultColWidth="9" defaultRowHeight="15.75" x14ac:dyDescent="0.15"/>
  <cols>
    <col min="1" max="1" width="6.875" style="1" customWidth="1"/>
    <col min="2" max="2" width="14" style="1" customWidth="1"/>
    <col min="3" max="3" width="7.125" style="1" customWidth="1"/>
    <col min="4" max="4" width="6.875" style="1" customWidth="1"/>
    <col min="5" max="5" width="7" style="1" customWidth="1"/>
    <col min="6" max="7" width="7.125" style="1" customWidth="1"/>
    <col min="8" max="8" width="13.75" style="1" customWidth="1"/>
    <col min="9" max="9" width="7.5" style="1" customWidth="1"/>
    <col min="10" max="10" width="14.5" style="1" customWidth="1"/>
    <col min="11" max="11" width="9.125" style="1" customWidth="1"/>
    <col min="12" max="16384" width="9" style="1"/>
  </cols>
  <sheetData>
    <row r="1" spans="1:28" ht="15.75" customHeight="1" x14ac:dyDescent="0.15">
      <c r="A1" s="36" t="s">
        <v>16</v>
      </c>
      <c r="B1" s="36"/>
      <c r="C1" s="14">
        <v>25</v>
      </c>
      <c r="D1" s="14">
        <v>30</v>
      </c>
      <c r="E1" s="14">
        <v>35</v>
      </c>
      <c r="F1" s="14">
        <v>40</v>
      </c>
      <c r="G1" s="14">
        <v>45</v>
      </c>
      <c r="I1" s="36" t="s">
        <v>16</v>
      </c>
      <c r="J1" s="36"/>
      <c r="K1" s="14">
        <v>25</v>
      </c>
      <c r="L1" s="14">
        <v>30</v>
      </c>
      <c r="M1" s="14">
        <v>35</v>
      </c>
      <c r="N1" s="14">
        <v>40</v>
      </c>
      <c r="O1" s="14">
        <v>45</v>
      </c>
    </row>
    <row r="2" spans="1:28" ht="16.5" customHeight="1" x14ac:dyDescent="0.15">
      <c r="A2" s="36" t="s">
        <v>11</v>
      </c>
      <c r="B2" s="37" t="s">
        <v>67</v>
      </c>
      <c r="C2" s="6">
        <v>1.6140000000000001</v>
      </c>
      <c r="D2" s="6">
        <v>1.8460000000000001</v>
      </c>
      <c r="E2" s="6">
        <v>1.5</v>
      </c>
      <c r="F2" s="6">
        <v>1.1160000000000001</v>
      </c>
      <c r="G2" s="6">
        <v>0.78</v>
      </c>
      <c r="H2" s="4"/>
      <c r="I2" s="36" t="s">
        <v>11</v>
      </c>
      <c r="J2" s="36" t="s">
        <v>15</v>
      </c>
      <c r="K2" s="3">
        <f>C2/1.909*100</f>
        <v>84.546883184913568</v>
      </c>
      <c r="L2" s="3">
        <f t="shared" ref="L2:O4" si="0">D2/1.909*100</f>
        <v>96.699842849659518</v>
      </c>
      <c r="M2" s="3">
        <f t="shared" si="0"/>
        <v>78.575170246202191</v>
      </c>
      <c r="N2" s="3">
        <f t="shared" si="0"/>
        <v>58.459926663174443</v>
      </c>
      <c r="O2" s="3">
        <f t="shared" si="0"/>
        <v>40.859088528025147</v>
      </c>
      <c r="R2" s="4"/>
      <c r="S2" s="4"/>
      <c r="T2" s="4"/>
      <c r="U2" s="4"/>
      <c r="V2" s="4"/>
      <c r="X2" s="6"/>
      <c r="Y2" s="6"/>
      <c r="Z2" s="6"/>
      <c r="AA2" s="6"/>
      <c r="AB2" s="6"/>
    </row>
    <row r="3" spans="1:28" x14ac:dyDescent="0.15">
      <c r="A3" s="36"/>
      <c r="B3" s="37"/>
      <c r="C3" s="6">
        <v>1.7370000000000001</v>
      </c>
      <c r="D3" s="6">
        <v>1.919</v>
      </c>
      <c r="E3" s="6">
        <v>1.54</v>
      </c>
      <c r="F3" s="6">
        <v>1.155</v>
      </c>
      <c r="G3" s="6">
        <v>0.73299999999999998</v>
      </c>
      <c r="I3" s="36"/>
      <c r="J3" s="36"/>
      <c r="K3" s="3">
        <f t="shared" ref="K3:K4" si="1">C3/1.909*100</f>
        <v>90.990047145102153</v>
      </c>
      <c r="L3" s="3">
        <f t="shared" si="0"/>
        <v>100.52383446830801</v>
      </c>
      <c r="M3" s="3">
        <f t="shared" si="0"/>
        <v>80.67050811943426</v>
      </c>
      <c r="N3" s="3">
        <f t="shared" si="0"/>
        <v>60.502881089575702</v>
      </c>
      <c r="O3" s="3">
        <f t="shared" si="0"/>
        <v>38.397066526977476</v>
      </c>
      <c r="R3" s="4"/>
      <c r="S3" s="4"/>
      <c r="T3" s="4"/>
      <c r="U3" s="4"/>
      <c r="V3" s="4"/>
      <c r="X3" s="6"/>
      <c r="Y3" s="6"/>
      <c r="Z3" s="6"/>
      <c r="AA3" s="6"/>
      <c r="AB3" s="6"/>
    </row>
    <row r="4" spans="1:28" x14ac:dyDescent="0.15">
      <c r="A4" s="36"/>
      <c r="B4" s="37"/>
      <c r="C4" s="6">
        <v>1.704</v>
      </c>
      <c r="D4" s="6">
        <v>1.962</v>
      </c>
      <c r="E4" s="6">
        <v>1.595</v>
      </c>
      <c r="F4" s="6">
        <v>1.206</v>
      </c>
      <c r="G4" s="6">
        <v>0.77200000000000002</v>
      </c>
      <c r="I4" s="36"/>
      <c r="J4" s="36"/>
      <c r="K4" s="3">
        <f t="shared" si="1"/>
        <v>89.261393399685701</v>
      </c>
      <c r="L4" s="3">
        <f t="shared" si="0"/>
        <v>102.77632268203247</v>
      </c>
      <c r="M4" s="3">
        <f t="shared" si="0"/>
        <v>83.551597695128336</v>
      </c>
      <c r="N4" s="3">
        <f t="shared" si="0"/>
        <v>63.174436877946562</v>
      </c>
      <c r="O4" s="3">
        <f t="shared" si="0"/>
        <v>40.440020953378728</v>
      </c>
      <c r="R4" s="4"/>
      <c r="S4" s="4"/>
      <c r="T4" s="4"/>
      <c r="U4" s="4"/>
      <c r="V4" s="4"/>
      <c r="X4" s="6"/>
      <c r="Y4" s="6"/>
      <c r="Z4" s="6"/>
      <c r="AA4" s="6"/>
      <c r="AB4" s="6"/>
    </row>
    <row r="5" spans="1:28" x14ac:dyDescent="0.15">
      <c r="A5" s="36"/>
      <c r="B5" s="4" t="s">
        <v>70</v>
      </c>
      <c r="C5" s="6">
        <f>AVERAGE(C2:C4)</f>
        <v>1.6849999999999998</v>
      </c>
      <c r="D5" s="8">
        <f>AVERAGE(D2:D4)</f>
        <v>1.909</v>
      </c>
      <c r="E5" s="6">
        <f>AVERAGE(E2:E4)</f>
        <v>1.5449999999999999</v>
      </c>
      <c r="F5" s="6">
        <f>AVERAGE(F2:F4)</f>
        <v>1.159</v>
      </c>
      <c r="G5" s="6">
        <f>AVERAGE(G2:G4)</f>
        <v>0.76166666666666671</v>
      </c>
      <c r="I5" s="36"/>
      <c r="J5" s="4" t="s">
        <v>13</v>
      </c>
      <c r="K5" s="3">
        <f>AVERAGE(K2:K4)</f>
        <v>88.26610790990047</v>
      </c>
      <c r="L5" s="3">
        <f>AVERAGE(L2:L4)</f>
        <v>100</v>
      </c>
      <c r="M5" s="3">
        <f>AVERAGE(M2:M4)</f>
        <v>80.932425353588258</v>
      </c>
      <c r="N5" s="3">
        <f>AVERAGE(N2:N4)</f>
        <v>60.712414876898897</v>
      </c>
      <c r="O5" s="3">
        <f>AVERAGE(O2:O4)</f>
        <v>39.898725336127114</v>
      </c>
      <c r="R5" s="4"/>
      <c r="S5" s="4"/>
      <c r="T5" s="4"/>
      <c r="U5" s="4"/>
      <c r="V5" s="4"/>
      <c r="X5" s="6"/>
      <c r="Y5" s="6"/>
      <c r="Z5" s="6"/>
      <c r="AA5" s="6"/>
      <c r="AB5" s="6"/>
    </row>
    <row r="6" spans="1:28" x14ac:dyDescent="0.15">
      <c r="A6" s="36"/>
      <c r="B6" s="4" t="s">
        <v>14</v>
      </c>
      <c r="C6" s="6">
        <f>_xlfn.STDEV.P(C2:C4)</f>
        <v>5.1980765673468085E-2</v>
      </c>
      <c r="D6" s="6">
        <f>_xlfn.STDEV.P(D2:D4)</f>
        <v>4.7881798908005348E-2</v>
      </c>
      <c r="E6" s="6">
        <f>_xlfn.STDEV.P(E2:E4)</f>
        <v>3.894440481849306E-2</v>
      </c>
      <c r="F6" s="6">
        <f>_xlfn.STDEV.P(F2:F4)</f>
        <v>3.6851051545376497E-2</v>
      </c>
      <c r="G6" s="6">
        <f>_xlfn.STDEV.P(G2:G4)</f>
        <v>2.0531818125912676E-2</v>
      </c>
      <c r="I6" s="36"/>
      <c r="J6" s="4" t="s">
        <v>14</v>
      </c>
      <c r="K6" s="3">
        <f>_xlfn.STDEV.P(K2:K4)</f>
        <v>2.7229316748804679</v>
      </c>
      <c r="L6" s="3">
        <f>_xlfn.STDEV.P(L2:L4)</f>
        <v>2.5082136672606214</v>
      </c>
      <c r="M6" s="3">
        <f>_xlfn.STDEV.P(M2:M4)</f>
        <v>2.0400421591667426</v>
      </c>
      <c r="N6" s="3">
        <f>_xlfn.STDEV.P(N2:N4)</f>
        <v>1.9303850992863516</v>
      </c>
      <c r="O6" s="3">
        <f>_xlfn.STDEV.P(O2:O4)</f>
        <v>1.0755274031384314</v>
      </c>
      <c r="R6" s="4"/>
      <c r="S6" s="4"/>
      <c r="T6" s="4"/>
      <c r="U6" s="4"/>
      <c r="V6" s="4"/>
      <c r="X6" s="6"/>
      <c r="Y6" s="6"/>
      <c r="Z6" s="6"/>
      <c r="AA6" s="6"/>
      <c r="AB6" s="6"/>
    </row>
    <row r="7" spans="1:28" x14ac:dyDescent="0.15">
      <c r="A7" s="4"/>
      <c r="B7" s="4"/>
      <c r="C7" s="4"/>
      <c r="D7" s="4"/>
      <c r="E7" s="4"/>
      <c r="F7" s="4"/>
      <c r="G7" s="4"/>
    </row>
    <row r="8" spans="1:28" ht="18.75" customHeight="1" x14ac:dyDescent="0.15">
      <c r="A8" s="36" t="s">
        <v>16</v>
      </c>
      <c r="B8" s="36"/>
      <c r="C8" s="14">
        <v>25</v>
      </c>
      <c r="D8" s="14">
        <v>30</v>
      </c>
      <c r="E8" s="14">
        <v>35</v>
      </c>
      <c r="F8" s="14">
        <v>40</v>
      </c>
      <c r="G8" s="14">
        <v>45</v>
      </c>
      <c r="H8" s="4"/>
      <c r="I8" s="36" t="s">
        <v>16</v>
      </c>
      <c r="J8" s="36"/>
      <c r="K8" s="14">
        <v>25</v>
      </c>
      <c r="L8" s="14">
        <v>30</v>
      </c>
      <c r="M8" s="14">
        <v>35</v>
      </c>
      <c r="N8" s="14">
        <v>40</v>
      </c>
      <c r="O8" s="14">
        <v>45</v>
      </c>
    </row>
    <row r="9" spans="1:28" ht="15.75" customHeight="1" x14ac:dyDescent="0.15">
      <c r="A9" s="36" t="s">
        <v>69</v>
      </c>
      <c r="B9" s="37" t="s">
        <v>67</v>
      </c>
      <c r="C9" s="6">
        <v>2.8580000000000001</v>
      </c>
      <c r="D9" s="6">
        <v>3.7789999999999999</v>
      </c>
      <c r="E9" s="6">
        <v>3.9239999999999999</v>
      </c>
      <c r="F9" s="6">
        <v>3.758</v>
      </c>
      <c r="G9" s="6">
        <v>3.468</v>
      </c>
      <c r="I9" s="36" t="s">
        <v>69</v>
      </c>
      <c r="J9" s="36" t="s">
        <v>15</v>
      </c>
      <c r="K9" s="3">
        <f>C9/3.91*100</f>
        <v>73.094629156010228</v>
      </c>
      <c r="L9" s="3">
        <f t="shared" ref="L9:O11" si="2">D9/3.91*100</f>
        <v>96.649616368286445</v>
      </c>
      <c r="M9" s="3">
        <f t="shared" si="2"/>
        <v>100.35805626598464</v>
      </c>
      <c r="N9" s="3">
        <f t="shared" si="2"/>
        <v>96.112531969309458</v>
      </c>
      <c r="O9" s="3">
        <f t="shared" si="2"/>
        <v>88.695652173913047</v>
      </c>
    </row>
    <row r="10" spans="1:28" x14ac:dyDescent="0.15">
      <c r="A10" s="36"/>
      <c r="B10" s="37"/>
      <c r="C10" s="6">
        <v>2.7749999999999999</v>
      </c>
      <c r="D10" s="6">
        <v>3.9239999999999999</v>
      </c>
      <c r="E10" s="6">
        <v>3.948</v>
      </c>
      <c r="F10" s="6">
        <v>3.5259999999999998</v>
      </c>
      <c r="G10" s="6">
        <v>3.488</v>
      </c>
      <c r="I10" s="36"/>
      <c r="J10" s="36"/>
      <c r="K10" s="3">
        <f t="shared" ref="K10:K11" si="3">C10/3.91*100</f>
        <v>70.971867007672628</v>
      </c>
      <c r="L10" s="3">
        <f t="shared" si="2"/>
        <v>100.35805626598464</v>
      </c>
      <c r="M10" s="3">
        <f t="shared" si="2"/>
        <v>100.97186700767263</v>
      </c>
      <c r="N10" s="3">
        <f t="shared" si="2"/>
        <v>90.179028132992329</v>
      </c>
      <c r="O10" s="3">
        <f t="shared" si="2"/>
        <v>89.207161125319686</v>
      </c>
    </row>
    <row r="11" spans="1:28" x14ac:dyDescent="0.15">
      <c r="A11" s="36"/>
      <c r="B11" s="37"/>
      <c r="C11" s="6">
        <v>2.681</v>
      </c>
      <c r="D11" s="6">
        <v>4.0270000000000001</v>
      </c>
      <c r="E11" s="6">
        <v>3.7229999999999999</v>
      </c>
      <c r="F11" s="6">
        <v>3.637</v>
      </c>
      <c r="G11" s="6">
        <v>3.2909999999999999</v>
      </c>
      <c r="I11" s="36"/>
      <c r="J11" s="36"/>
      <c r="K11" s="3">
        <f t="shared" si="3"/>
        <v>68.567774936061383</v>
      </c>
      <c r="L11" s="3">
        <f t="shared" si="2"/>
        <v>102.9923273657289</v>
      </c>
      <c r="M11" s="3">
        <f t="shared" si="2"/>
        <v>95.217391304347814</v>
      </c>
      <c r="N11" s="3">
        <f t="shared" si="2"/>
        <v>93.01790281329923</v>
      </c>
      <c r="O11" s="3">
        <f t="shared" si="2"/>
        <v>84.168797953964187</v>
      </c>
    </row>
    <row r="12" spans="1:28" x14ac:dyDescent="0.15">
      <c r="A12" s="36"/>
      <c r="B12" s="4" t="s">
        <v>13</v>
      </c>
      <c r="C12" s="6">
        <f>AVERAGE(C9:C11)</f>
        <v>2.7713333333333332</v>
      </c>
      <c r="D12" s="8">
        <f>AVERAGE(D9:D11)</f>
        <v>3.91</v>
      </c>
      <c r="E12" s="6">
        <f>AVERAGE(E9:E11)</f>
        <v>3.8649999999999998</v>
      </c>
      <c r="F12" s="6">
        <f>AVERAGE(F9:F11)</f>
        <v>3.640333333333333</v>
      </c>
      <c r="G12" s="6">
        <f>AVERAGE(G9:G11)</f>
        <v>3.4156666666666666</v>
      </c>
      <c r="I12" s="36"/>
      <c r="J12" s="4" t="s">
        <v>13</v>
      </c>
      <c r="K12" s="3">
        <f>AVERAGE(K9:K11)</f>
        <v>70.878090366581418</v>
      </c>
      <c r="L12" s="3">
        <f>AVERAGE(L9:L11)</f>
        <v>100</v>
      </c>
      <c r="M12" s="3">
        <f>AVERAGE(M9:M11)</f>
        <v>98.849104859335014</v>
      </c>
      <c r="N12" s="3">
        <f>AVERAGE(N9:N11)</f>
        <v>93.103154305200334</v>
      </c>
      <c r="O12" s="3">
        <f>AVERAGE(O9:O11)</f>
        <v>87.35720375106564</v>
      </c>
    </row>
    <row r="13" spans="1:28" x14ac:dyDescent="0.15">
      <c r="A13" s="36"/>
      <c r="B13" s="4" t="s">
        <v>14</v>
      </c>
      <c r="C13" s="6">
        <f>_xlfn.STDEV.P(C9:C11)</f>
        <v>7.2306446615929235E-2</v>
      </c>
      <c r="D13" s="6">
        <f>_xlfn.STDEV.P(D9:D11)</f>
        <v>0.10172839655999048</v>
      </c>
      <c r="E13" s="6">
        <f>_xlfn.STDEV.P(E9:E11)</f>
        <v>0.10088607436113275</v>
      </c>
      <c r="F13" s="6">
        <f>_xlfn.STDEV.P(F9:F11)</f>
        <v>9.4742927030054533E-2</v>
      </c>
      <c r="G13" s="6">
        <f>_xlfn.STDEV.P(G9:G11)</f>
        <v>8.8529969815625498E-2</v>
      </c>
      <c r="I13" s="36"/>
      <c r="J13" s="4" t="s">
        <v>14</v>
      </c>
      <c r="K13" s="3">
        <f>_xlfn.STDEV.P(K9:K11)</f>
        <v>1.8492697344227405</v>
      </c>
      <c r="L13" s="3">
        <f>_xlfn.STDEV.P(L9:L11)</f>
        <v>2.6017492726340241</v>
      </c>
      <c r="M13" s="3">
        <f>_xlfn.STDEV.P(M9:M11)</f>
        <v>2.5802065053998158</v>
      </c>
      <c r="N13" s="3">
        <f>_xlfn.STDEV.P(N9:N11)</f>
        <v>2.4230927629169909</v>
      </c>
      <c r="O13" s="3">
        <f>_xlfn.STDEV.P(O9:O11)</f>
        <v>2.2641936014226482</v>
      </c>
    </row>
    <row r="14" spans="1:28" x14ac:dyDescent="0.15">
      <c r="A14" s="4"/>
      <c r="B14" s="4"/>
      <c r="C14" s="4"/>
      <c r="D14" s="4"/>
      <c r="E14" s="4"/>
      <c r="F14" s="4"/>
      <c r="G14" s="4"/>
    </row>
    <row r="15" spans="1:28" x14ac:dyDescent="0.15">
      <c r="A15" s="36" t="s">
        <v>16</v>
      </c>
      <c r="B15" s="36"/>
      <c r="C15" s="14">
        <v>25</v>
      </c>
      <c r="D15" s="14">
        <v>30</v>
      </c>
      <c r="E15" s="14">
        <v>35</v>
      </c>
      <c r="F15" s="14">
        <v>40</v>
      </c>
      <c r="G15" s="14">
        <v>45</v>
      </c>
      <c r="H15" s="4"/>
      <c r="I15" s="36" t="s">
        <v>16</v>
      </c>
      <c r="J15" s="36"/>
      <c r="K15" s="14">
        <v>25</v>
      </c>
      <c r="L15" s="14">
        <v>30</v>
      </c>
      <c r="M15" s="14">
        <v>35</v>
      </c>
      <c r="N15" s="14">
        <v>40</v>
      </c>
      <c r="O15" s="14">
        <v>45</v>
      </c>
    </row>
    <row r="16" spans="1:28" ht="15.75" customHeight="1" x14ac:dyDescent="0.15">
      <c r="A16" s="36" t="s">
        <v>92</v>
      </c>
      <c r="B16" s="37" t="s">
        <v>67</v>
      </c>
      <c r="C16" s="7">
        <v>0.28299999999999997</v>
      </c>
      <c r="D16" s="7">
        <v>0.57699999999999996</v>
      </c>
      <c r="E16" s="7">
        <v>0.47499999999999998</v>
      </c>
      <c r="F16" s="7">
        <v>0.36199999999999999</v>
      </c>
      <c r="G16" s="7">
        <v>0.215</v>
      </c>
      <c r="I16" s="36" t="s">
        <v>92</v>
      </c>
      <c r="J16" s="36" t="s">
        <v>15</v>
      </c>
      <c r="K16" s="3">
        <f>C16/0.581*100</f>
        <v>48.709122203098104</v>
      </c>
      <c r="L16" s="3">
        <f t="shared" ref="L16:O18" si="4">D16/0.581*100</f>
        <v>99.311531841652325</v>
      </c>
      <c r="M16" s="3">
        <f t="shared" si="4"/>
        <v>81.755593803786581</v>
      </c>
      <c r="N16" s="3">
        <f t="shared" si="4"/>
        <v>62.306368330464721</v>
      </c>
      <c r="O16" s="3">
        <f t="shared" si="4"/>
        <v>37.005163511187611</v>
      </c>
    </row>
    <row r="17" spans="1:15" x14ac:dyDescent="0.15">
      <c r="A17" s="36"/>
      <c r="B17" s="37"/>
      <c r="C17" s="7">
        <v>0.27200000000000002</v>
      </c>
      <c r="D17" s="7">
        <v>0.6</v>
      </c>
      <c r="E17" s="7">
        <v>0.47499999999999998</v>
      </c>
      <c r="F17" s="7">
        <v>0.35099999999999998</v>
      </c>
      <c r="G17" s="7">
        <v>0.22700000000000001</v>
      </c>
      <c r="I17" s="36"/>
      <c r="J17" s="36"/>
      <c r="K17" s="3">
        <f t="shared" ref="K17:K18" si="5">C17/0.581*100</f>
        <v>46.815834767642002</v>
      </c>
      <c r="L17" s="3">
        <f t="shared" si="4"/>
        <v>103.27022375215147</v>
      </c>
      <c r="M17" s="3">
        <f t="shared" si="4"/>
        <v>81.755593803786581</v>
      </c>
      <c r="N17" s="3">
        <f t="shared" si="4"/>
        <v>60.413080895008605</v>
      </c>
      <c r="O17" s="3">
        <f t="shared" si="4"/>
        <v>39.070567986230643</v>
      </c>
    </row>
    <row r="18" spans="1:15" x14ac:dyDescent="0.15">
      <c r="A18" s="36"/>
      <c r="B18" s="37"/>
      <c r="C18" s="7">
        <v>0.26</v>
      </c>
      <c r="D18" s="7">
        <v>0.56599999999999995</v>
      </c>
      <c r="E18" s="7">
        <v>0.45300000000000001</v>
      </c>
      <c r="F18" s="7">
        <v>0.373</v>
      </c>
      <c r="G18" s="7">
        <v>0.22600000000000001</v>
      </c>
      <c r="I18" s="36"/>
      <c r="J18" s="36"/>
      <c r="K18" s="3">
        <f t="shared" si="5"/>
        <v>44.750430292598971</v>
      </c>
      <c r="L18" s="3">
        <f t="shared" si="4"/>
        <v>97.418244406196209</v>
      </c>
      <c r="M18" s="3">
        <f t="shared" si="4"/>
        <v>77.969018932874363</v>
      </c>
      <c r="N18" s="3">
        <f t="shared" si="4"/>
        <v>64.199655765920824</v>
      </c>
      <c r="O18" s="3">
        <f t="shared" si="4"/>
        <v>38.89845094664372</v>
      </c>
    </row>
    <row r="19" spans="1:15" x14ac:dyDescent="0.15">
      <c r="A19" s="36"/>
      <c r="B19" s="4" t="s">
        <v>13</v>
      </c>
      <c r="C19" s="7">
        <f>AVERAGE(C16:C18)</f>
        <v>0.27166666666666667</v>
      </c>
      <c r="D19" s="9">
        <f>AVERAGE(D16:D18)</f>
        <v>0.58099999999999996</v>
      </c>
      <c r="E19" s="7">
        <f>AVERAGE(E16:E18)</f>
        <v>0.46766666666666667</v>
      </c>
      <c r="F19" s="7">
        <f>AVERAGE(F16:F18)</f>
        <v>0.36199999999999993</v>
      </c>
      <c r="G19" s="7">
        <f>AVERAGE(G16:G18)</f>
        <v>0.22266666666666668</v>
      </c>
      <c r="I19" s="36"/>
      <c r="J19" s="4" t="s">
        <v>13</v>
      </c>
      <c r="K19" s="3">
        <f>AVERAGE(K16:K18)</f>
        <v>46.758462421113023</v>
      </c>
      <c r="L19" s="3">
        <f>AVERAGE(L16:L18)</f>
        <v>100</v>
      </c>
      <c r="M19" s="3">
        <f>AVERAGE(M16:M18)</f>
        <v>80.493402180149175</v>
      </c>
      <c r="N19" s="3">
        <f>AVERAGE(N16:N18)</f>
        <v>62.306368330464714</v>
      </c>
      <c r="O19" s="3">
        <f>AVERAGE(O16:O18)</f>
        <v>38.324727481353989</v>
      </c>
    </row>
    <row r="20" spans="1:15" x14ac:dyDescent="0.15">
      <c r="A20" s="36"/>
      <c r="B20" s="4" t="s">
        <v>14</v>
      </c>
      <c r="C20" s="7">
        <f>_xlfn.STDEV.P(C16:C18)</f>
        <v>9.3926685357368991E-3</v>
      </c>
      <c r="D20" s="7">
        <f>_xlfn.STDEV.P(D16:D18)</f>
        <v>1.4165686240583866E-2</v>
      </c>
      <c r="E20" s="7">
        <f>_xlfn.STDEV.P(E16:E18)</f>
        <v>1.0370899457402681E-2</v>
      </c>
      <c r="F20" s="7">
        <f>_xlfn.STDEV.P(F16:F18)</f>
        <v>8.9814623902049941E-3</v>
      </c>
      <c r="G20" s="7">
        <f>_xlfn.STDEV.P(G16:G18)</f>
        <v>5.4365021434333687E-3</v>
      </c>
      <c r="I20" s="36"/>
      <c r="J20" s="4" t="s">
        <v>14</v>
      </c>
      <c r="K20" s="3">
        <f>_xlfn.STDEV.P(K16:K18)</f>
        <v>1.6166383021922377</v>
      </c>
      <c r="L20" s="3">
        <f>_xlfn.STDEV.P(L16:L18)</f>
        <v>2.4381559794464489</v>
      </c>
      <c r="M20" s="3">
        <f>_xlfn.STDEV.P(M16:M18)</f>
        <v>1.7850085124617372</v>
      </c>
      <c r="N20" s="3">
        <f>_xlfn.STDEV.P(N16:N18)</f>
        <v>1.5458627177633359</v>
      </c>
      <c r="O20" s="3">
        <f>_xlfn.STDEV.P(O16:O18)</f>
        <v>0.93571465463569115</v>
      </c>
    </row>
    <row r="22" spans="1:15" x14ac:dyDescent="0.15">
      <c r="K22" s="4"/>
      <c r="L22" s="4"/>
      <c r="M22" s="4"/>
      <c r="N22" s="4"/>
      <c r="O22" s="4"/>
    </row>
    <row r="23" spans="1:15" x14ac:dyDescent="0.15">
      <c r="K23" s="4"/>
      <c r="L23" s="4"/>
      <c r="M23" s="4"/>
      <c r="N23" s="4"/>
      <c r="O23" s="4"/>
    </row>
    <row r="24" spans="1:15" x14ac:dyDescent="0.15">
      <c r="K24" s="4"/>
      <c r="L24" s="4"/>
      <c r="M24" s="4"/>
      <c r="N24" s="4"/>
      <c r="O24" s="4"/>
    </row>
    <row r="25" spans="1:15" x14ac:dyDescent="0.15">
      <c r="K25" s="4"/>
      <c r="L25" s="4"/>
      <c r="M25" s="4"/>
      <c r="N25" s="4"/>
      <c r="O25" s="4"/>
    </row>
    <row r="26" spans="1:15" x14ac:dyDescent="0.15">
      <c r="K26" s="4"/>
      <c r="L26" s="4"/>
      <c r="M26" s="4"/>
      <c r="N26" s="4"/>
      <c r="O26" s="4"/>
    </row>
    <row r="27" spans="1:15" x14ac:dyDescent="0.15">
      <c r="K27" s="4"/>
      <c r="L27" s="4"/>
      <c r="M27" s="4"/>
      <c r="N27" s="4"/>
      <c r="O27" s="4"/>
    </row>
  </sheetData>
  <mergeCells count="18">
    <mergeCell ref="I8:J8"/>
    <mergeCell ref="I9:I13"/>
    <mergeCell ref="J9:J11"/>
    <mergeCell ref="A8:B8"/>
    <mergeCell ref="A9:A13"/>
    <mergeCell ref="B9:B11"/>
    <mergeCell ref="A1:B1"/>
    <mergeCell ref="A2:A6"/>
    <mergeCell ref="B2:B4"/>
    <mergeCell ref="I1:J1"/>
    <mergeCell ref="I2:I6"/>
    <mergeCell ref="J2:J4"/>
    <mergeCell ref="A16:A20"/>
    <mergeCell ref="B16:B18"/>
    <mergeCell ref="I15:J15"/>
    <mergeCell ref="I16:I20"/>
    <mergeCell ref="J16:J18"/>
    <mergeCell ref="A15:B1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zoomScale="145" zoomScaleNormal="145" workbookViewId="0">
      <selection activeCell="H29" sqref="H29"/>
    </sheetView>
  </sheetViews>
  <sheetFormatPr defaultColWidth="9" defaultRowHeight="15.75" x14ac:dyDescent="0.15"/>
  <cols>
    <col min="1" max="1" width="7.125" style="1" customWidth="1"/>
    <col min="2" max="2" width="14" style="1" customWidth="1"/>
    <col min="3" max="7" width="7" style="1" customWidth="1"/>
    <col min="8" max="8" width="12.125" style="1" customWidth="1"/>
    <col min="9" max="9" width="6.875" style="1" customWidth="1"/>
    <col min="10" max="10" width="15.5" style="1" customWidth="1"/>
    <col min="11" max="13" width="9.125" style="1" bestFit="1" customWidth="1"/>
    <col min="14" max="14" width="9.5" style="1" bestFit="1" customWidth="1"/>
    <col min="15" max="15" width="8.625" style="1" customWidth="1"/>
    <col min="16" max="16384" width="9" style="1"/>
  </cols>
  <sheetData>
    <row r="1" spans="1:21" ht="15.75" customHeight="1" x14ac:dyDescent="0.15">
      <c r="A1" s="36" t="s">
        <v>17</v>
      </c>
      <c r="B1" s="36"/>
      <c r="C1" s="13">
        <v>6</v>
      </c>
      <c r="D1" s="13">
        <v>7</v>
      </c>
      <c r="E1" s="13">
        <v>8</v>
      </c>
      <c r="F1" s="13">
        <v>9</v>
      </c>
      <c r="G1" s="13">
        <v>10</v>
      </c>
      <c r="H1" s="4"/>
      <c r="I1" s="36" t="s">
        <v>17</v>
      </c>
      <c r="J1" s="36"/>
      <c r="K1" s="13">
        <v>6</v>
      </c>
      <c r="L1" s="13">
        <v>7</v>
      </c>
      <c r="M1" s="13">
        <v>8</v>
      </c>
      <c r="N1" s="13">
        <v>9</v>
      </c>
      <c r="O1" s="13">
        <v>10</v>
      </c>
    </row>
    <row r="2" spans="1:21" ht="15.75" customHeight="1" x14ac:dyDescent="0.15">
      <c r="A2" s="36" t="s">
        <v>11</v>
      </c>
      <c r="B2" s="37" t="s">
        <v>67</v>
      </c>
      <c r="C2" s="6">
        <v>0.74399999999999999</v>
      </c>
      <c r="D2" s="6">
        <v>0.78</v>
      </c>
      <c r="E2" s="6">
        <v>1.929</v>
      </c>
      <c r="F2" s="6">
        <v>0.26100000000000001</v>
      </c>
      <c r="G2" s="6">
        <v>0.107</v>
      </c>
      <c r="I2" s="36" t="s">
        <v>11</v>
      </c>
      <c r="J2" s="36" t="s">
        <v>15</v>
      </c>
      <c r="K2" s="5">
        <f>C2/1.907*100</f>
        <v>39.014158363922391</v>
      </c>
      <c r="L2" s="5">
        <f t="shared" ref="L2:O4" si="0">D2/1.907*100</f>
        <v>40.901940220241215</v>
      </c>
      <c r="M2" s="5">
        <f t="shared" si="0"/>
        <v>101.1536444677504</v>
      </c>
      <c r="N2" s="5">
        <f t="shared" si="0"/>
        <v>13.686418458311483</v>
      </c>
      <c r="O2" s="5">
        <f t="shared" si="0"/>
        <v>5.6109071840587301</v>
      </c>
      <c r="Q2" s="5"/>
      <c r="R2" s="5"/>
      <c r="S2" s="5"/>
      <c r="T2" s="5"/>
      <c r="U2" s="5"/>
    </row>
    <row r="3" spans="1:21" x14ac:dyDescent="0.15">
      <c r="A3" s="36"/>
      <c r="B3" s="37"/>
      <c r="C3" s="6">
        <v>0.76800000000000002</v>
      </c>
      <c r="D3" s="6">
        <v>0.77900000000000003</v>
      </c>
      <c r="E3" s="6">
        <v>1.913</v>
      </c>
      <c r="F3" s="6">
        <v>0.16600000000000001</v>
      </c>
      <c r="G3" s="6">
        <v>0.13900000000000001</v>
      </c>
      <c r="I3" s="36"/>
      <c r="J3" s="36"/>
      <c r="K3" s="5">
        <f t="shared" ref="K3:K4" si="1">C3/1.907*100</f>
        <v>40.272679601468276</v>
      </c>
      <c r="L3" s="5">
        <f t="shared" si="0"/>
        <v>40.849501835343474</v>
      </c>
      <c r="M3" s="5">
        <f t="shared" si="0"/>
        <v>100.31463030938647</v>
      </c>
      <c r="N3" s="5">
        <f t="shared" si="0"/>
        <v>8.7047718930256952</v>
      </c>
      <c r="O3" s="5">
        <f t="shared" si="0"/>
        <v>7.288935500786577</v>
      </c>
      <c r="Q3" s="5"/>
      <c r="R3" s="5"/>
      <c r="S3" s="5"/>
      <c r="T3" s="5"/>
      <c r="U3" s="5"/>
    </row>
    <row r="4" spans="1:21" x14ac:dyDescent="0.15">
      <c r="A4" s="36"/>
      <c r="B4" s="37"/>
      <c r="C4" s="6">
        <v>0.63500000000000001</v>
      </c>
      <c r="D4" s="6">
        <v>0.624</v>
      </c>
      <c r="E4" s="6">
        <v>1.879</v>
      </c>
      <c r="F4" s="6">
        <v>0.14099999999999999</v>
      </c>
      <c r="G4" s="6">
        <v>7.4999999999999997E-2</v>
      </c>
      <c r="I4" s="36"/>
      <c r="J4" s="36"/>
      <c r="K4" s="5">
        <f t="shared" si="1"/>
        <v>33.29837441006817</v>
      </c>
      <c r="L4" s="5">
        <f t="shared" si="0"/>
        <v>32.721552176192972</v>
      </c>
      <c r="M4" s="5">
        <f t="shared" si="0"/>
        <v>98.53172522286313</v>
      </c>
      <c r="N4" s="5">
        <f t="shared" si="0"/>
        <v>7.3938122705820648</v>
      </c>
      <c r="O4" s="5">
        <f t="shared" si="0"/>
        <v>3.9328788673308863</v>
      </c>
      <c r="Q4" s="5"/>
      <c r="R4" s="5"/>
      <c r="S4" s="5"/>
      <c r="T4" s="5"/>
      <c r="U4" s="5"/>
    </row>
    <row r="5" spans="1:21" ht="15.75" customHeight="1" x14ac:dyDescent="0.15">
      <c r="A5" s="36"/>
      <c r="B5" s="4" t="s">
        <v>13</v>
      </c>
      <c r="C5" s="10">
        <f>AVERAGE(C2:C4)</f>
        <v>0.71566666666666678</v>
      </c>
      <c r="D5" s="10">
        <f>AVERAGE(D2:D4)</f>
        <v>0.72766666666666679</v>
      </c>
      <c r="E5" s="11">
        <f>AVERAGE(E2:E4)</f>
        <v>1.907</v>
      </c>
      <c r="F5" s="10">
        <f>AVERAGE(F2:F4)</f>
        <v>0.18933333333333335</v>
      </c>
      <c r="G5" s="10">
        <f>AVERAGE(G2:G4)</f>
        <v>0.107</v>
      </c>
      <c r="I5" s="36"/>
      <c r="J5" s="4" t="s">
        <v>13</v>
      </c>
      <c r="K5" s="5">
        <f>AVERAGE(K2:K4)</f>
        <v>37.528404125152946</v>
      </c>
      <c r="L5" s="5">
        <f>AVERAGE(L2:L4)</f>
        <v>38.157664743925885</v>
      </c>
      <c r="M5" s="5">
        <f>AVERAGE(M2:M4)</f>
        <v>100</v>
      </c>
      <c r="N5" s="5">
        <f>AVERAGE(N2:N4)</f>
        <v>9.9283342073064151</v>
      </c>
      <c r="O5" s="5">
        <f>AVERAGE(O2:O4)</f>
        <v>5.610907184058731</v>
      </c>
      <c r="Q5" s="5"/>
      <c r="R5" s="5"/>
      <c r="S5" s="5"/>
      <c r="T5" s="5"/>
      <c r="U5" s="5"/>
    </row>
    <row r="6" spans="1:21" x14ac:dyDescent="0.15">
      <c r="A6" s="36"/>
      <c r="B6" s="4" t="s">
        <v>14</v>
      </c>
      <c r="C6" s="10">
        <f>_xlfn.STDEV.P(C2:C4)</f>
        <v>5.7875344971374081E-2</v>
      </c>
      <c r="D6" s="10">
        <f>_xlfn.STDEV.P(D2:D4)</f>
        <v>7.3304539801812132E-2</v>
      </c>
      <c r="E6" s="10">
        <f>_xlfn.STDEV.P(E2:E4)</f>
        <v>2.0848661028149203E-2</v>
      </c>
      <c r="F6" s="10">
        <f>_xlfn.STDEV.P(F2:F4)</f>
        <v>5.1693541397569369E-2</v>
      </c>
      <c r="G6" s="10">
        <f>_xlfn.STDEV.P(G2:G4)</f>
        <v>2.6127890589687227E-2</v>
      </c>
      <c r="I6" s="36"/>
      <c r="J6" s="4" t="s">
        <v>14</v>
      </c>
      <c r="K6" s="5">
        <f>_xlfn.STDEV.P(K2:K4)</f>
        <v>3.0348896156986935</v>
      </c>
      <c r="L6" s="5">
        <f>_xlfn.STDEV.P(L2:L4)</f>
        <v>3.8439716728795372</v>
      </c>
      <c r="M6" s="5">
        <f>_xlfn.STDEV.P(M2:M4)</f>
        <v>1.0932701115967098</v>
      </c>
      <c r="N6" s="5">
        <f>_xlfn.STDEV.P(N2:N4)</f>
        <v>2.7107258205332667</v>
      </c>
      <c r="O6" s="5">
        <f>_xlfn.STDEV.P(O2:O4)</f>
        <v>1.3701043833081952</v>
      </c>
      <c r="Q6" s="5"/>
      <c r="R6" s="5"/>
      <c r="S6" s="5"/>
      <c r="T6" s="5"/>
      <c r="U6" s="5"/>
    </row>
    <row r="7" spans="1:21" x14ac:dyDescent="0.15">
      <c r="A7" s="4"/>
      <c r="B7" s="4"/>
      <c r="C7" s="6"/>
      <c r="D7" s="6"/>
      <c r="E7" s="6"/>
      <c r="F7" s="6"/>
      <c r="G7" s="6"/>
      <c r="I7" s="4"/>
      <c r="J7" s="4"/>
      <c r="K7" s="4"/>
      <c r="L7" s="4"/>
      <c r="M7" s="4"/>
      <c r="N7" s="4"/>
      <c r="O7" s="4"/>
    </row>
    <row r="8" spans="1:21" x14ac:dyDescent="0.15">
      <c r="A8" s="36" t="s">
        <v>17</v>
      </c>
      <c r="B8" s="36"/>
      <c r="C8" s="12">
        <v>6</v>
      </c>
      <c r="D8" s="12">
        <v>7</v>
      </c>
      <c r="E8" s="12">
        <v>8</v>
      </c>
      <c r="F8" s="12">
        <v>9</v>
      </c>
      <c r="G8" s="12">
        <v>10</v>
      </c>
      <c r="H8" s="4"/>
      <c r="I8" s="36" t="s">
        <v>17</v>
      </c>
      <c r="J8" s="36"/>
      <c r="K8" s="13">
        <v>6</v>
      </c>
      <c r="L8" s="13">
        <v>7</v>
      </c>
      <c r="M8" s="13">
        <v>8</v>
      </c>
      <c r="N8" s="13">
        <v>9</v>
      </c>
      <c r="O8" s="13">
        <v>10</v>
      </c>
    </row>
    <row r="9" spans="1:21" ht="15.75" customHeight="1" x14ac:dyDescent="0.15">
      <c r="A9" s="36" t="s">
        <v>69</v>
      </c>
      <c r="B9" s="37" t="s">
        <v>67</v>
      </c>
      <c r="C9" s="6">
        <v>0.26900000000000002</v>
      </c>
      <c r="D9" s="6">
        <v>1.5589999999999999</v>
      </c>
      <c r="E9" s="6">
        <v>4.03</v>
      </c>
      <c r="F9" s="6">
        <v>0.39500000000000002</v>
      </c>
      <c r="G9" s="6">
        <v>0.13800000000000001</v>
      </c>
      <c r="I9" s="36" t="s">
        <v>69</v>
      </c>
      <c r="J9" s="36" t="s">
        <v>15</v>
      </c>
      <c r="K9" s="5">
        <f>C9/3.912*100</f>
        <v>6.8762781186094077</v>
      </c>
      <c r="L9" s="5">
        <f t="shared" ref="L9:O10" si="2">D9/3.912*100</f>
        <v>39.851738241308794</v>
      </c>
      <c r="M9" s="5">
        <f t="shared" si="2"/>
        <v>103.01635991820042</v>
      </c>
      <c r="N9" s="5">
        <f t="shared" si="2"/>
        <v>10.09713701431493</v>
      </c>
      <c r="O9" s="5">
        <f t="shared" si="2"/>
        <v>3.5276073619631907</v>
      </c>
      <c r="Q9" s="5"/>
      <c r="R9" s="5"/>
      <c r="S9" s="5"/>
      <c r="T9" s="5"/>
      <c r="U9" s="5"/>
    </row>
    <row r="10" spans="1:21" x14ac:dyDescent="0.15">
      <c r="A10" s="36"/>
      <c r="B10" s="37"/>
      <c r="C10" s="6">
        <v>0.216</v>
      </c>
      <c r="D10" s="6">
        <v>1.6830000000000001</v>
      </c>
      <c r="E10" s="6">
        <v>3.9350000000000001</v>
      </c>
      <c r="F10" s="6">
        <v>0.29899999999999999</v>
      </c>
      <c r="G10" s="6">
        <v>0.17</v>
      </c>
      <c r="I10" s="36"/>
      <c r="J10" s="36"/>
      <c r="K10" s="5">
        <f t="shared" ref="K10:K11" si="3">C10/3.912*100</f>
        <v>5.5214723926380369</v>
      </c>
      <c r="L10" s="5">
        <f t="shared" si="2"/>
        <v>43.021472392638039</v>
      </c>
      <c r="M10" s="5">
        <f t="shared" si="2"/>
        <v>100.5879345603272</v>
      </c>
      <c r="N10" s="5">
        <f t="shared" si="2"/>
        <v>7.6431492842535782</v>
      </c>
      <c r="O10" s="5">
        <f t="shared" si="2"/>
        <v>4.3456032719836406</v>
      </c>
      <c r="Q10" s="5"/>
      <c r="R10" s="5"/>
      <c r="S10" s="5"/>
      <c r="T10" s="5"/>
      <c r="U10" s="5"/>
    </row>
    <row r="11" spans="1:21" x14ac:dyDescent="0.15">
      <c r="A11" s="36"/>
      <c r="B11" s="37"/>
      <c r="C11" s="6">
        <v>0.34</v>
      </c>
      <c r="D11" s="6">
        <v>1.4139999999999999</v>
      </c>
      <c r="E11" s="6">
        <v>3.7709999999999999</v>
      </c>
      <c r="F11" s="6">
        <v>0.252</v>
      </c>
      <c r="G11" s="6">
        <v>0.08</v>
      </c>
      <c r="I11" s="36"/>
      <c r="J11" s="36"/>
      <c r="K11" s="5">
        <f t="shared" si="3"/>
        <v>8.6912065439672812</v>
      </c>
      <c r="L11" s="5">
        <f t="shared" ref="L11:O11" si="4">D11/3.912*100</f>
        <v>36.145194274028633</v>
      </c>
      <c r="M11" s="5">
        <f t="shared" si="4"/>
        <v>96.395705521472394</v>
      </c>
      <c r="N11" s="5">
        <f t="shared" si="4"/>
        <v>6.4417177914110431</v>
      </c>
      <c r="O11" s="5">
        <f t="shared" si="4"/>
        <v>2.0449897750511248</v>
      </c>
      <c r="Q11" s="5"/>
      <c r="R11" s="5"/>
      <c r="S11" s="5"/>
      <c r="T11" s="5"/>
      <c r="U11" s="5"/>
    </row>
    <row r="12" spans="1:21" ht="15.75" customHeight="1" x14ac:dyDescent="0.15">
      <c r="A12" s="36"/>
      <c r="B12" s="4" t="s">
        <v>13</v>
      </c>
      <c r="C12" s="10">
        <f>AVERAGE(C9:C11)</f>
        <v>0.27499999999999997</v>
      </c>
      <c r="D12" s="10">
        <f>AVERAGE(D9:D11)</f>
        <v>1.5519999999999998</v>
      </c>
      <c r="E12" s="11">
        <f>AVERAGE(E9:E11)</f>
        <v>3.9120000000000004</v>
      </c>
      <c r="F12" s="10">
        <f>AVERAGE(F9:F11)</f>
        <v>0.3153333333333333</v>
      </c>
      <c r="G12" s="10">
        <f>AVERAGE(G9:G11)</f>
        <v>0.12933333333333336</v>
      </c>
      <c r="I12" s="36"/>
      <c r="J12" s="4" t="s">
        <v>13</v>
      </c>
      <c r="K12" s="5">
        <f>AVERAGE(K9:K11)</f>
        <v>7.0296523517382425</v>
      </c>
      <c r="L12" s="5">
        <f>AVERAGE(L9:L11)</f>
        <v>39.672801635991817</v>
      </c>
      <c r="M12" s="5">
        <f>AVERAGE(M9:M11)</f>
        <v>100</v>
      </c>
      <c r="N12" s="5">
        <f>AVERAGE(N9:N11)</f>
        <v>8.0606680299931828</v>
      </c>
      <c r="O12" s="5">
        <f>AVERAGE(O9:O11)</f>
        <v>3.3060668029993185</v>
      </c>
      <c r="Q12" s="5"/>
      <c r="R12" s="5"/>
      <c r="S12" s="5"/>
      <c r="T12" s="5"/>
      <c r="U12" s="5"/>
    </row>
    <row r="13" spans="1:21" ht="16.5" customHeight="1" x14ac:dyDescent="0.15">
      <c r="A13" s="36"/>
      <c r="B13" s="4" t="s">
        <v>14</v>
      </c>
      <c r="C13" s="10">
        <f>_xlfn.STDEV.P(C9:C11)</f>
        <v>5.0800262466513653E-2</v>
      </c>
      <c r="D13" s="10">
        <f>_xlfn.STDEV.P(D9:D11)</f>
        <v>0.10993028093599451</v>
      </c>
      <c r="E13" s="10">
        <f>_xlfn.STDEV.P(E9:E11)</f>
        <v>0.10697974886242113</v>
      </c>
      <c r="F13" s="10">
        <f>_xlfn.STDEV.P(F9:F11)</f>
        <v>5.9510970043812728E-2</v>
      </c>
      <c r="G13" s="10">
        <f>_xlfn.STDEV.P(G9:G11)</f>
        <v>3.7249906785863984E-2</v>
      </c>
      <c r="I13" s="36"/>
      <c r="J13" s="4" t="s">
        <v>14</v>
      </c>
      <c r="K13" s="5">
        <f>_xlfn.STDEV.P(K9:K11)</f>
        <v>1.2985752164241666</v>
      </c>
      <c r="L13" s="5">
        <f>_xlfn.STDEV.P(L9:L11)</f>
        <v>2.8100787560325777</v>
      </c>
      <c r="M13" s="5">
        <f>_xlfn.STDEV.P(M9:M11)</f>
        <v>2.734656157014856</v>
      </c>
      <c r="N13" s="5">
        <f>_xlfn.STDEV.P(N9:N11)</f>
        <v>1.5212415655371325</v>
      </c>
      <c r="O13" s="5">
        <f>_xlfn.STDEV.P(O9:O11)</f>
        <v>0.95219598123374072</v>
      </c>
      <c r="Q13" s="5"/>
      <c r="R13" s="5"/>
      <c r="S13" s="5"/>
      <c r="T13" s="5"/>
      <c r="U13" s="5"/>
    </row>
    <row r="14" spans="1:21" x14ac:dyDescent="0.15">
      <c r="A14" s="4"/>
      <c r="B14" s="4"/>
      <c r="C14" s="6"/>
      <c r="D14" s="6"/>
      <c r="E14" s="6"/>
      <c r="F14" s="6"/>
      <c r="G14" s="6"/>
      <c r="I14" s="4"/>
      <c r="J14" s="4"/>
      <c r="K14" s="4"/>
      <c r="L14" s="4"/>
      <c r="M14" s="4"/>
      <c r="N14" s="4"/>
      <c r="O14" s="4"/>
      <c r="Q14" s="4"/>
      <c r="R14" s="4"/>
      <c r="S14" s="4"/>
      <c r="T14" s="4"/>
      <c r="U14" s="4"/>
    </row>
    <row r="15" spans="1:21" ht="15.75" customHeight="1" x14ac:dyDescent="0.15">
      <c r="A15" s="36" t="s">
        <v>17</v>
      </c>
      <c r="B15" s="36"/>
      <c r="C15" s="12">
        <v>6</v>
      </c>
      <c r="D15" s="12">
        <v>7</v>
      </c>
      <c r="E15" s="12">
        <v>8</v>
      </c>
      <c r="F15" s="12">
        <v>9</v>
      </c>
      <c r="G15" s="12">
        <v>10</v>
      </c>
      <c r="H15" s="4"/>
      <c r="I15" s="36" t="s">
        <v>17</v>
      </c>
      <c r="J15" s="36"/>
      <c r="K15" s="13">
        <v>6</v>
      </c>
      <c r="L15" s="13">
        <v>7</v>
      </c>
      <c r="M15" s="13">
        <v>8</v>
      </c>
      <c r="N15" s="13">
        <v>9</v>
      </c>
      <c r="O15" s="13">
        <v>10</v>
      </c>
      <c r="Q15" s="5"/>
      <c r="R15" s="5"/>
      <c r="S15" s="5"/>
      <c r="T15" s="5"/>
      <c r="U15" s="5"/>
    </row>
    <row r="16" spans="1:21" ht="15.75" customHeight="1" x14ac:dyDescent="0.15">
      <c r="A16" s="36" t="s">
        <v>92</v>
      </c>
      <c r="B16" s="37" t="s">
        <v>67</v>
      </c>
      <c r="C16" s="6">
        <v>0.22900000000000001</v>
      </c>
      <c r="D16" s="6">
        <v>0.55700000000000005</v>
      </c>
      <c r="E16" s="6">
        <v>0.54</v>
      </c>
      <c r="F16" s="6">
        <v>0.88500000000000001</v>
      </c>
      <c r="G16" s="6">
        <v>0.246</v>
      </c>
      <c r="I16" s="36" t="s">
        <v>92</v>
      </c>
      <c r="J16" s="36" t="s">
        <v>15</v>
      </c>
      <c r="K16" s="5">
        <f>C16/0.868*100</f>
        <v>26.382488479262673</v>
      </c>
      <c r="L16" s="5">
        <f t="shared" ref="L16:O18" si="5">D16/0.868*100</f>
        <v>64.170506912442406</v>
      </c>
      <c r="M16" s="5">
        <f t="shared" si="5"/>
        <v>62.211981566820285</v>
      </c>
      <c r="N16" s="5">
        <f t="shared" si="5"/>
        <v>101.95852534562214</v>
      </c>
      <c r="O16" s="5">
        <f t="shared" si="5"/>
        <v>28.341013824884794</v>
      </c>
      <c r="Q16" s="5"/>
      <c r="R16" s="5"/>
      <c r="S16" s="5"/>
      <c r="T16" s="5"/>
      <c r="U16" s="5"/>
    </row>
    <row r="17" spans="1:21" x14ac:dyDescent="0.15">
      <c r="A17" s="36"/>
      <c r="B17" s="37"/>
      <c r="C17" s="6">
        <v>0.21299999999999999</v>
      </c>
      <c r="D17" s="6">
        <v>0.57299999999999995</v>
      </c>
      <c r="E17" s="6">
        <v>0.60599999999999998</v>
      </c>
      <c r="F17" s="6">
        <v>0.86699999999999999</v>
      </c>
      <c r="G17" s="6">
        <v>0.22900000000000001</v>
      </c>
      <c r="I17" s="36"/>
      <c r="J17" s="36"/>
      <c r="K17" s="5">
        <f t="shared" ref="K17:K18" si="6">C17/0.868*100</f>
        <v>24.539170506912441</v>
      </c>
      <c r="L17" s="5">
        <f t="shared" si="5"/>
        <v>66.013824884792626</v>
      </c>
      <c r="M17" s="5">
        <f t="shared" si="5"/>
        <v>69.815668202764982</v>
      </c>
      <c r="N17" s="5">
        <f t="shared" si="5"/>
        <v>99.884792626728114</v>
      </c>
      <c r="O17" s="5">
        <f t="shared" si="5"/>
        <v>26.382488479262673</v>
      </c>
      <c r="Q17" s="5"/>
      <c r="R17" s="5"/>
      <c r="S17" s="5"/>
      <c r="T17" s="5"/>
      <c r="U17" s="5"/>
    </row>
    <row r="18" spans="1:21" x14ac:dyDescent="0.15">
      <c r="A18" s="36"/>
      <c r="B18" s="37"/>
      <c r="C18" s="6">
        <v>0.21299999999999999</v>
      </c>
      <c r="D18" s="6">
        <v>0.52400000000000002</v>
      </c>
      <c r="E18" s="6">
        <v>0.59</v>
      </c>
      <c r="F18" s="6">
        <v>0.85199999999999998</v>
      </c>
      <c r="G18" s="6">
        <v>0.19700000000000001</v>
      </c>
      <c r="I18" s="36"/>
      <c r="J18" s="36"/>
      <c r="K18" s="5">
        <f t="shared" si="6"/>
        <v>24.539170506912441</v>
      </c>
      <c r="L18" s="5">
        <f t="shared" si="5"/>
        <v>60.36866359447005</v>
      </c>
      <c r="M18" s="5">
        <f t="shared" si="5"/>
        <v>67.972350230414747</v>
      </c>
      <c r="N18" s="5">
        <f t="shared" si="5"/>
        <v>98.156682027649765</v>
      </c>
      <c r="O18" s="5">
        <f t="shared" si="5"/>
        <v>22.695852534562214</v>
      </c>
      <c r="Q18" s="5"/>
      <c r="R18" s="5"/>
      <c r="S18" s="5"/>
      <c r="T18" s="5"/>
      <c r="U18" s="5"/>
    </row>
    <row r="19" spans="1:21" ht="15" customHeight="1" x14ac:dyDescent="0.15">
      <c r="A19" s="36"/>
      <c r="B19" s="4" t="s">
        <v>13</v>
      </c>
      <c r="C19" s="10">
        <f>AVERAGE(C16:C18)</f>
        <v>0.21833333333333335</v>
      </c>
      <c r="D19" s="10">
        <f>AVERAGE(D16:D18)</f>
        <v>0.55133333333333334</v>
      </c>
      <c r="E19" s="10">
        <f>AVERAGE(E16:E18)</f>
        <v>0.57866666666666655</v>
      </c>
      <c r="F19" s="11">
        <f>AVERAGE(F16:F18)</f>
        <v>0.86799999999999999</v>
      </c>
      <c r="G19" s="10">
        <f>AVERAGE(G16:G18)</f>
        <v>0.22399999999999998</v>
      </c>
      <c r="I19" s="36"/>
      <c r="J19" s="4" t="s">
        <v>13</v>
      </c>
      <c r="K19" s="5">
        <f>AVERAGE(K16:K18)</f>
        <v>25.153609831029186</v>
      </c>
      <c r="L19" s="5">
        <f>AVERAGE(L16:L18)</f>
        <v>63.517665130568354</v>
      </c>
      <c r="M19" s="5">
        <f>AVERAGE(M16:M18)</f>
        <v>66.666666666666671</v>
      </c>
      <c r="N19" s="5">
        <f>AVERAGE(N16:N18)</f>
        <v>100</v>
      </c>
      <c r="O19" s="5">
        <f>AVERAGE(O16:O18)</f>
        <v>25.806451612903228</v>
      </c>
      <c r="Q19" s="5"/>
      <c r="R19" s="5"/>
      <c r="S19" s="5"/>
      <c r="T19" s="5"/>
      <c r="U19" s="5"/>
    </row>
    <row r="20" spans="1:21" ht="15" customHeight="1" x14ac:dyDescent="0.15">
      <c r="A20" s="36"/>
      <c r="B20" s="4" t="s">
        <v>14</v>
      </c>
      <c r="C20" s="10">
        <f>_xlfn.STDEV.P(C16:C18)</f>
        <v>7.5424723326565132E-3</v>
      </c>
      <c r="D20" s="10">
        <f>_xlfn.STDEV.P(D16:D18)</f>
        <v>2.0401524997465784E-2</v>
      </c>
      <c r="E20" s="10">
        <f>_xlfn.STDEV.P(E16:E18)</f>
        <v>2.8110891523077327E-2</v>
      </c>
      <c r="F20" s="10">
        <f>_xlfn.STDEV.P(F16:F18)</f>
        <v>1.3490737563232054E-2</v>
      </c>
      <c r="G20" s="10">
        <f>_xlfn.STDEV.P(G16:G18)</f>
        <v>2.0314198646923447E-2</v>
      </c>
      <c r="I20" s="36"/>
      <c r="J20" s="4" t="s">
        <v>14</v>
      </c>
      <c r="K20" s="5">
        <f>_xlfn.STDEV.P(K16:K18)</f>
        <v>0.86894842542125694</v>
      </c>
      <c r="L20" s="5">
        <f>_xlfn.STDEV.P(L16:L18)</f>
        <v>2.3504061056988248</v>
      </c>
      <c r="M20" s="5">
        <f>_xlfn.STDEV.P(M16:M18)</f>
        <v>3.238581972704762</v>
      </c>
      <c r="N20" s="5">
        <f>_xlfn.STDEV.P(N16:N18)</f>
        <v>1.5542324381603816</v>
      </c>
      <c r="O20" s="5">
        <f>_xlfn.STDEV.P(O16:O18)</f>
        <v>2.3403454662354206</v>
      </c>
      <c r="Q20" s="5"/>
      <c r="R20" s="5"/>
      <c r="S20" s="5"/>
      <c r="T20" s="5"/>
      <c r="U20" s="5"/>
    </row>
    <row r="22" spans="1:21" x14ac:dyDescent="0.15">
      <c r="K22" s="15"/>
      <c r="L22" s="15"/>
      <c r="M22" s="15"/>
      <c r="N22" s="15"/>
      <c r="O22" s="15"/>
    </row>
    <row r="23" spans="1:21" x14ac:dyDescent="0.15">
      <c r="K23" s="15"/>
      <c r="L23" s="15"/>
      <c r="M23" s="15"/>
      <c r="N23" s="15"/>
      <c r="O23" s="15"/>
    </row>
    <row r="24" spans="1:21" x14ac:dyDescent="0.15">
      <c r="K24" s="15"/>
      <c r="L24" s="15"/>
      <c r="M24" s="15"/>
      <c r="N24" s="15"/>
      <c r="O24" s="15"/>
    </row>
    <row r="25" spans="1:21" x14ac:dyDescent="0.15">
      <c r="D25" s="4"/>
      <c r="E25" s="4"/>
      <c r="K25" s="16"/>
      <c r="L25" s="16"/>
      <c r="M25" s="16"/>
      <c r="N25" s="16"/>
      <c r="O25" s="16"/>
    </row>
    <row r="26" spans="1:21" x14ac:dyDescent="0.15">
      <c r="D26" s="4"/>
      <c r="E26" s="4"/>
      <c r="K26" s="15"/>
      <c r="L26" s="15"/>
      <c r="M26" s="15"/>
      <c r="N26" s="15"/>
      <c r="O26" s="15"/>
    </row>
    <row r="27" spans="1:21" x14ac:dyDescent="0.15">
      <c r="D27" s="4"/>
      <c r="E27" s="4"/>
    </row>
    <row r="28" spans="1:21" x14ac:dyDescent="0.15">
      <c r="D28" s="4"/>
      <c r="E28" s="4"/>
    </row>
    <row r="29" spans="1:21" x14ac:dyDescent="0.15">
      <c r="D29" s="4"/>
      <c r="E29" s="4"/>
    </row>
  </sheetData>
  <mergeCells count="18">
    <mergeCell ref="A1:B1"/>
    <mergeCell ref="A2:A6"/>
    <mergeCell ref="B2:B4"/>
    <mergeCell ref="A15:B15"/>
    <mergeCell ref="A16:A20"/>
    <mergeCell ref="B16:B18"/>
    <mergeCell ref="A8:B8"/>
    <mergeCell ref="A9:A13"/>
    <mergeCell ref="B9:B11"/>
    <mergeCell ref="I15:J15"/>
    <mergeCell ref="I16:I20"/>
    <mergeCell ref="J16:J18"/>
    <mergeCell ref="I1:J1"/>
    <mergeCell ref="I2:I6"/>
    <mergeCell ref="J2:J4"/>
    <mergeCell ref="I8:J8"/>
    <mergeCell ref="I9:I13"/>
    <mergeCell ref="J9:J1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zoomScale="130" zoomScaleNormal="130" workbookViewId="0">
      <selection activeCell="A16" sqref="A16:A20"/>
    </sheetView>
  </sheetViews>
  <sheetFormatPr defaultColWidth="9" defaultRowHeight="15.75" x14ac:dyDescent="0.15"/>
  <cols>
    <col min="1" max="1" width="8.125" style="1" customWidth="1"/>
    <col min="2" max="2" width="13.625" style="1" customWidth="1"/>
    <col min="3" max="9" width="7.125" style="1" customWidth="1"/>
    <col min="10" max="10" width="12.75" style="1" bestFit="1" customWidth="1"/>
    <col min="11" max="11" width="12.875" style="1" customWidth="1"/>
    <col min="12" max="12" width="9" style="1"/>
    <col min="13" max="13" width="8.5" style="1" customWidth="1"/>
    <col min="14" max="14" width="15.875" style="1" customWidth="1"/>
    <col min="15" max="16384" width="9" style="1"/>
  </cols>
  <sheetData>
    <row r="1" spans="1:29" s="27" customFormat="1" ht="19.5" customHeight="1" x14ac:dyDescent="0.25">
      <c r="A1" s="38" t="s">
        <v>18</v>
      </c>
      <c r="B1" s="38"/>
      <c r="C1" s="26" t="s">
        <v>19</v>
      </c>
      <c r="D1" s="26" t="s">
        <v>20</v>
      </c>
      <c r="E1" s="26" t="s">
        <v>21</v>
      </c>
      <c r="F1" s="26" t="s">
        <v>22</v>
      </c>
      <c r="G1" s="26" t="s">
        <v>23</v>
      </c>
      <c r="H1" s="26" t="s">
        <v>24</v>
      </c>
      <c r="I1" s="26" t="s">
        <v>25</v>
      </c>
      <c r="J1" s="24"/>
      <c r="K1" s="26"/>
      <c r="M1" s="38" t="s">
        <v>18</v>
      </c>
      <c r="N1" s="38"/>
      <c r="O1" s="26" t="s">
        <v>19</v>
      </c>
      <c r="P1" s="26" t="s">
        <v>20</v>
      </c>
      <c r="Q1" s="26" t="s">
        <v>21</v>
      </c>
      <c r="R1" s="26" t="s">
        <v>22</v>
      </c>
      <c r="S1" s="26" t="s">
        <v>23</v>
      </c>
      <c r="T1" s="26" t="s">
        <v>24</v>
      </c>
      <c r="U1" s="26" t="s">
        <v>25</v>
      </c>
    </row>
    <row r="2" spans="1:29" ht="15.75" customHeight="1" x14ac:dyDescent="0.15">
      <c r="A2" s="36" t="s">
        <v>11</v>
      </c>
      <c r="B2" s="37" t="s">
        <v>67</v>
      </c>
      <c r="C2" s="6">
        <v>1.851</v>
      </c>
      <c r="D2" s="6">
        <v>0.47199999999999998</v>
      </c>
      <c r="E2" s="6">
        <v>0.79400000000000004</v>
      </c>
      <c r="F2" s="6">
        <v>0</v>
      </c>
      <c r="G2" s="6">
        <v>0.38700000000000001</v>
      </c>
      <c r="H2" s="6">
        <v>0.68700000000000006</v>
      </c>
      <c r="I2" s="6">
        <v>0.79500000000000004</v>
      </c>
      <c r="M2" s="36" t="s">
        <v>11</v>
      </c>
      <c r="N2" s="36" t="s">
        <v>15</v>
      </c>
      <c r="O2" s="4">
        <f>C2/1.91*100</f>
        <v>96.910994764397913</v>
      </c>
      <c r="P2" s="4">
        <f t="shared" ref="P2:U4" si="0">D2/1.91*100</f>
        <v>24.712041884816756</v>
      </c>
      <c r="Q2" s="4">
        <f t="shared" si="0"/>
        <v>41.570680628272257</v>
      </c>
      <c r="R2" s="4">
        <f t="shared" si="0"/>
        <v>0</v>
      </c>
      <c r="S2" s="4">
        <f t="shared" si="0"/>
        <v>20.261780104712042</v>
      </c>
      <c r="T2" s="4">
        <f t="shared" si="0"/>
        <v>35.968586387434556</v>
      </c>
      <c r="U2" s="4">
        <f t="shared" si="0"/>
        <v>41.623036649214662</v>
      </c>
      <c r="W2" s="4"/>
      <c r="X2" s="4"/>
      <c r="Y2" s="4"/>
      <c r="Z2" s="4"/>
      <c r="AA2" s="4"/>
      <c r="AB2" s="4"/>
      <c r="AC2" s="4"/>
    </row>
    <row r="3" spans="1:29" x14ac:dyDescent="0.15">
      <c r="A3" s="36"/>
      <c r="B3" s="37"/>
      <c r="C3" s="6">
        <v>2.0169999999999999</v>
      </c>
      <c r="D3" s="6">
        <v>0.55900000000000005</v>
      </c>
      <c r="E3" s="6">
        <v>0.66600000000000004</v>
      </c>
      <c r="F3" s="6">
        <v>0</v>
      </c>
      <c r="G3" s="6">
        <v>0.45100000000000001</v>
      </c>
      <c r="H3" s="6">
        <v>0.79500000000000004</v>
      </c>
      <c r="I3" s="6">
        <v>0.73</v>
      </c>
      <c r="M3" s="36"/>
      <c r="N3" s="36"/>
      <c r="O3" s="4">
        <f t="shared" ref="O3:O4" si="1">C3/1.91*100</f>
        <v>105.60209424083769</v>
      </c>
      <c r="P3" s="4">
        <f t="shared" si="0"/>
        <v>29.267015706806287</v>
      </c>
      <c r="Q3" s="4">
        <f t="shared" si="0"/>
        <v>34.869109947643985</v>
      </c>
      <c r="R3" s="4">
        <f t="shared" si="0"/>
        <v>0</v>
      </c>
      <c r="S3" s="4">
        <f t="shared" si="0"/>
        <v>23.612565445026178</v>
      </c>
      <c r="T3" s="4">
        <f t="shared" si="0"/>
        <v>41.623036649214662</v>
      </c>
      <c r="U3" s="4">
        <f t="shared" si="0"/>
        <v>38.219895287958117</v>
      </c>
      <c r="W3" s="4"/>
      <c r="X3" s="4"/>
      <c r="Y3" s="4"/>
      <c r="Z3" s="4"/>
      <c r="AA3" s="4"/>
      <c r="AB3" s="4"/>
      <c r="AC3" s="4"/>
    </row>
    <row r="4" spans="1:29" x14ac:dyDescent="0.15">
      <c r="A4" s="36"/>
      <c r="B4" s="37"/>
      <c r="C4" s="6">
        <v>1.8620000000000001</v>
      </c>
      <c r="D4" s="6">
        <v>0.51500000000000001</v>
      </c>
      <c r="E4" s="6">
        <v>0.83799999999999997</v>
      </c>
      <c r="F4" s="6">
        <v>0</v>
      </c>
      <c r="G4" s="6">
        <v>0.36499999999999999</v>
      </c>
      <c r="H4" s="6">
        <v>0.623</v>
      </c>
      <c r="I4" s="6">
        <v>0.81599999999999995</v>
      </c>
      <c r="M4" s="36"/>
      <c r="N4" s="36"/>
      <c r="O4" s="4">
        <f t="shared" si="1"/>
        <v>97.486910994764415</v>
      </c>
      <c r="P4" s="4">
        <f t="shared" si="0"/>
        <v>26.963350785340317</v>
      </c>
      <c r="Q4" s="4">
        <f t="shared" si="0"/>
        <v>43.874345549738223</v>
      </c>
      <c r="R4" s="4">
        <f t="shared" si="0"/>
        <v>0</v>
      </c>
      <c r="S4" s="4">
        <f t="shared" si="0"/>
        <v>19.109947643979059</v>
      </c>
      <c r="T4" s="4">
        <f t="shared" si="0"/>
        <v>32.617801047120423</v>
      </c>
      <c r="U4" s="4">
        <f t="shared" si="0"/>
        <v>42.72251308900524</v>
      </c>
      <c r="W4" s="4"/>
      <c r="X4" s="4"/>
      <c r="Y4" s="4"/>
      <c r="Z4" s="4"/>
      <c r="AA4" s="4"/>
      <c r="AB4" s="4"/>
      <c r="AC4" s="4"/>
    </row>
    <row r="5" spans="1:29" ht="17.25" customHeight="1" x14ac:dyDescent="0.15">
      <c r="A5" s="36"/>
      <c r="B5" s="4" t="s">
        <v>13</v>
      </c>
      <c r="C5" s="8">
        <f>AVERAGE(C2:C4)</f>
        <v>1.9100000000000001</v>
      </c>
      <c r="D5" s="6">
        <f t="shared" ref="D5:I5" si="2">AVERAGE(D2:D4)</f>
        <v>0.51533333333333342</v>
      </c>
      <c r="E5" s="6">
        <f t="shared" si="2"/>
        <v>0.76600000000000001</v>
      </c>
      <c r="F5" s="6">
        <f t="shared" si="2"/>
        <v>0</v>
      </c>
      <c r="G5" s="6">
        <f t="shared" si="2"/>
        <v>0.40100000000000002</v>
      </c>
      <c r="H5" s="6">
        <f t="shared" si="2"/>
        <v>0.70166666666666677</v>
      </c>
      <c r="I5" s="6">
        <f t="shared" si="2"/>
        <v>0.78033333333333321</v>
      </c>
      <c r="M5" s="36"/>
      <c r="N5" s="4" t="s">
        <v>13</v>
      </c>
      <c r="O5" s="4">
        <f>AVERAGE(O2:O4)</f>
        <v>100</v>
      </c>
      <c r="P5" s="4">
        <f t="shared" ref="P5:U5" si="3">AVERAGE(P2:P4)</f>
        <v>26.980802792321118</v>
      </c>
      <c r="Q5" s="4">
        <f t="shared" si="3"/>
        <v>40.104712041884824</v>
      </c>
      <c r="R5" s="4">
        <f t="shared" si="3"/>
        <v>0</v>
      </c>
      <c r="S5" s="4">
        <f t="shared" si="3"/>
        <v>20.994764397905758</v>
      </c>
      <c r="T5" s="4">
        <f t="shared" si="3"/>
        <v>36.73647469458988</v>
      </c>
      <c r="U5" s="4">
        <f t="shared" si="3"/>
        <v>40.855148342059344</v>
      </c>
      <c r="W5" s="4"/>
      <c r="X5" s="4"/>
      <c r="Y5" s="4"/>
      <c r="Z5" s="4"/>
      <c r="AA5" s="4"/>
      <c r="AB5" s="4"/>
      <c r="AC5" s="4"/>
    </row>
    <row r="6" spans="1:29" ht="18" customHeight="1" x14ac:dyDescent="0.15">
      <c r="A6" s="36"/>
      <c r="B6" s="4" t="s">
        <v>14</v>
      </c>
      <c r="C6" s="6">
        <f>_xlfn.STDEV.P(C2:C4)</f>
        <v>7.5793579323493204E-2</v>
      </c>
      <c r="D6" s="6">
        <f t="shared" ref="D6:I6" si="4">_xlfn.STDEV.P(D2:D4)</f>
        <v>3.5518383346593317E-2</v>
      </c>
      <c r="E6" s="6">
        <f t="shared" si="4"/>
        <v>7.2956608108290397E-2</v>
      </c>
      <c r="F6" s="6">
        <f t="shared" si="4"/>
        <v>0</v>
      </c>
      <c r="G6" s="6">
        <f t="shared" si="4"/>
        <v>3.6478304054145219E-2</v>
      </c>
      <c r="H6" s="6">
        <f t="shared" si="4"/>
        <v>7.0980435489098201E-2</v>
      </c>
      <c r="I6" s="6">
        <f t="shared" si="4"/>
        <v>3.6609045633862435E-2</v>
      </c>
      <c r="M6" s="36"/>
      <c r="N6" s="4" t="s">
        <v>14</v>
      </c>
      <c r="O6" s="4">
        <f>_xlfn.STDEV.P(O2:O4)</f>
        <v>3.9682502263608943</v>
      </c>
      <c r="P6" s="4">
        <f t="shared" ref="P6:U6" si="5">_xlfn.STDEV.P(P2:P4)</f>
        <v>1.859601222334728</v>
      </c>
      <c r="Q6" s="4">
        <f t="shared" si="5"/>
        <v>3.8197177020047328</v>
      </c>
      <c r="R6" s="4">
        <f t="shared" si="5"/>
        <v>0</v>
      </c>
      <c r="S6" s="4">
        <f t="shared" si="5"/>
        <v>1.9098588510023664</v>
      </c>
      <c r="T6" s="4">
        <f t="shared" si="5"/>
        <v>3.7162531669684977</v>
      </c>
      <c r="U6" s="4">
        <f t="shared" si="5"/>
        <v>1.9167039598880862</v>
      </c>
      <c r="W6" s="4"/>
      <c r="X6" s="4"/>
      <c r="Y6" s="4"/>
      <c r="Z6" s="4"/>
      <c r="AA6" s="4"/>
      <c r="AB6" s="4"/>
      <c r="AC6" s="4"/>
    </row>
    <row r="7" spans="1:29" x14ac:dyDescent="0.15">
      <c r="A7" s="4"/>
      <c r="B7" s="4"/>
      <c r="C7" s="6"/>
      <c r="D7" s="6"/>
      <c r="E7" s="6"/>
      <c r="F7" s="6"/>
      <c r="G7" s="6"/>
      <c r="H7" s="6"/>
      <c r="I7" s="6"/>
      <c r="M7" s="4"/>
      <c r="N7" s="4"/>
      <c r="O7" s="4"/>
      <c r="P7" s="4"/>
      <c r="Q7" s="4"/>
      <c r="R7" s="4"/>
      <c r="S7" s="4"/>
      <c r="T7" s="4"/>
      <c r="U7" s="4"/>
    </row>
    <row r="8" spans="1:29" s="27" customFormat="1" ht="18.75" x14ac:dyDescent="0.25">
      <c r="A8" s="38" t="s">
        <v>18</v>
      </c>
      <c r="B8" s="38"/>
      <c r="C8" s="24" t="s">
        <v>19</v>
      </c>
      <c r="D8" s="24" t="s">
        <v>20</v>
      </c>
      <c r="E8" s="24" t="s">
        <v>21</v>
      </c>
      <c r="F8" s="24" t="s">
        <v>22</v>
      </c>
      <c r="G8" s="24" t="s">
        <v>23</v>
      </c>
      <c r="H8" s="24" t="s">
        <v>24</v>
      </c>
      <c r="I8" s="24" t="s">
        <v>25</v>
      </c>
      <c r="J8" s="25"/>
      <c r="K8" s="26"/>
      <c r="M8" s="38" t="s">
        <v>18</v>
      </c>
      <c r="N8" s="38"/>
      <c r="O8" s="26" t="s">
        <v>19</v>
      </c>
      <c r="P8" s="26" t="s">
        <v>20</v>
      </c>
      <c r="Q8" s="26" t="s">
        <v>21</v>
      </c>
      <c r="R8" s="26" t="s">
        <v>22</v>
      </c>
      <c r="S8" s="26" t="s">
        <v>23</v>
      </c>
      <c r="T8" s="26" t="s">
        <v>24</v>
      </c>
      <c r="U8" s="26" t="s">
        <v>25</v>
      </c>
    </row>
    <row r="9" spans="1:29" ht="15.75" customHeight="1" x14ac:dyDescent="0.15">
      <c r="A9" s="36" t="s">
        <v>86</v>
      </c>
      <c r="B9" s="37" t="s">
        <v>67</v>
      </c>
      <c r="C9" s="6">
        <v>3.7879999999999998</v>
      </c>
      <c r="D9" s="6">
        <v>0.25800000000000001</v>
      </c>
      <c r="E9" s="6">
        <v>3.87</v>
      </c>
      <c r="F9" s="6">
        <v>0.13100000000000001</v>
      </c>
      <c r="G9" s="6">
        <v>0.85699999999999998</v>
      </c>
      <c r="H9" s="6">
        <v>1.9590000000000001</v>
      </c>
      <c r="I9" s="6">
        <v>3.0920000000000001</v>
      </c>
      <c r="M9" s="36" t="s">
        <v>69</v>
      </c>
      <c r="N9" s="36" t="s">
        <v>15</v>
      </c>
      <c r="O9" s="4">
        <f>C9/3.912*100</f>
        <v>96.830265848670749</v>
      </c>
      <c r="P9" s="4">
        <f t="shared" ref="P9:U11" si="6">D9/3.912*100</f>
        <v>6.5950920245398779</v>
      </c>
      <c r="Q9" s="4">
        <f t="shared" si="6"/>
        <v>98.926380368098165</v>
      </c>
      <c r="R9" s="4">
        <f t="shared" si="6"/>
        <v>3.3486707566462166</v>
      </c>
      <c r="S9" s="4">
        <f t="shared" si="6"/>
        <v>21.906952965235174</v>
      </c>
      <c r="T9" s="4">
        <f t="shared" si="6"/>
        <v>50.076687116564422</v>
      </c>
      <c r="U9" s="4">
        <f t="shared" si="6"/>
        <v>79.038854805725975</v>
      </c>
      <c r="W9" s="4"/>
      <c r="X9" s="4"/>
      <c r="Y9" s="4"/>
      <c r="Z9" s="4"/>
      <c r="AA9" s="4"/>
      <c r="AB9" s="4"/>
      <c r="AC9" s="4"/>
    </row>
    <row r="10" spans="1:29" x14ac:dyDescent="0.15">
      <c r="A10" s="36"/>
      <c r="B10" s="37"/>
      <c r="C10" s="6">
        <v>4.0730000000000004</v>
      </c>
      <c r="D10" s="6">
        <v>0.11700000000000001</v>
      </c>
      <c r="E10" s="6">
        <v>3.9489999999999998</v>
      </c>
      <c r="F10" s="6">
        <v>0.252</v>
      </c>
      <c r="G10" s="6">
        <v>1.0569999999999999</v>
      </c>
      <c r="H10" s="6">
        <v>1.95</v>
      </c>
      <c r="I10" s="6">
        <v>2.8650000000000002</v>
      </c>
      <c r="M10" s="36"/>
      <c r="N10" s="36"/>
      <c r="O10" s="4">
        <f t="shared" ref="O10:O11" si="7">C10/3.912*100</f>
        <v>104.1155419222904</v>
      </c>
      <c r="P10" s="4">
        <f t="shared" si="6"/>
        <v>2.9907975460122702</v>
      </c>
      <c r="Q10" s="4">
        <f t="shared" si="6"/>
        <v>100.94580777096114</v>
      </c>
      <c r="R10" s="4">
        <f t="shared" si="6"/>
        <v>6.4417177914110431</v>
      </c>
      <c r="S10" s="4">
        <f t="shared" si="6"/>
        <v>27.019427402862984</v>
      </c>
      <c r="T10" s="4">
        <f t="shared" si="6"/>
        <v>49.846625766871163</v>
      </c>
      <c r="U10" s="4">
        <f t="shared" si="6"/>
        <v>73.236196319018404</v>
      </c>
      <c r="W10" s="4"/>
      <c r="X10" s="4"/>
      <c r="Y10" s="4"/>
      <c r="Z10" s="4"/>
      <c r="AA10" s="4"/>
      <c r="AB10" s="4"/>
      <c r="AC10" s="4"/>
    </row>
    <row r="11" spans="1:29" x14ac:dyDescent="0.15">
      <c r="A11" s="36"/>
      <c r="B11" s="37"/>
      <c r="C11" s="6">
        <v>3.875</v>
      </c>
      <c r="D11" s="6">
        <v>0.33400000000000002</v>
      </c>
      <c r="E11" s="6">
        <v>3.7559999999999998</v>
      </c>
      <c r="F11" s="6">
        <v>8.4000000000000005E-2</v>
      </c>
      <c r="G11" s="6">
        <v>0.74199999999999999</v>
      </c>
      <c r="H11" s="6">
        <v>1.871</v>
      </c>
      <c r="I11" s="6">
        <v>2.6720000000000002</v>
      </c>
      <c r="M11" s="36"/>
      <c r="N11" s="36"/>
      <c r="O11" s="4">
        <f t="shared" si="7"/>
        <v>99.054192229038861</v>
      </c>
      <c r="P11" s="4">
        <f t="shared" si="6"/>
        <v>8.5378323108384464</v>
      </c>
      <c r="Q11" s="4">
        <f t="shared" si="6"/>
        <v>96.012269938650306</v>
      </c>
      <c r="R11" s="4">
        <f t="shared" si="6"/>
        <v>2.147239263803681</v>
      </c>
      <c r="S11" s="4">
        <f t="shared" si="6"/>
        <v>18.967280163599181</v>
      </c>
      <c r="T11" s="4">
        <f t="shared" si="6"/>
        <v>47.827198364008183</v>
      </c>
      <c r="U11" s="4">
        <f t="shared" si="6"/>
        <v>68.302658486707571</v>
      </c>
      <c r="W11" s="4"/>
      <c r="X11" s="4"/>
      <c r="Y11" s="4"/>
      <c r="Z11" s="4"/>
      <c r="AA11" s="4"/>
      <c r="AB11" s="4"/>
      <c r="AC11" s="4"/>
    </row>
    <row r="12" spans="1:29" x14ac:dyDescent="0.15">
      <c r="A12" s="36"/>
      <c r="B12" s="4" t="s">
        <v>13</v>
      </c>
      <c r="C12" s="8">
        <f>AVERAGE(C9:C11)</f>
        <v>3.9120000000000004</v>
      </c>
      <c r="D12" s="6">
        <f t="shared" ref="D12:I12" si="8">AVERAGE(D9:D11)</f>
        <v>0.23633333333333337</v>
      </c>
      <c r="E12" s="6">
        <f t="shared" si="8"/>
        <v>3.8583333333333329</v>
      </c>
      <c r="F12" s="6">
        <f t="shared" si="8"/>
        <v>0.15566666666666668</v>
      </c>
      <c r="G12" s="6">
        <f t="shared" si="8"/>
        <v>0.88533333333333319</v>
      </c>
      <c r="H12" s="6">
        <f t="shared" si="8"/>
        <v>1.9266666666666665</v>
      </c>
      <c r="I12" s="6">
        <f t="shared" si="8"/>
        <v>2.8763333333333336</v>
      </c>
      <c r="M12" s="36"/>
      <c r="N12" s="4" t="s">
        <v>13</v>
      </c>
      <c r="O12" s="4">
        <f>AVERAGE(O9:O11)</f>
        <v>100</v>
      </c>
      <c r="P12" s="4">
        <f t="shared" ref="P12:U12" si="9">AVERAGE(P9:P11)</f>
        <v>6.0412406271301977</v>
      </c>
      <c r="Q12" s="4">
        <f t="shared" si="9"/>
        <v>98.62815269256987</v>
      </c>
      <c r="R12" s="4">
        <f t="shared" si="9"/>
        <v>3.9792092706203142</v>
      </c>
      <c r="S12" s="4">
        <f t="shared" si="9"/>
        <v>22.631220177232446</v>
      </c>
      <c r="T12" s="4">
        <f t="shared" si="9"/>
        <v>49.250170415814587</v>
      </c>
      <c r="U12" s="4">
        <f t="shared" si="9"/>
        <v>73.525903203817322</v>
      </c>
      <c r="W12" s="4"/>
      <c r="X12" s="4"/>
      <c r="Y12" s="4"/>
      <c r="Z12" s="4"/>
      <c r="AA12" s="4"/>
      <c r="AB12" s="4"/>
      <c r="AC12" s="4"/>
    </row>
    <row r="13" spans="1:29" ht="16.5" customHeight="1" x14ac:dyDescent="0.15">
      <c r="A13" s="36"/>
      <c r="B13" s="4" t="s">
        <v>14</v>
      </c>
      <c r="C13" s="6">
        <f>_xlfn.STDEV.P(C9:C11)</f>
        <v>0.11925602710135895</v>
      </c>
      <c r="D13" s="6">
        <f t="shared" ref="D13:I13" si="10">_xlfn.STDEV.P(D9:D11)</f>
        <v>8.9904888014439313E-2</v>
      </c>
      <c r="E13" s="6">
        <f t="shared" si="10"/>
        <v>7.9222611811415489E-2</v>
      </c>
      <c r="F13" s="6">
        <f t="shared" si="10"/>
        <v>7.0768794127229709E-2</v>
      </c>
      <c r="G13" s="6">
        <f t="shared" si="10"/>
        <v>0.13014948670236462</v>
      </c>
      <c r="H13" s="6">
        <f t="shared" si="10"/>
        <v>3.9533389544648079E-2</v>
      </c>
      <c r="I13" s="6">
        <f t="shared" si="10"/>
        <v>0.17165145563677056</v>
      </c>
      <c r="M13" s="36"/>
      <c r="N13" s="4" t="s">
        <v>14</v>
      </c>
      <c r="O13" s="4">
        <f>_xlfn.STDEV.P(O9:O11)</f>
        <v>3.0484669504437387</v>
      </c>
      <c r="P13" s="4">
        <f t="shared" ref="P13:U13" si="11">_xlfn.STDEV.P(P9:P11)</f>
        <v>2.2981822089580621</v>
      </c>
      <c r="Q13" s="4">
        <f t="shared" si="11"/>
        <v>2.0251178888398611</v>
      </c>
      <c r="R13" s="4">
        <f t="shared" si="11"/>
        <v>1.8090182547860352</v>
      </c>
      <c r="S13" s="4">
        <f t="shared" si="11"/>
        <v>3.3269296191810951</v>
      </c>
      <c r="T13" s="4">
        <f t="shared" si="11"/>
        <v>1.0105672173989786</v>
      </c>
      <c r="U13" s="4">
        <f t="shared" si="11"/>
        <v>4.3878183956229702</v>
      </c>
      <c r="W13" s="4"/>
      <c r="X13" s="4"/>
      <c r="Y13" s="4"/>
      <c r="Z13" s="4"/>
      <c r="AA13" s="4"/>
      <c r="AB13" s="4"/>
      <c r="AC13" s="4"/>
    </row>
    <row r="14" spans="1:29" x14ac:dyDescent="0.15">
      <c r="A14" s="4"/>
      <c r="B14" s="4"/>
      <c r="C14" s="6"/>
      <c r="D14" s="6"/>
      <c r="E14" s="6"/>
      <c r="F14" s="6"/>
      <c r="G14" s="6"/>
      <c r="H14" s="6"/>
      <c r="I14" s="6"/>
      <c r="M14" s="4"/>
      <c r="N14" s="4"/>
      <c r="O14" s="4"/>
      <c r="P14" s="4"/>
      <c r="Q14" s="4"/>
      <c r="R14" s="4"/>
      <c r="S14" s="4"/>
      <c r="T14" s="4"/>
      <c r="U14" s="4"/>
      <c r="W14" s="4"/>
      <c r="X14" s="4"/>
      <c r="Y14" s="4"/>
      <c r="Z14" s="4"/>
      <c r="AA14" s="4"/>
      <c r="AB14" s="4"/>
      <c r="AC14" s="4"/>
    </row>
    <row r="15" spans="1:29" s="27" customFormat="1" ht="18.75" x14ac:dyDescent="0.25">
      <c r="A15" s="38" t="s">
        <v>18</v>
      </c>
      <c r="B15" s="38"/>
      <c r="C15" s="24" t="s">
        <v>19</v>
      </c>
      <c r="D15" s="24" t="s">
        <v>20</v>
      </c>
      <c r="E15" s="24" t="s">
        <v>21</v>
      </c>
      <c r="F15" s="24" t="s">
        <v>22</v>
      </c>
      <c r="G15" s="24" t="s">
        <v>23</v>
      </c>
      <c r="H15" s="24" t="s">
        <v>24</v>
      </c>
      <c r="I15" s="24" t="s">
        <v>25</v>
      </c>
      <c r="J15" s="25"/>
      <c r="K15" s="26"/>
      <c r="M15" s="38" t="s">
        <v>18</v>
      </c>
      <c r="N15" s="38"/>
      <c r="O15" s="26" t="s">
        <v>19</v>
      </c>
      <c r="P15" s="26" t="s">
        <v>20</v>
      </c>
      <c r="Q15" s="26" t="s">
        <v>21</v>
      </c>
      <c r="R15" s="26" t="s">
        <v>22</v>
      </c>
      <c r="S15" s="26" t="s">
        <v>23</v>
      </c>
      <c r="T15" s="26" t="s">
        <v>24</v>
      </c>
      <c r="U15" s="26" t="s">
        <v>25</v>
      </c>
      <c r="W15" s="26"/>
      <c r="X15" s="26"/>
      <c r="Y15" s="26"/>
      <c r="Z15" s="26"/>
      <c r="AA15" s="26"/>
      <c r="AB15" s="26"/>
      <c r="AC15" s="26"/>
    </row>
    <row r="16" spans="1:29" ht="15.75" customHeight="1" x14ac:dyDescent="0.15">
      <c r="A16" s="36" t="s">
        <v>92</v>
      </c>
      <c r="B16" s="37" t="s">
        <v>67</v>
      </c>
      <c r="C16" s="6">
        <v>0.85299999999999998</v>
      </c>
      <c r="D16" s="6">
        <v>0</v>
      </c>
      <c r="E16" s="6">
        <v>1.194</v>
      </c>
      <c r="F16" s="6">
        <v>0.68200000000000005</v>
      </c>
      <c r="G16" s="6">
        <v>0.42599999999999999</v>
      </c>
      <c r="H16" s="6">
        <v>6.8000000000000005E-2</v>
      </c>
      <c r="I16" s="6">
        <v>0.13700000000000001</v>
      </c>
      <c r="M16" s="36" t="s">
        <v>92</v>
      </c>
      <c r="N16" s="36" t="s">
        <v>15</v>
      </c>
      <c r="O16" s="4">
        <f>C16/0.87*100</f>
        <v>98.045977011494259</v>
      </c>
      <c r="P16" s="4">
        <f t="shared" ref="P16:U18" si="12">D16/0.87*100</f>
        <v>0</v>
      </c>
      <c r="Q16" s="4">
        <f t="shared" si="12"/>
        <v>137.24137931034483</v>
      </c>
      <c r="R16" s="4">
        <f t="shared" si="12"/>
        <v>78.390804597701162</v>
      </c>
      <c r="S16" s="4">
        <f t="shared" si="12"/>
        <v>48.96551724137931</v>
      </c>
      <c r="T16" s="4">
        <f t="shared" si="12"/>
        <v>7.8160919540229896</v>
      </c>
      <c r="U16" s="4">
        <f t="shared" si="12"/>
        <v>15.747126436781612</v>
      </c>
      <c r="W16" s="4"/>
      <c r="X16" s="4"/>
      <c r="Y16" s="4"/>
      <c r="Z16" s="4"/>
      <c r="AA16" s="4"/>
      <c r="AB16" s="4"/>
      <c r="AC16" s="4"/>
    </row>
    <row r="17" spans="1:29" x14ac:dyDescent="0.15">
      <c r="A17" s="36"/>
      <c r="B17" s="37"/>
      <c r="C17" s="6">
        <v>0.88700000000000001</v>
      </c>
      <c r="D17" s="6">
        <v>0</v>
      </c>
      <c r="E17" s="6">
        <v>1.2629999999999999</v>
      </c>
      <c r="F17" s="6">
        <v>0.7</v>
      </c>
      <c r="G17" s="6">
        <v>0.47799999999999998</v>
      </c>
      <c r="H17" s="6">
        <v>0.10199999999999999</v>
      </c>
      <c r="I17" s="6">
        <v>0.153</v>
      </c>
      <c r="M17" s="36"/>
      <c r="N17" s="36"/>
      <c r="O17" s="4">
        <f t="shared" ref="O17:O18" si="13">C17/0.87*100</f>
        <v>101.95402298850576</v>
      </c>
      <c r="P17" s="4">
        <f t="shared" si="12"/>
        <v>0</v>
      </c>
      <c r="Q17" s="4">
        <f t="shared" si="12"/>
        <v>145.17241379310343</v>
      </c>
      <c r="R17" s="4">
        <f t="shared" si="12"/>
        <v>80.459770114942515</v>
      </c>
      <c r="S17" s="4">
        <f t="shared" si="12"/>
        <v>54.94252873563218</v>
      </c>
      <c r="T17" s="4">
        <f t="shared" si="12"/>
        <v>11.724137931034482</v>
      </c>
      <c r="U17" s="4">
        <f t="shared" si="12"/>
        <v>17.586206896551722</v>
      </c>
      <c r="W17" s="4"/>
      <c r="X17" s="4"/>
      <c r="Y17" s="4"/>
      <c r="Z17" s="4"/>
      <c r="AA17" s="4"/>
      <c r="AB17" s="4"/>
      <c r="AC17" s="4"/>
    </row>
    <row r="18" spans="1:29" x14ac:dyDescent="0.15">
      <c r="A18" s="36"/>
      <c r="B18" s="37"/>
      <c r="C18" s="6">
        <v>0.87</v>
      </c>
      <c r="D18" s="6">
        <v>0</v>
      </c>
      <c r="E18" s="6">
        <v>1.2450000000000001</v>
      </c>
      <c r="F18" s="6">
        <v>0.69899999999999995</v>
      </c>
      <c r="G18" s="6">
        <v>0.46100000000000002</v>
      </c>
      <c r="H18" s="6">
        <v>0.13700000000000001</v>
      </c>
      <c r="I18" s="6">
        <v>0.13600000000000001</v>
      </c>
      <c r="M18" s="36"/>
      <c r="N18" s="36"/>
      <c r="O18" s="4">
        <f t="shared" si="13"/>
        <v>100</v>
      </c>
      <c r="P18" s="4">
        <f t="shared" si="12"/>
        <v>0</v>
      </c>
      <c r="Q18" s="4">
        <f t="shared" si="12"/>
        <v>143.10344827586206</v>
      </c>
      <c r="R18" s="4">
        <f t="shared" si="12"/>
        <v>80.34482758620689</v>
      </c>
      <c r="S18" s="4">
        <f t="shared" si="12"/>
        <v>52.988505747126439</v>
      </c>
      <c r="T18" s="4">
        <f t="shared" si="12"/>
        <v>15.747126436781612</v>
      </c>
      <c r="U18" s="4">
        <f t="shared" si="12"/>
        <v>15.632183908045979</v>
      </c>
      <c r="W18" s="4"/>
      <c r="X18" s="4"/>
      <c r="Y18" s="4"/>
      <c r="Z18" s="4"/>
      <c r="AA18" s="4"/>
      <c r="AB18" s="4"/>
      <c r="AC18" s="4"/>
    </row>
    <row r="19" spans="1:29" ht="15.75" customHeight="1" x14ac:dyDescent="0.15">
      <c r="A19" s="36"/>
      <c r="B19" s="4" t="s">
        <v>13</v>
      </c>
      <c r="C19" s="8">
        <f t="shared" ref="C19:I19" si="14">AVERAGE(C16:C18)</f>
        <v>0.87</v>
      </c>
      <c r="D19" s="6">
        <f t="shared" si="14"/>
        <v>0</v>
      </c>
      <c r="E19" s="6">
        <f t="shared" si="14"/>
        <v>1.234</v>
      </c>
      <c r="F19" s="6">
        <f t="shared" si="14"/>
        <v>0.69366666666666665</v>
      </c>
      <c r="G19" s="6">
        <f t="shared" si="14"/>
        <v>0.45500000000000002</v>
      </c>
      <c r="H19" s="6">
        <f t="shared" si="14"/>
        <v>0.10233333333333333</v>
      </c>
      <c r="I19" s="6">
        <f t="shared" si="14"/>
        <v>0.14200000000000002</v>
      </c>
      <c r="M19" s="36"/>
      <c r="N19" s="4" t="s">
        <v>13</v>
      </c>
      <c r="O19" s="4">
        <f t="shared" ref="O19:U19" si="15">AVERAGE(O16:O18)</f>
        <v>100</v>
      </c>
      <c r="P19" s="4">
        <f t="shared" si="15"/>
        <v>0</v>
      </c>
      <c r="Q19" s="4">
        <f t="shared" si="15"/>
        <v>141.83908045977012</v>
      </c>
      <c r="R19" s="4">
        <f t="shared" si="15"/>
        <v>79.731800766283513</v>
      </c>
      <c r="S19" s="4">
        <f t="shared" si="15"/>
        <v>52.298850574712638</v>
      </c>
      <c r="T19" s="4">
        <f t="shared" si="15"/>
        <v>11.762452107279694</v>
      </c>
      <c r="U19" s="4">
        <f t="shared" si="15"/>
        <v>16.321839080459771</v>
      </c>
      <c r="W19" s="4"/>
      <c r="X19" s="4"/>
      <c r="Y19" s="4"/>
      <c r="Z19" s="4"/>
      <c r="AA19" s="4"/>
      <c r="AB19" s="4"/>
      <c r="AC19" s="4"/>
    </row>
    <row r="20" spans="1:29" ht="15.75" customHeight="1" x14ac:dyDescent="0.15">
      <c r="A20" s="36"/>
      <c r="B20" s="4" t="s">
        <v>14</v>
      </c>
      <c r="C20" s="6">
        <f>_xlfn.STDEV.P(C16:C18)</f>
        <v>1.3880441875771355E-2</v>
      </c>
      <c r="D20" s="6">
        <f t="shared" ref="D20:I20" si="16">_xlfn.STDEV.P(D16:D18)</f>
        <v>0</v>
      </c>
      <c r="E20" s="6">
        <f t="shared" si="16"/>
        <v>2.9223278392404919E-2</v>
      </c>
      <c r="F20" s="6">
        <f t="shared" si="16"/>
        <v>8.259674462242534E-3</v>
      </c>
      <c r="G20" s="6">
        <f t="shared" si="16"/>
        <v>2.164871050817269E-2</v>
      </c>
      <c r="H20" s="6">
        <f t="shared" si="16"/>
        <v>2.8170118131728844E-2</v>
      </c>
      <c r="I20" s="6">
        <f t="shared" si="16"/>
        <v>7.7888809636986094E-3</v>
      </c>
      <c r="M20" s="36"/>
      <c r="N20" s="4" t="s">
        <v>14</v>
      </c>
      <c r="O20" s="4">
        <f>_xlfn.STDEV.P(O16:O18)</f>
        <v>1.595453089169121</v>
      </c>
      <c r="P20" s="4">
        <f t="shared" ref="P20:U20" si="17">_xlfn.STDEV.P(P16:P18)</f>
        <v>0</v>
      </c>
      <c r="Q20" s="4">
        <f t="shared" si="17"/>
        <v>3.3589975163683752</v>
      </c>
      <c r="R20" s="4">
        <f t="shared" si="17"/>
        <v>0.94938786922327367</v>
      </c>
      <c r="S20" s="4">
        <f t="shared" si="17"/>
        <v>2.4883575296750209</v>
      </c>
      <c r="T20" s="4">
        <f t="shared" si="17"/>
        <v>3.2379446128423885</v>
      </c>
      <c r="U20" s="4">
        <f t="shared" si="17"/>
        <v>0.89527367398834468</v>
      </c>
      <c r="W20" s="4"/>
      <c r="X20" s="4"/>
      <c r="Y20" s="4"/>
      <c r="Z20" s="4"/>
      <c r="AA20" s="4"/>
      <c r="AB20" s="4"/>
      <c r="AC20" s="4"/>
    </row>
    <row r="25" spans="1:29" x14ac:dyDescent="0.15">
      <c r="E25" s="4"/>
      <c r="F25" s="4"/>
    </row>
    <row r="26" spans="1:29" x14ac:dyDescent="0.15">
      <c r="E26" s="4"/>
      <c r="F26" s="4"/>
    </row>
    <row r="27" spans="1:29" x14ac:dyDescent="0.15">
      <c r="E27" s="4"/>
      <c r="F27" s="4"/>
    </row>
    <row r="28" spans="1:29" x14ac:dyDescent="0.15">
      <c r="E28" s="4"/>
      <c r="F28" s="4"/>
    </row>
    <row r="29" spans="1:29" x14ac:dyDescent="0.15">
      <c r="E29" s="4"/>
      <c r="F29" s="4"/>
    </row>
    <row r="30" spans="1:29" x14ac:dyDescent="0.15">
      <c r="E30" s="4"/>
      <c r="F30" s="4"/>
    </row>
    <row r="31" spans="1:29" x14ac:dyDescent="0.15">
      <c r="E31" s="4"/>
      <c r="F31" s="4"/>
    </row>
  </sheetData>
  <mergeCells count="18">
    <mergeCell ref="A15:B15"/>
    <mergeCell ref="A1:B1"/>
    <mergeCell ref="A2:A6"/>
    <mergeCell ref="A16:A20"/>
    <mergeCell ref="B2:B4"/>
    <mergeCell ref="B16:B18"/>
    <mergeCell ref="A8:B8"/>
    <mergeCell ref="A9:A13"/>
    <mergeCell ref="B9:B11"/>
    <mergeCell ref="M15:N15"/>
    <mergeCell ref="M16:M20"/>
    <mergeCell ref="N16:N18"/>
    <mergeCell ref="M1:N1"/>
    <mergeCell ref="M2:M6"/>
    <mergeCell ref="N2:N4"/>
    <mergeCell ref="M8:N8"/>
    <mergeCell ref="M9:M13"/>
    <mergeCell ref="N9:N1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M1" zoomScale="145" zoomScaleNormal="145" workbookViewId="0">
      <selection activeCell="Z20" sqref="Z20"/>
    </sheetView>
  </sheetViews>
  <sheetFormatPr defaultColWidth="9" defaultRowHeight="15.75" x14ac:dyDescent="0.15"/>
  <cols>
    <col min="1" max="1" width="11.875" style="18" customWidth="1"/>
    <col min="2" max="2" width="11.375" style="18" customWidth="1"/>
    <col min="3" max="3" width="11.5" style="18" customWidth="1"/>
    <col min="4" max="4" width="11.25" style="18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9" style="19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91</v>
      </c>
      <c r="C1" s="18" t="s">
        <v>91</v>
      </c>
      <c r="D1" s="18" t="s">
        <v>91</v>
      </c>
      <c r="E1" s="18">
        <v>10</v>
      </c>
      <c r="F1" s="18" t="s">
        <v>72</v>
      </c>
      <c r="G1" s="18" t="s">
        <v>75</v>
      </c>
      <c r="H1" s="18" t="s">
        <v>91</v>
      </c>
      <c r="I1" s="18" t="s">
        <v>91</v>
      </c>
      <c r="J1" s="18" t="s">
        <v>91</v>
      </c>
      <c r="K1" s="20" t="s">
        <v>13</v>
      </c>
      <c r="L1" s="20" t="s">
        <v>14</v>
      </c>
      <c r="N1" s="18" t="s">
        <v>89</v>
      </c>
      <c r="O1" s="18" t="s">
        <v>91</v>
      </c>
      <c r="P1" s="18" t="s">
        <v>91</v>
      </c>
      <c r="Q1" s="18" t="s">
        <v>91</v>
      </c>
      <c r="R1" s="3" t="s">
        <v>13</v>
      </c>
      <c r="S1" s="20" t="s">
        <v>14</v>
      </c>
      <c r="U1" s="18" t="s">
        <v>82</v>
      </c>
      <c r="V1" s="18" t="s">
        <v>91</v>
      </c>
      <c r="W1" s="18" t="s">
        <v>91</v>
      </c>
      <c r="X1" s="18" t="s">
        <v>91</v>
      </c>
      <c r="Y1" s="20" t="s">
        <v>13</v>
      </c>
      <c r="Z1" s="20" t="s">
        <v>14</v>
      </c>
      <c r="AB1" s="18"/>
      <c r="AD1" s="18"/>
    </row>
    <row r="2" spans="1:30" x14ac:dyDescent="0.15">
      <c r="A2" s="18" t="s">
        <v>26</v>
      </c>
      <c r="B2" s="18">
        <v>1.3494999999999999</v>
      </c>
      <c r="C2" s="18">
        <v>1.4235</v>
      </c>
      <c r="D2" s="18">
        <v>1.4718</v>
      </c>
      <c r="E2" s="18">
        <v>2</v>
      </c>
      <c r="F2" s="18" t="s">
        <v>74</v>
      </c>
      <c r="G2" s="18" t="s">
        <v>26</v>
      </c>
      <c r="H2" s="21">
        <f>B2*10*2/1000/0.03</f>
        <v>0.89966666666666673</v>
      </c>
      <c r="I2" s="21">
        <f t="shared" ref="I2:J17" si="0">C2*10*2/1000/0.03</f>
        <v>0.94899999999999995</v>
      </c>
      <c r="J2" s="21">
        <f t="shared" si="0"/>
        <v>0.98120000000000007</v>
      </c>
      <c r="K2" s="21">
        <f>AVERAGE(H2:J2)</f>
        <v>0.94328888888888895</v>
      </c>
      <c r="L2" s="21">
        <f>_xlfn.STDEV.P(H2:J2)</f>
        <v>3.3529923985436291E-2</v>
      </c>
      <c r="N2" s="18" t="s">
        <v>26</v>
      </c>
      <c r="O2" s="22">
        <f>H2/134.8439*100</f>
        <v>0.66719122382745288</v>
      </c>
      <c r="P2" s="22">
        <f t="shared" ref="P2:Q17" si="1">I2/134.8439*100</f>
        <v>0.70377673739783553</v>
      </c>
      <c r="Q2" s="22">
        <f t="shared" si="1"/>
        <v>0.72765620098499095</v>
      </c>
      <c r="R2" s="22">
        <f>AVERAGE(O2:Q2)</f>
        <v>0.69954138740342653</v>
      </c>
      <c r="S2" s="22">
        <f>_xlfn.STDEV.P(O2:Q2)</f>
        <v>2.486573288479222E-2</v>
      </c>
      <c r="U2" s="21" t="s">
        <v>83</v>
      </c>
      <c r="V2" s="21">
        <f>H2</f>
        <v>0.89966666666666673</v>
      </c>
      <c r="W2" s="21">
        <f t="shared" ref="W2:X2" si="2">I2</f>
        <v>0.94899999999999995</v>
      </c>
      <c r="X2" s="21">
        <f t="shared" si="2"/>
        <v>0.98120000000000007</v>
      </c>
      <c r="Y2" s="21">
        <f>AVERAGE(V2:X2)</f>
        <v>0.94328888888888895</v>
      </c>
      <c r="Z2" s="21">
        <f>_xlfn.STDEV.P(V2:X2)</f>
        <v>3.3529923985436291E-2</v>
      </c>
      <c r="AA2" s="21"/>
    </row>
    <row r="3" spans="1:30" x14ac:dyDescent="0.15">
      <c r="A3" s="18" t="s">
        <v>27</v>
      </c>
      <c r="B3" s="18">
        <v>9.4000000000000004E-3</v>
      </c>
      <c r="C3" s="18">
        <v>9.7000000000000003E-3</v>
      </c>
      <c r="D3" s="18">
        <v>1.06E-2</v>
      </c>
      <c r="E3" s="18">
        <v>1000</v>
      </c>
      <c r="G3" s="18" t="s">
        <v>27</v>
      </c>
      <c r="H3" s="21">
        <f t="shared" ref="H3:J38" si="3">B3*10*2/1000/0.03</f>
        <v>6.2666666666666669E-3</v>
      </c>
      <c r="I3" s="21">
        <f t="shared" si="0"/>
        <v>6.4666666666666666E-3</v>
      </c>
      <c r="J3" s="21">
        <f t="shared" si="0"/>
        <v>7.0666666666666673E-3</v>
      </c>
      <c r="K3" s="21">
        <f t="shared" ref="K3:K38" si="4">AVERAGE(H3:J3)</f>
        <v>6.5999999999999991E-3</v>
      </c>
      <c r="L3" s="21">
        <f t="shared" ref="L3:L39" si="5">_xlfn.STDEV.P(H3:J3)</f>
        <v>3.3993463423951921E-4</v>
      </c>
      <c r="N3" s="18" t="s">
        <v>27</v>
      </c>
      <c r="O3" s="22">
        <f t="shared" ref="O3:Q38" si="6">H3/134.8439*100</f>
        <v>4.6473490211026737E-3</v>
      </c>
      <c r="P3" s="22">
        <f t="shared" si="1"/>
        <v>4.7956686707123324E-3</v>
      </c>
      <c r="Q3" s="22">
        <f t="shared" si="1"/>
        <v>5.2406276195413127E-3</v>
      </c>
      <c r="R3" s="22">
        <f t="shared" ref="R3:R38" si="7">AVERAGE(O3:Q3)</f>
        <v>4.8945484371187729E-3</v>
      </c>
      <c r="S3" s="22">
        <f t="shared" ref="S3:S38" si="8">_xlfn.STDEV.P(O3:Q3)</f>
        <v>2.5209492920296665E-4</v>
      </c>
      <c r="U3" s="21" t="s">
        <v>78</v>
      </c>
      <c r="V3" s="21">
        <f>SUM(H3:H7)</f>
        <v>0.22199999999999998</v>
      </c>
      <c r="W3" s="21">
        <f t="shared" ref="W3:X3" si="9">SUM(I3:I7)</f>
        <v>0.20573333333333335</v>
      </c>
      <c r="X3" s="21">
        <f t="shared" si="9"/>
        <v>0.31566666666666671</v>
      </c>
      <c r="Y3" s="21">
        <f t="shared" ref="Y3:Y11" si="10">AVERAGE(V3:X3)</f>
        <v>0.24780000000000002</v>
      </c>
      <c r="Z3" s="21">
        <f t="shared" ref="Z3:Z11" si="11">_xlfn.STDEV.P(V3:X3)</f>
        <v>4.8446289465375499E-2</v>
      </c>
      <c r="AA3" s="21"/>
    </row>
    <row r="4" spans="1:30" x14ac:dyDescent="0.15">
      <c r="A4" s="18" t="s">
        <v>28</v>
      </c>
      <c r="B4" s="18">
        <v>2.1100000000000001E-2</v>
      </c>
      <c r="C4" s="18">
        <v>2.0500000000000001E-2</v>
      </c>
      <c r="D4" s="18">
        <v>2.53E-2</v>
      </c>
      <c r="E4" s="18">
        <v>0.03</v>
      </c>
      <c r="F4" s="18" t="s">
        <v>73</v>
      </c>
      <c r="G4" s="18" t="s">
        <v>28</v>
      </c>
      <c r="H4" s="21">
        <f t="shared" si="3"/>
        <v>1.406666666666667E-2</v>
      </c>
      <c r="I4" s="21">
        <f t="shared" si="0"/>
        <v>1.3666666666666669E-2</v>
      </c>
      <c r="J4" s="21">
        <f t="shared" si="0"/>
        <v>1.6866666666666669E-2</v>
      </c>
      <c r="K4" s="21">
        <f t="shared" si="4"/>
        <v>1.4866666666666669E-2</v>
      </c>
      <c r="L4" s="21">
        <f t="shared" si="5"/>
        <v>1.4236104336041746E-3</v>
      </c>
      <c r="N4" s="18" t="s">
        <v>28</v>
      </c>
      <c r="O4" s="22">
        <f t="shared" si="6"/>
        <v>1.0431815355879406E-2</v>
      </c>
      <c r="P4" s="22">
        <f t="shared" si="1"/>
        <v>1.0135176056660086E-2</v>
      </c>
      <c r="Q4" s="22">
        <f t="shared" si="1"/>
        <v>1.2508290450414643E-2</v>
      </c>
      <c r="R4" s="22">
        <f t="shared" si="7"/>
        <v>1.1025093954318046E-2</v>
      </c>
      <c r="S4" s="22">
        <f t="shared" si="8"/>
        <v>1.0557470034641353E-3</v>
      </c>
      <c r="U4" s="21" t="s">
        <v>84</v>
      </c>
      <c r="V4" s="21">
        <f>SUM(H8:H27,H29,H30,H32,H35)</f>
        <v>129.90134106666662</v>
      </c>
      <c r="W4" s="21">
        <f>SUM(I8:I27,I29,I30,I32,I35)</f>
        <v>135.28343146666668</v>
      </c>
      <c r="X4" s="21">
        <f>SUM(J8:J27,J29,J30,J32,J35)</f>
        <v>134.99780646666662</v>
      </c>
      <c r="Y4" s="21">
        <f t="shared" si="10"/>
        <v>133.39419299999997</v>
      </c>
      <c r="Z4" s="21">
        <f t="shared" si="11"/>
        <v>2.4725703739629843</v>
      </c>
      <c r="AA4" s="21"/>
    </row>
    <row r="5" spans="1:30" x14ac:dyDescent="0.15">
      <c r="A5" s="18" t="s">
        <v>29</v>
      </c>
      <c r="B5" s="18">
        <v>5.6399999999999999E-2</v>
      </c>
      <c r="C5" s="18">
        <v>4.5400000000000003E-2</v>
      </c>
      <c r="D5" s="18">
        <v>7.3700000000000002E-2</v>
      </c>
      <c r="G5" s="18" t="s">
        <v>29</v>
      </c>
      <c r="H5" s="21">
        <f t="shared" si="3"/>
        <v>3.7599999999999995E-2</v>
      </c>
      <c r="I5" s="21">
        <f t="shared" si="0"/>
        <v>3.0266666666666671E-2</v>
      </c>
      <c r="J5" s="21">
        <f t="shared" si="0"/>
        <v>4.9133333333333334E-2</v>
      </c>
      <c r="K5" s="21">
        <f t="shared" si="4"/>
        <v>3.9E-2</v>
      </c>
      <c r="L5" s="21">
        <f t="shared" si="5"/>
        <v>7.7656413247835206E-3</v>
      </c>
      <c r="N5" s="18" t="s">
        <v>29</v>
      </c>
      <c r="O5" s="22">
        <f t="shared" si="6"/>
        <v>2.7884094126616032E-2</v>
      </c>
      <c r="P5" s="22">
        <f t="shared" si="1"/>
        <v>2.2445706974261848E-2</v>
      </c>
      <c r="Q5" s="22">
        <f t="shared" si="1"/>
        <v>3.6437193920773082E-2</v>
      </c>
      <c r="R5" s="22">
        <f t="shared" si="7"/>
        <v>2.8922331673883656E-2</v>
      </c>
      <c r="S5" s="22">
        <f t="shared" si="8"/>
        <v>5.7589860014309081E-3</v>
      </c>
      <c r="U5" s="21" t="s">
        <v>85</v>
      </c>
      <c r="V5" s="21">
        <f>SUM(H28,H31,H33,H34,H36:H38)</f>
        <v>0.23359999999999995</v>
      </c>
      <c r="W5" s="21">
        <f>SUM(I28,I31,I33,I34,I36:I38)</f>
        <v>0.31586666666666674</v>
      </c>
      <c r="X5" s="21">
        <f>SUM(J28,J31,J33,J34,J36:J38)</f>
        <v>0.22646666666666668</v>
      </c>
      <c r="Y5" s="21">
        <f t="shared" si="10"/>
        <v>0.25864444444444445</v>
      </c>
      <c r="Z5" s="21">
        <f t="shared" si="11"/>
        <v>4.0566884262479903E-2</v>
      </c>
      <c r="AA5" s="21"/>
    </row>
    <row r="6" spans="1:30" x14ac:dyDescent="0.15">
      <c r="A6" s="18" t="s">
        <v>30</v>
      </c>
      <c r="B6" s="18">
        <v>1.49E-2</v>
      </c>
      <c r="C6" s="18">
        <v>1.4E-2</v>
      </c>
      <c r="D6" s="18">
        <v>1.7299999999999999E-2</v>
      </c>
      <c r="G6" s="18" t="s">
        <v>30</v>
      </c>
      <c r="H6" s="21">
        <f t="shared" si="3"/>
        <v>9.9333333333333322E-3</v>
      </c>
      <c r="I6" s="21">
        <f t="shared" si="0"/>
        <v>9.3333333333333341E-3</v>
      </c>
      <c r="J6" s="21">
        <f t="shared" si="0"/>
        <v>1.1533333333333333E-2</v>
      </c>
      <c r="K6" s="21">
        <f t="shared" si="4"/>
        <v>1.0266666666666667E-2</v>
      </c>
      <c r="L6" s="21">
        <f t="shared" si="5"/>
        <v>9.2855921847894102E-4</v>
      </c>
      <c r="N6" s="18" t="s">
        <v>30</v>
      </c>
      <c r="O6" s="22">
        <f t="shared" si="6"/>
        <v>7.3665425972797675E-3</v>
      </c>
      <c r="P6" s="22">
        <f t="shared" si="1"/>
        <v>6.9215836484507898E-3</v>
      </c>
      <c r="Q6" s="22">
        <f t="shared" si="1"/>
        <v>8.5530997941570455E-3</v>
      </c>
      <c r="R6" s="22">
        <f t="shared" si="7"/>
        <v>7.6137420132958676E-3</v>
      </c>
      <c r="S6" s="22">
        <f t="shared" si="8"/>
        <v>6.8861788963307975E-4</v>
      </c>
      <c r="U6" s="21" t="s">
        <v>80</v>
      </c>
      <c r="V6" s="21">
        <f>SUM(H2:H9,H11,H13,H15,H17,H22,H26,H28,H33,H36)</f>
        <v>85.941672800000006</v>
      </c>
      <c r="W6" s="21">
        <f>SUM(I2:I9,I11,I13,I15,I17,I22,I26,I28,I33,I36)</f>
        <v>86.250564533333346</v>
      </c>
      <c r="X6" s="21">
        <f>SUM(J2:J9,J11,J13,J15,J17,J22,J26,J28,J33,J36)</f>
        <v>77.259119733333335</v>
      </c>
      <c r="Y6" s="21">
        <f t="shared" si="10"/>
        <v>83.150452355555572</v>
      </c>
      <c r="Z6" s="21">
        <f t="shared" si="11"/>
        <v>4.167709488833987</v>
      </c>
      <c r="AA6" s="21"/>
    </row>
    <row r="7" spans="1:30" x14ac:dyDescent="0.15">
      <c r="A7" s="18" t="s">
        <v>31</v>
      </c>
      <c r="B7" s="18">
        <v>0.23119999999999999</v>
      </c>
      <c r="C7" s="18">
        <v>0.219</v>
      </c>
      <c r="D7" s="18">
        <v>0.34660000000000002</v>
      </c>
      <c r="G7" s="18" t="s">
        <v>31</v>
      </c>
      <c r="H7" s="21">
        <f t="shared" si="3"/>
        <v>0.15413333333333332</v>
      </c>
      <c r="I7" s="21">
        <f t="shared" si="0"/>
        <v>0.14600000000000002</v>
      </c>
      <c r="J7" s="21">
        <f t="shared" si="0"/>
        <v>0.2310666666666667</v>
      </c>
      <c r="K7" s="21">
        <f t="shared" si="4"/>
        <v>0.17706666666666671</v>
      </c>
      <c r="L7" s="21">
        <f t="shared" si="5"/>
        <v>3.8327864344171021E-2</v>
      </c>
      <c r="N7" s="18" t="s">
        <v>31</v>
      </c>
      <c r="O7" s="22">
        <f t="shared" si="6"/>
        <v>0.11430500996584446</v>
      </c>
      <c r="P7" s="22">
        <f t="shared" si="1"/>
        <v>0.10827334421505165</v>
      </c>
      <c r="Q7" s="22">
        <f t="shared" si="1"/>
        <v>0.17135863518236027</v>
      </c>
      <c r="R7" s="22">
        <f t="shared" si="7"/>
        <v>0.13131232978775212</v>
      </c>
      <c r="S7" s="22">
        <f t="shared" si="8"/>
        <v>2.8423877049070189E-2</v>
      </c>
      <c r="U7" s="21" t="s">
        <v>79</v>
      </c>
      <c r="V7" s="21">
        <f>SUM(H12,H10,H14,H16,H18:H21,H23:H25,H27,H29:H32,H34,H35,H37:H38)</f>
        <v>45.314934933333333</v>
      </c>
      <c r="W7" s="21">
        <f t="shared" ref="W7:X7" si="12">SUM(I12,I10,I14,I16,I18:I21,I23:I25,I27,I29:I32,I34,I35,I37:I38)</f>
        <v>50.503466933333335</v>
      </c>
      <c r="X7" s="21">
        <f t="shared" si="12"/>
        <v>59.262020066666672</v>
      </c>
      <c r="Y7" s="21">
        <f t="shared" si="10"/>
        <v>51.693473977777785</v>
      </c>
      <c r="Z7" s="21">
        <f t="shared" si="11"/>
        <v>5.7557150441094596</v>
      </c>
      <c r="AA7" s="21"/>
    </row>
    <row r="8" spans="1:30" x14ac:dyDescent="0.15">
      <c r="A8" s="18" t="s">
        <v>48</v>
      </c>
      <c r="B8" s="18">
        <v>1.0920000000000001E-4</v>
      </c>
      <c r="C8" s="18">
        <v>1.4680000000000002E-4</v>
      </c>
      <c r="D8" s="18">
        <v>7.960000000000001E-5</v>
      </c>
      <c r="G8" s="18" t="s">
        <v>48</v>
      </c>
      <c r="H8" s="21">
        <f t="shared" si="3"/>
        <v>7.2800000000000008E-5</v>
      </c>
      <c r="I8" s="21">
        <f t="shared" si="0"/>
        <v>9.7866666666666683E-5</v>
      </c>
      <c r="J8" s="21">
        <f t="shared" si="0"/>
        <v>5.3066666666666671E-5</v>
      </c>
      <c r="K8" s="21">
        <f t="shared" si="4"/>
        <v>7.4577777777777785E-5</v>
      </c>
      <c r="L8" s="21">
        <f t="shared" si="5"/>
        <v>1.8332673388795401E-5</v>
      </c>
      <c r="N8" s="18" t="s">
        <v>48</v>
      </c>
      <c r="O8" s="22">
        <f t="shared" si="6"/>
        <v>5.3988352457916157E-5</v>
      </c>
      <c r="P8" s="22">
        <f t="shared" si="1"/>
        <v>7.2577748542326857E-5</v>
      </c>
      <c r="Q8" s="22">
        <f t="shared" si="1"/>
        <v>3.9354147029763062E-5</v>
      </c>
      <c r="R8" s="22">
        <f t="shared" si="7"/>
        <v>5.5306749343335357E-5</v>
      </c>
      <c r="S8" s="22">
        <f t="shared" si="8"/>
        <v>1.359547846717234E-5</v>
      </c>
      <c r="U8" s="21" t="s">
        <v>81</v>
      </c>
      <c r="V8" s="21">
        <f>SUM(H6,H8,H11:H12,H15:H16,H26,H33)</f>
        <v>0.76080613333333336</v>
      </c>
      <c r="W8" s="21">
        <f t="shared" ref="W8:X8" si="13">SUM(I6,I8,I11:I12,I15:I16,I26,I33)</f>
        <v>0.8703645333333333</v>
      </c>
      <c r="X8" s="21">
        <f t="shared" si="13"/>
        <v>0.76311973333333338</v>
      </c>
      <c r="Y8" s="21">
        <f t="shared" si="10"/>
        <v>0.79809680000000005</v>
      </c>
      <c r="Z8" s="21">
        <f t="shared" si="11"/>
        <v>5.1109732583226118E-2</v>
      </c>
      <c r="AA8" s="21"/>
    </row>
    <row r="9" spans="1:30" x14ac:dyDescent="0.15">
      <c r="A9" s="18" t="s">
        <v>32</v>
      </c>
      <c r="B9" s="18">
        <v>1.6568000000000001</v>
      </c>
      <c r="C9" s="18">
        <v>1.2394000000000001</v>
      </c>
      <c r="D9" s="18">
        <v>1.37</v>
      </c>
      <c r="G9" s="18" t="s">
        <v>32</v>
      </c>
      <c r="H9" s="21">
        <f t="shared" si="3"/>
        <v>1.1045333333333336</v>
      </c>
      <c r="I9" s="21">
        <f t="shared" si="0"/>
        <v>0.8262666666666667</v>
      </c>
      <c r="J9" s="21">
        <f t="shared" si="0"/>
        <v>0.91333333333333344</v>
      </c>
      <c r="K9" s="21">
        <f t="shared" si="4"/>
        <v>0.94804444444444458</v>
      </c>
      <c r="L9" s="21">
        <f t="shared" si="5"/>
        <v>0.11622314849853949</v>
      </c>
      <c r="N9" s="18" t="s">
        <v>32</v>
      </c>
      <c r="O9" s="22">
        <f t="shared" si="6"/>
        <v>0.81911998491094784</v>
      </c>
      <c r="P9" s="22">
        <f t="shared" si="1"/>
        <v>0.61275791242070776</v>
      </c>
      <c r="Q9" s="22">
        <f t="shared" si="1"/>
        <v>0.67732639988411303</v>
      </c>
      <c r="R9" s="22">
        <f t="shared" si="7"/>
        <v>0.7030680990719228</v>
      </c>
      <c r="S9" s="22">
        <f t="shared" si="8"/>
        <v>8.6190883309175154E-2</v>
      </c>
      <c r="U9" s="22" t="s">
        <v>76</v>
      </c>
      <c r="V9" s="22"/>
      <c r="W9" s="22"/>
      <c r="X9" s="22"/>
    </row>
    <row r="10" spans="1:30" x14ac:dyDescent="0.15">
      <c r="A10" s="18" t="s">
        <v>49</v>
      </c>
      <c r="B10" s="18">
        <v>1.0023999999999999E-3</v>
      </c>
      <c r="C10" s="18">
        <v>1.3004E-3</v>
      </c>
      <c r="D10" s="18">
        <v>1.0300999999999999E-3</v>
      </c>
      <c r="G10" s="18" t="s">
        <v>49</v>
      </c>
      <c r="H10" s="21">
        <f t="shared" si="3"/>
        <v>6.6826666666666657E-4</v>
      </c>
      <c r="I10" s="21">
        <f t="shared" si="0"/>
        <v>8.6693333333333334E-4</v>
      </c>
      <c r="J10" s="21">
        <f t="shared" si="0"/>
        <v>6.867333333333334E-4</v>
      </c>
      <c r="K10" s="21">
        <f t="shared" si="4"/>
        <v>7.406444444444444E-4</v>
      </c>
      <c r="L10" s="21">
        <f t="shared" si="5"/>
        <v>8.9617398002237049E-5</v>
      </c>
      <c r="N10" s="18" t="s">
        <v>49</v>
      </c>
      <c r="O10" s="22">
        <f t="shared" si="6"/>
        <v>4.9558538922907648E-4</v>
      </c>
      <c r="P10" s="22">
        <f t="shared" si="1"/>
        <v>6.4291624117467192E-4</v>
      </c>
      <c r="Q10" s="22">
        <f t="shared" si="1"/>
        <v>5.0928023687636843E-4</v>
      </c>
      <c r="R10" s="22">
        <f t="shared" si="7"/>
        <v>5.4926062242670554E-4</v>
      </c>
      <c r="S10" s="22">
        <f t="shared" si="8"/>
        <v>6.6460105353106119E-5</v>
      </c>
      <c r="U10" s="22" t="s">
        <v>80</v>
      </c>
      <c r="V10" s="22">
        <f>V6/134.8439*100</f>
        <v>63.734193982820145</v>
      </c>
      <c r="W10" s="22">
        <f t="shared" ref="W10:X10" si="14">W6/134.8439*100</f>
        <v>63.963267551096749</v>
      </c>
      <c r="X10" s="22">
        <f t="shared" si="14"/>
        <v>57.295227839993757</v>
      </c>
      <c r="Y10" s="22">
        <f t="shared" si="10"/>
        <v>61.664229791303548</v>
      </c>
      <c r="Z10" s="22">
        <f t="shared" si="11"/>
        <v>3.0907660552935554</v>
      </c>
    </row>
    <row r="11" spans="1:30" x14ac:dyDescent="0.15">
      <c r="A11" s="18" t="s">
        <v>33</v>
      </c>
      <c r="B11" s="18">
        <v>0.62119999999999997</v>
      </c>
      <c r="C11" s="18">
        <v>0.77090000000000003</v>
      </c>
      <c r="D11" s="18">
        <v>0.6915</v>
      </c>
      <c r="G11" s="18" t="s">
        <v>33</v>
      </c>
      <c r="H11" s="21">
        <f t="shared" si="3"/>
        <v>0.4141333333333333</v>
      </c>
      <c r="I11" s="21">
        <f t="shared" si="0"/>
        <v>0.51393333333333335</v>
      </c>
      <c r="J11" s="21">
        <f t="shared" si="0"/>
        <v>0.46100000000000002</v>
      </c>
      <c r="K11" s="21">
        <f t="shared" si="4"/>
        <v>0.46302222222222222</v>
      </c>
      <c r="L11" s="21">
        <f t="shared" si="5"/>
        <v>4.0768264103646763E-2</v>
      </c>
      <c r="N11" s="18" t="s">
        <v>33</v>
      </c>
      <c r="O11" s="22">
        <f t="shared" si="6"/>
        <v>0.30712055445840214</v>
      </c>
      <c r="P11" s="22">
        <f t="shared" si="1"/>
        <v>0.3811320596136224</v>
      </c>
      <c r="Q11" s="22">
        <f t="shared" si="1"/>
        <v>0.3418767923502658</v>
      </c>
      <c r="R11" s="22">
        <f t="shared" si="7"/>
        <v>0.34337646880743011</v>
      </c>
      <c r="S11" s="22">
        <f t="shared" si="8"/>
        <v>3.0233673235234786E-2</v>
      </c>
      <c r="U11" s="22" t="s">
        <v>79</v>
      </c>
      <c r="V11" s="22">
        <f>V7/134.8439*100</f>
        <v>33.605476356982656</v>
      </c>
      <c r="W11" s="22">
        <f t="shared" ref="W11:X11" si="15">W7/134.8439*100</f>
        <v>37.453282598125192</v>
      </c>
      <c r="X11" s="22">
        <f t="shared" si="15"/>
        <v>43.948610257243139</v>
      </c>
      <c r="Y11" s="22">
        <f t="shared" si="10"/>
        <v>38.335789737450334</v>
      </c>
      <c r="Z11" s="22">
        <f t="shared" si="11"/>
        <v>4.2684281929768346</v>
      </c>
    </row>
    <row r="12" spans="1:30" x14ac:dyDescent="0.15">
      <c r="A12" s="18" t="s">
        <v>34</v>
      </c>
      <c r="B12" s="18">
        <v>2.5000000000000001E-2</v>
      </c>
      <c r="C12" s="18">
        <v>2.98E-2</v>
      </c>
      <c r="D12" s="18">
        <v>3.4700000000000002E-2</v>
      </c>
      <c r="G12" s="18" t="s">
        <v>34</v>
      </c>
      <c r="H12" s="21">
        <f t="shared" si="3"/>
        <v>1.6666666666666666E-2</v>
      </c>
      <c r="I12" s="21">
        <f t="shared" si="0"/>
        <v>1.9866666666666664E-2</v>
      </c>
      <c r="J12" s="21">
        <f t="shared" si="0"/>
        <v>2.3133333333333336E-2</v>
      </c>
      <c r="K12" s="21">
        <f t="shared" si="4"/>
        <v>1.988888888888889E-2</v>
      </c>
      <c r="L12" s="21">
        <f t="shared" si="5"/>
        <v>2.6400523750883965E-3</v>
      </c>
      <c r="N12" s="18" t="s">
        <v>34</v>
      </c>
      <c r="O12" s="22">
        <f t="shared" si="6"/>
        <v>1.2359970800804983E-2</v>
      </c>
      <c r="P12" s="22">
        <f t="shared" si="1"/>
        <v>1.4733085194559535E-2</v>
      </c>
      <c r="Q12" s="22">
        <f t="shared" si="1"/>
        <v>1.7155639471517315E-2</v>
      </c>
      <c r="R12" s="22">
        <f t="shared" si="7"/>
        <v>1.4749565155627276E-2</v>
      </c>
      <c r="S12" s="22">
        <f t="shared" si="8"/>
        <v>1.9578582161213043E-3</v>
      </c>
    </row>
    <row r="13" spans="1:30" x14ac:dyDescent="0.15">
      <c r="A13" s="18" t="s">
        <v>35</v>
      </c>
      <c r="B13" s="18">
        <v>90.811899999999994</v>
      </c>
      <c r="C13" s="18">
        <v>91.244500000000002</v>
      </c>
      <c r="D13" s="18">
        <v>88.507999999999996</v>
      </c>
      <c r="G13" s="18" t="s">
        <v>35</v>
      </c>
      <c r="H13" s="21">
        <f t="shared" si="3"/>
        <v>60.541266666666665</v>
      </c>
      <c r="I13" s="21">
        <f t="shared" si="0"/>
        <v>60.829666666666675</v>
      </c>
      <c r="J13" s="21">
        <f t="shared" si="0"/>
        <v>59.005333333333333</v>
      </c>
      <c r="K13" s="21">
        <f t="shared" si="4"/>
        <v>60.125422222222227</v>
      </c>
      <c r="L13" s="21">
        <f t="shared" si="5"/>
        <v>0.80072591201536847</v>
      </c>
      <c r="N13" s="18" t="s">
        <v>35</v>
      </c>
      <c r="O13" s="22">
        <f t="shared" si="6"/>
        <v>44.89729729462487</v>
      </c>
      <c r="P13" s="22">
        <f t="shared" si="1"/>
        <v>45.111174229362014</v>
      </c>
      <c r="Q13" s="22">
        <f t="shared" si="1"/>
        <v>43.758251825505887</v>
      </c>
      <c r="R13" s="22">
        <f t="shared" si="7"/>
        <v>44.588907783164252</v>
      </c>
      <c r="S13" s="22">
        <f t="shared" si="8"/>
        <v>0.59381693351747555</v>
      </c>
    </row>
    <row r="14" spans="1:30" x14ac:dyDescent="0.15">
      <c r="A14" s="18" t="s">
        <v>36</v>
      </c>
      <c r="B14" s="18">
        <v>0.60780000000000001</v>
      </c>
      <c r="C14" s="18">
        <v>0.55049999999999999</v>
      </c>
      <c r="D14" s="18">
        <v>0.50639999999999996</v>
      </c>
      <c r="G14" s="18" t="s">
        <v>36</v>
      </c>
      <c r="H14" s="21">
        <f t="shared" si="3"/>
        <v>0.4052</v>
      </c>
      <c r="I14" s="21">
        <f t="shared" si="0"/>
        <v>0.36699999999999999</v>
      </c>
      <c r="J14" s="21">
        <f t="shared" si="0"/>
        <v>0.33760000000000001</v>
      </c>
      <c r="K14" s="21">
        <f t="shared" si="4"/>
        <v>0.36993333333333328</v>
      </c>
      <c r="L14" s="21">
        <f t="shared" si="5"/>
        <v>2.7675420301937398E-2</v>
      </c>
      <c r="N14" s="18" t="s">
        <v>36</v>
      </c>
      <c r="O14" s="22">
        <f t="shared" si="6"/>
        <v>0.3004956101091707</v>
      </c>
      <c r="P14" s="22">
        <f t="shared" si="1"/>
        <v>0.27216655703372566</v>
      </c>
      <c r="Q14" s="22">
        <f t="shared" si="1"/>
        <v>0.2503635685411057</v>
      </c>
      <c r="R14" s="22">
        <f t="shared" si="7"/>
        <v>0.27434191189466733</v>
      </c>
      <c r="S14" s="22">
        <f t="shared" si="8"/>
        <v>2.05240432099171E-2</v>
      </c>
    </row>
    <row r="15" spans="1:30" x14ac:dyDescent="0.15">
      <c r="A15" s="18" t="s">
        <v>37</v>
      </c>
      <c r="B15" s="18">
        <v>0.2928</v>
      </c>
      <c r="C15" s="18">
        <v>0.30430000000000001</v>
      </c>
      <c r="D15" s="18">
        <v>0.26829999999999998</v>
      </c>
      <c r="G15" s="18" t="s">
        <v>37</v>
      </c>
      <c r="H15" s="21">
        <f t="shared" si="3"/>
        <v>0.19520000000000001</v>
      </c>
      <c r="I15" s="21">
        <f t="shared" si="0"/>
        <v>0.2028666666666667</v>
      </c>
      <c r="J15" s="21">
        <f t="shared" si="0"/>
        <v>0.17886666666666665</v>
      </c>
      <c r="K15" s="21">
        <f t="shared" si="4"/>
        <v>0.1923111111111111</v>
      </c>
      <c r="L15" s="21">
        <f t="shared" si="5"/>
        <v>1.0008638244345393E-2</v>
      </c>
      <c r="N15" s="18" t="s">
        <v>37</v>
      </c>
      <c r="O15" s="22">
        <f t="shared" si="6"/>
        <v>0.14475997801902796</v>
      </c>
      <c r="P15" s="22">
        <f t="shared" si="1"/>
        <v>0.15044556458739825</v>
      </c>
      <c r="Q15" s="22">
        <f t="shared" si="1"/>
        <v>0.13264720663423904</v>
      </c>
      <c r="R15" s="22">
        <f t="shared" si="7"/>
        <v>0.14261758308022174</v>
      </c>
      <c r="S15" s="22">
        <f t="shared" si="8"/>
        <v>7.4223885873557459E-3</v>
      </c>
    </row>
    <row r="16" spans="1:30" x14ac:dyDescent="0.15">
      <c r="A16" s="18" t="s">
        <v>38</v>
      </c>
      <c r="B16" s="18">
        <v>0.17230000000000001</v>
      </c>
      <c r="C16" s="18">
        <v>0.1706</v>
      </c>
      <c r="D16" s="18">
        <v>0.11609999999999999</v>
      </c>
      <c r="G16" s="18" t="s">
        <v>38</v>
      </c>
      <c r="H16" s="21">
        <f t="shared" si="3"/>
        <v>0.11486666666666669</v>
      </c>
      <c r="I16" s="21">
        <f t="shared" si="0"/>
        <v>0.11373333333333334</v>
      </c>
      <c r="J16" s="21">
        <f t="shared" si="0"/>
        <v>7.740000000000001E-2</v>
      </c>
      <c r="K16" s="21">
        <f t="shared" si="4"/>
        <v>0.10200000000000002</v>
      </c>
      <c r="L16" s="21">
        <f t="shared" si="5"/>
        <v>1.7400979112511854E-2</v>
      </c>
      <c r="N16" s="18" t="s">
        <v>38</v>
      </c>
      <c r="O16" s="22">
        <f t="shared" si="6"/>
        <v>8.5184918759147951E-2</v>
      </c>
      <c r="P16" s="22">
        <f t="shared" si="1"/>
        <v>8.4344440744693189E-2</v>
      </c>
      <c r="Q16" s="22">
        <f t="shared" si="1"/>
        <v>5.7399704398938337E-2</v>
      </c>
      <c r="R16" s="22">
        <f t="shared" si="7"/>
        <v>7.5643021300926483E-2</v>
      </c>
      <c r="S16" s="22">
        <f t="shared" si="8"/>
        <v>1.2904535624163899E-2</v>
      </c>
    </row>
    <row r="17" spans="1:19" x14ac:dyDescent="0.15">
      <c r="A17" s="18" t="s">
        <v>50</v>
      </c>
      <c r="B17" s="18">
        <v>33.761699999999998</v>
      </c>
      <c r="C17" s="18">
        <v>33.992600000000003</v>
      </c>
      <c r="D17" s="18">
        <v>23.013400000000001</v>
      </c>
      <c r="G17" s="18" t="s">
        <v>50</v>
      </c>
      <c r="H17" s="21">
        <f t="shared" si="3"/>
        <v>22.507799999999996</v>
      </c>
      <c r="I17" s="21">
        <f t="shared" si="0"/>
        <v>22.661733333333338</v>
      </c>
      <c r="J17" s="21">
        <f t="shared" si="0"/>
        <v>15.342266666666667</v>
      </c>
      <c r="K17" s="21">
        <f t="shared" si="4"/>
        <v>20.1706</v>
      </c>
      <c r="L17" s="21">
        <f t="shared" si="5"/>
        <v>3.4147255576508773</v>
      </c>
      <c r="N17" s="18" t="s">
        <v>50</v>
      </c>
      <c r="O17" s="22">
        <f t="shared" si="6"/>
        <v>16.691745047421499</v>
      </c>
      <c r="P17" s="22">
        <f t="shared" si="1"/>
        <v>16.805901737737738</v>
      </c>
      <c r="Q17" s="22">
        <f t="shared" si="1"/>
        <v>11.377798081089814</v>
      </c>
      <c r="R17" s="22">
        <f t="shared" si="7"/>
        <v>14.958481622083015</v>
      </c>
      <c r="S17" s="22">
        <f t="shared" si="8"/>
        <v>2.5323544911196505</v>
      </c>
    </row>
    <row r="18" spans="1:19" x14ac:dyDescent="0.15">
      <c r="A18" s="18" t="s">
        <v>52</v>
      </c>
      <c r="B18" s="18">
        <v>6.9260000000000002</v>
      </c>
      <c r="C18" s="18">
        <v>6.5689000000000002</v>
      </c>
      <c r="D18" s="18">
        <v>6.0582000000000003</v>
      </c>
      <c r="G18" s="18" t="s">
        <v>52</v>
      </c>
      <c r="H18" s="21">
        <f t="shared" si="3"/>
        <v>4.6173333333333337</v>
      </c>
      <c r="I18" s="21">
        <f t="shared" si="3"/>
        <v>4.379266666666668</v>
      </c>
      <c r="J18" s="21">
        <f t="shared" si="3"/>
        <v>4.0388000000000002</v>
      </c>
      <c r="K18" s="21">
        <f t="shared" si="4"/>
        <v>4.345133333333334</v>
      </c>
      <c r="L18" s="21">
        <f t="shared" si="5"/>
        <v>0.23741527299618262</v>
      </c>
      <c r="N18" s="18" t="s">
        <v>52</v>
      </c>
      <c r="O18" s="22">
        <f t="shared" si="6"/>
        <v>3.4242063106550118</v>
      </c>
      <c r="P18" s="22">
        <f t="shared" si="6"/>
        <v>3.2476564877363145</v>
      </c>
      <c r="Q18" s="22">
        <f t="shared" si="6"/>
        <v>2.9951670042174694</v>
      </c>
      <c r="R18" s="22">
        <f t="shared" si="7"/>
        <v>3.2223432675362651</v>
      </c>
      <c r="S18" s="22">
        <f t="shared" si="8"/>
        <v>0.17606675051387752</v>
      </c>
    </row>
    <row r="19" spans="1:19" x14ac:dyDescent="0.15">
      <c r="A19" s="18" t="s">
        <v>51</v>
      </c>
      <c r="B19" s="18">
        <v>59.3626</v>
      </c>
      <c r="C19" s="18">
        <v>67.5822</v>
      </c>
      <c r="D19" s="18">
        <v>81.201400000000007</v>
      </c>
      <c r="G19" s="18" t="s">
        <v>51</v>
      </c>
      <c r="H19" s="21">
        <f t="shared" si="3"/>
        <v>39.575066666666665</v>
      </c>
      <c r="I19" s="21">
        <f t="shared" si="3"/>
        <v>45.054800000000007</v>
      </c>
      <c r="J19" s="21">
        <f t="shared" si="3"/>
        <v>54.134266666666676</v>
      </c>
      <c r="K19" s="21">
        <f t="shared" si="4"/>
        <v>46.254711111111114</v>
      </c>
      <c r="L19" s="21">
        <f t="shared" si="5"/>
        <v>6.0040217724413942</v>
      </c>
      <c r="N19" s="18" t="s">
        <v>51</v>
      </c>
      <c r="O19" s="22">
        <f t="shared" si="6"/>
        <v>29.348800106394631</v>
      </c>
      <c r="P19" s="22">
        <f t="shared" si="6"/>
        <v>33.412560746166506</v>
      </c>
      <c r="Q19" s="22">
        <f t="shared" si="6"/>
        <v>40.14587731937943</v>
      </c>
      <c r="R19" s="22">
        <f t="shared" si="7"/>
        <v>34.30241272398019</v>
      </c>
      <c r="S19" s="22">
        <f t="shared" si="8"/>
        <v>4.4525720276863936</v>
      </c>
    </row>
    <row r="20" spans="1:19" x14ac:dyDescent="0.15">
      <c r="A20" s="18" t="s">
        <v>53</v>
      </c>
      <c r="B20" s="18">
        <v>1.54E-2</v>
      </c>
      <c r="C20" s="18">
        <v>1.77E-2</v>
      </c>
      <c r="D20" s="18">
        <v>1.12E-2</v>
      </c>
      <c r="G20" s="18" t="s">
        <v>53</v>
      </c>
      <c r="H20" s="21">
        <f t="shared" si="3"/>
        <v>1.0266666666666667E-2</v>
      </c>
      <c r="I20" s="21">
        <f t="shared" si="3"/>
        <v>1.18E-2</v>
      </c>
      <c r="J20" s="21">
        <f t="shared" si="3"/>
        <v>7.4666666666666666E-3</v>
      </c>
      <c r="K20" s="21">
        <f t="shared" si="4"/>
        <v>9.8444444444444439E-3</v>
      </c>
      <c r="L20" s="21">
        <f t="shared" si="5"/>
        <v>1.7940918126168363E-3</v>
      </c>
      <c r="N20" s="18" t="s">
        <v>53</v>
      </c>
      <c r="O20" s="22">
        <f t="shared" si="6"/>
        <v>7.6137420132958693E-3</v>
      </c>
      <c r="P20" s="22">
        <f t="shared" si="6"/>
        <v>8.7508593269699265E-3</v>
      </c>
      <c r="Q20" s="22">
        <f t="shared" si="6"/>
        <v>5.5372669187606317E-3</v>
      </c>
      <c r="R20" s="22">
        <f t="shared" si="7"/>
        <v>7.3006227530088086E-3</v>
      </c>
      <c r="S20" s="22">
        <f t="shared" si="8"/>
        <v>1.3304953450744427E-3</v>
      </c>
    </row>
    <row r="21" spans="1:19" x14ac:dyDescent="0.15">
      <c r="A21" s="18" t="s">
        <v>54</v>
      </c>
      <c r="B21" s="18">
        <v>0.38419999999999999</v>
      </c>
      <c r="C21" s="18">
        <v>0.21740000000000001</v>
      </c>
      <c r="D21" s="18">
        <v>0.46260000000000001</v>
      </c>
      <c r="G21" s="18" t="s">
        <v>54</v>
      </c>
      <c r="H21" s="21">
        <f t="shared" si="3"/>
        <v>0.25613333333333332</v>
      </c>
      <c r="I21" s="21">
        <f t="shared" si="3"/>
        <v>0.14493333333333333</v>
      </c>
      <c r="J21" s="21">
        <f t="shared" si="3"/>
        <v>0.30840000000000001</v>
      </c>
      <c r="K21" s="21">
        <f t="shared" si="4"/>
        <v>0.23648888888888889</v>
      </c>
      <c r="L21" s="21">
        <f t="shared" si="5"/>
        <v>6.8165318287850385E-2</v>
      </c>
      <c r="N21" s="18" t="s">
        <v>54</v>
      </c>
      <c r="O21" s="22">
        <f t="shared" si="6"/>
        <v>0.18994803126677096</v>
      </c>
      <c r="P21" s="22">
        <f t="shared" si="6"/>
        <v>0.10748230608380012</v>
      </c>
      <c r="Q21" s="22">
        <f t="shared" si="6"/>
        <v>0.22870889969809535</v>
      </c>
      <c r="R21" s="22">
        <f t="shared" si="7"/>
        <v>0.1753797456828888</v>
      </c>
      <c r="S21" s="22">
        <f t="shared" si="8"/>
        <v>5.0551280619924574E-2</v>
      </c>
    </row>
    <row r="22" spans="1:19" x14ac:dyDescent="0.15">
      <c r="A22" s="18" t="s">
        <v>55</v>
      </c>
      <c r="B22" s="18">
        <v>5.3999999999999999E-2</v>
      </c>
      <c r="C22" s="18">
        <v>5.7799999999999997E-2</v>
      </c>
      <c r="D22" s="18">
        <v>5.4899999999999997E-2</v>
      </c>
      <c r="G22" s="18" t="s">
        <v>55</v>
      </c>
      <c r="H22" s="21">
        <f t="shared" si="3"/>
        <v>3.6000000000000004E-2</v>
      </c>
      <c r="I22" s="21">
        <f t="shared" si="3"/>
        <v>3.8533333333333329E-2</v>
      </c>
      <c r="J22" s="21">
        <f t="shared" si="3"/>
        <v>3.6599999999999994E-2</v>
      </c>
      <c r="K22" s="21">
        <f t="shared" si="4"/>
        <v>3.7044444444444442E-2</v>
      </c>
      <c r="L22" s="21">
        <f t="shared" si="5"/>
        <v>1.0809232450680252E-3</v>
      </c>
      <c r="N22" s="18" t="s">
        <v>55</v>
      </c>
      <c r="O22" s="22">
        <f t="shared" si="6"/>
        <v>2.6697536929738763E-2</v>
      </c>
      <c r="P22" s="22">
        <f t="shared" si="6"/>
        <v>2.8576252491461115E-2</v>
      </c>
      <c r="Q22" s="22">
        <f t="shared" si="6"/>
        <v>2.7142495878567735E-2</v>
      </c>
      <c r="R22" s="22">
        <f t="shared" si="7"/>
        <v>2.7472095099922534E-2</v>
      </c>
      <c r="S22" s="22">
        <f t="shared" si="8"/>
        <v>8.0161078481712992E-4</v>
      </c>
    </row>
    <row r="23" spans="1:19" x14ac:dyDescent="0.15">
      <c r="A23" s="18" t="s">
        <v>56</v>
      </c>
      <c r="B23" s="18">
        <v>0.01</v>
      </c>
      <c r="C23" s="18">
        <v>1.11E-2</v>
      </c>
      <c r="D23" s="18">
        <v>1.89E-2</v>
      </c>
      <c r="G23" s="18" t="s">
        <v>56</v>
      </c>
      <c r="H23" s="21">
        <f t="shared" si="3"/>
        <v>6.6666666666666671E-3</v>
      </c>
      <c r="I23" s="21">
        <f t="shared" si="3"/>
        <v>7.4000000000000003E-3</v>
      </c>
      <c r="J23" s="21">
        <f t="shared" si="3"/>
        <v>1.2600000000000002E-2</v>
      </c>
      <c r="K23" s="21">
        <f t="shared" si="4"/>
        <v>8.8888888888888906E-3</v>
      </c>
      <c r="L23" s="21">
        <f t="shared" si="5"/>
        <v>2.6411744488268481E-3</v>
      </c>
      <c r="N23" s="18" t="s">
        <v>56</v>
      </c>
      <c r="O23" s="22">
        <f t="shared" si="6"/>
        <v>4.9439883203219927E-3</v>
      </c>
      <c r="P23" s="22">
        <f t="shared" si="6"/>
        <v>5.4878270355574119E-3</v>
      </c>
      <c r="Q23" s="22">
        <f t="shared" si="6"/>
        <v>9.3441379254085664E-3</v>
      </c>
      <c r="R23" s="22">
        <f t="shared" si="7"/>
        <v>6.59198442709599E-3</v>
      </c>
      <c r="S23" s="22">
        <f t="shared" si="8"/>
        <v>1.9586903440399219E-3</v>
      </c>
    </row>
    <row r="24" spans="1:19" x14ac:dyDescent="0.15">
      <c r="A24" s="18" t="s">
        <v>57</v>
      </c>
      <c r="B24" s="18">
        <v>3.0599999999999999E-2</v>
      </c>
      <c r="C24" s="18">
        <v>3.2099999999999997E-2</v>
      </c>
      <c r="D24" s="18">
        <v>3.4799999999999998E-2</v>
      </c>
      <c r="G24" s="18" t="s">
        <v>57</v>
      </c>
      <c r="H24" s="21">
        <f t="shared" si="3"/>
        <v>2.0400000000000001E-2</v>
      </c>
      <c r="I24" s="21">
        <f t="shared" si="3"/>
        <v>2.1399999999999995E-2</v>
      </c>
      <c r="J24" s="21">
        <f t="shared" si="3"/>
        <v>2.3200000000000002E-2</v>
      </c>
      <c r="K24" s="21">
        <f t="shared" si="4"/>
        <v>2.1666666666666667E-2</v>
      </c>
      <c r="L24" s="21">
        <f t="shared" si="5"/>
        <v>1.1585431464655185E-3</v>
      </c>
      <c r="N24" s="18" t="s">
        <v>57</v>
      </c>
      <c r="O24" s="22">
        <f t="shared" si="6"/>
        <v>1.5128604260185297E-2</v>
      </c>
      <c r="P24" s="22">
        <f t="shared" si="6"/>
        <v>1.5870202508233594E-2</v>
      </c>
      <c r="Q24" s="22">
        <f t="shared" si="6"/>
        <v>1.7205079354720536E-2</v>
      </c>
      <c r="R24" s="22">
        <f t="shared" si="7"/>
        <v>1.6067962041046477E-2</v>
      </c>
      <c r="S24" s="22">
        <f t="shared" si="8"/>
        <v>8.5917356770719264E-4</v>
      </c>
    </row>
    <row r="25" spans="1:19" x14ac:dyDescent="0.15">
      <c r="A25" s="18" t="s">
        <v>39</v>
      </c>
      <c r="B25" s="18">
        <v>4.1399999999999999E-2</v>
      </c>
      <c r="C25" s="18">
        <v>5.6399999999999999E-2</v>
      </c>
      <c r="D25" s="18">
        <v>5.6099999999999997E-2</v>
      </c>
      <c r="G25" s="18" t="s">
        <v>39</v>
      </c>
      <c r="H25" s="21">
        <f t="shared" si="3"/>
        <v>2.76E-2</v>
      </c>
      <c r="I25" s="21">
        <f t="shared" si="3"/>
        <v>3.7599999999999995E-2</v>
      </c>
      <c r="J25" s="21">
        <f t="shared" si="3"/>
        <v>3.7400000000000003E-2</v>
      </c>
      <c r="K25" s="21">
        <f t="shared" si="4"/>
        <v>3.4200000000000001E-2</v>
      </c>
      <c r="L25" s="21">
        <f t="shared" si="5"/>
        <v>4.6676189504571454E-3</v>
      </c>
      <c r="N25" s="18" t="s">
        <v>39</v>
      </c>
      <c r="O25" s="22">
        <f t="shared" si="6"/>
        <v>2.0468111646133047E-2</v>
      </c>
      <c r="P25" s="22">
        <f t="shared" si="6"/>
        <v>2.7884094126616032E-2</v>
      </c>
      <c r="Q25" s="22">
        <f t="shared" si="6"/>
        <v>2.773577447700638E-2</v>
      </c>
      <c r="R25" s="22">
        <f t="shared" si="7"/>
        <v>2.5362660083251821E-2</v>
      </c>
      <c r="S25" s="22">
        <f t="shared" si="8"/>
        <v>3.4614980362160587E-3</v>
      </c>
    </row>
    <row r="26" spans="1:19" x14ac:dyDescent="0.15">
      <c r="A26" s="18" t="s">
        <v>40</v>
      </c>
      <c r="B26" s="18">
        <v>6.8999999999999999E-3</v>
      </c>
      <c r="C26" s="18">
        <v>7.4999999999999997E-3</v>
      </c>
      <c r="D26" s="18">
        <v>7.7000000000000002E-3</v>
      </c>
      <c r="G26" s="18" t="s">
        <v>40</v>
      </c>
      <c r="H26" s="21">
        <f t="shared" si="3"/>
        <v>4.6000000000000008E-3</v>
      </c>
      <c r="I26" s="21">
        <f t="shared" si="3"/>
        <v>5.0000000000000001E-3</v>
      </c>
      <c r="J26" s="21">
        <f t="shared" si="3"/>
        <v>5.1333333333333335E-3</v>
      </c>
      <c r="K26" s="21">
        <f t="shared" si="4"/>
        <v>4.9111111111111118E-3</v>
      </c>
      <c r="L26" s="21">
        <f t="shared" si="5"/>
        <v>2.2662308949301235E-4</v>
      </c>
      <c r="N26" s="18" t="s">
        <v>40</v>
      </c>
      <c r="O26" s="22">
        <f t="shared" si="6"/>
        <v>3.4113519410221751E-3</v>
      </c>
      <c r="P26" s="22">
        <f t="shared" si="6"/>
        <v>3.7079912402414941E-3</v>
      </c>
      <c r="Q26" s="22">
        <f t="shared" si="6"/>
        <v>3.8068710066479347E-3</v>
      </c>
      <c r="R26" s="22">
        <f t="shared" si="7"/>
        <v>3.6420713959705343E-3</v>
      </c>
      <c r="S26" s="22">
        <f t="shared" si="8"/>
        <v>1.6806328613531104E-4</v>
      </c>
    </row>
    <row r="27" spans="1:19" x14ac:dyDescent="0.15">
      <c r="A27" s="18" t="s">
        <v>41</v>
      </c>
      <c r="B27" s="18">
        <v>3.9300000000000002E-2</v>
      </c>
      <c r="C27" s="18">
        <v>3.6299999999999999E-2</v>
      </c>
      <c r="D27" s="18">
        <v>4.3900000000000002E-2</v>
      </c>
      <c r="G27" s="18" t="s">
        <v>41</v>
      </c>
      <c r="H27" s="21">
        <f t="shared" si="3"/>
        <v>2.6200000000000001E-2</v>
      </c>
      <c r="I27" s="21">
        <f t="shared" si="3"/>
        <v>2.4199999999999999E-2</v>
      </c>
      <c r="J27" s="21">
        <f t="shared" si="3"/>
        <v>2.9266666666666667E-2</v>
      </c>
      <c r="K27" s="21">
        <f t="shared" si="4"/>
        <v>2.6555555555555554E-2</v>
      </c>
      <c r="L27" s="21">
        <f t="shared" si="5"/>
        <v>2.0836814523966301E-3</v>
      </c>
      <c r="N27" s="18" t="s">
        <v>41</v>
      </c>
      <c r="O27" s="22">
        <f t="shared" si="6"/>
        <v>1.9429874098865429E-2</v>
      </c>
      <c r="P27" s="22">
        <f t="shared" si="6"/>
        <v>1.7946677602768833E-2</v>
      </c>
      <c r="Q27" s="22">
        <f t="shared" si="6"/>
        <v>2.1704108726213547E-2</v>
      </c>
      <c r="R27" s="22">
        <f t="shared" si="7"/>
        <v>1.9693553475949269E-2</v>
      </c>
      <c r="S27" s="22">
        <f t="shared" si="8"/>
        <v>1.5452545145880757E-3</v>
      </c>
    </row>
    <row r="28" spans="1:19" x14ac:dyDescent="0.15">
      <c r="A28" s="18" t="s">
        <v>42</v>
      </c>
      <c r="B28" s="18">
        <v>1.15E-2</v>
      </c>
      <c r="C28" s="18">
        <v>1.11E-2</v>
      </c>
      <c r="D28" s="18">
        <v>1.4500000000000001E-2</v>
      </c>
      <c r="G28" s="18" t="s">
        <v>42</v>
      </c>
      <c r="H28" s="21">
        <f t="shared" si="3"/>
        <v>7.6666666666666662E-3</v>
      </c>
      <c r="I28" s="21">
        <f t="shared" si="3"/>
        <v>7.4000000000000003E-3</v>
      </c>
      <c r="J28" s="21">
        <f t="shared" si="3"/>
        <v>9.6666666666666689E-3</v>
      </c>
      <c r="K28" s="21">
        <f t="shared" si="4"/>
        <v>8.2444444444444449E-3</v>
      </c>
      <c r="L28" s="21">
        <f t="shared" si="5"/>
        <v>1.0115383712658715E-3</v>
      </c>
      <c r="N28" s="18" t="s">
        <v>42</v>
      </c>
      <c r="O28" s="22">
        <f t="shared" si="6"/>
        <v>5.6855865683702904E-3</v>
      </c>
      <c r="P28" s="22">
        <f t="shared" si="6"/>
        <v>5.4878270355574119E-3</v>
      </c>
      <c r="Q28" s="22">
        <f t="shared" si="6"/>
        <v>7.1687830644668916E-3</v>
      </c>
      <c r="R28" s="22">
        <f t="shared" si="7"/>
        <v>6.1140655561315316E-3</v>
      </c>
      <c r="S28" s="22">
        <f t="shared" si="8"/>
        <v>7.5015508396440061E-4</v>
      </c>
    </row>
    <row r="29" spans="1:19" x14ac:dyDescent="0.15">
      <c r="A29" s="18" t="s">
        <v>58</v>
      </c>
      <c r="B29" s="18">
        <v>7.1000000000000004E-3</v>
      </c>
      <c r="C29" s="18">
        <v>5.1000000000000004E-3</v>
      </c>
      <c r="D29" s="18">
        <v>6.3E-3</v>
      </c>
      <c r="G29" s="18" t="s">
        <v>58</v>
      </c>
      <c r="H29" s="21">
        <f t="shared" si="3"/>
        <v>4.7333333333333342E-3</v>
      </c>
      <c r="I29" s="21">
        <f t="shared" si="3"/>
        <v>3.4000000000000007E-3</v>
      </c>
      <c r="J29" s="21">
        <f t="shared" si="3"/>
        <v>4.1999999999999997E-3</v>
      </c>
      <c r="K29" s="21">
        <f t="shared" si="4"/>
        <v>4.1111111111111114E-3</v>
      </c>
      <c r="L29" s="21">
        <f t="shared" si="5"/>
        <v>5.4794791137502017E-4</v>
      </c>
      <c r="N29" s="18" t="s">
        <v>58</v>
      </c>
      <c r="O29" s="22">
        <f t="shared" si="6"/>
        <v>3.5102317074286156E-3</v>
      </c>
      <c r="P29" s="22">
        <f t="shared" si="6"/>
        <v>2.5214340433642166E-3</v>
      </c>
      <c r="Q29" s="22">
        <f t="shared" si="6"/>
        <v>3.1147126418028552E-3</v>
      </c>
      <c r="R29" s="22">
        <f t="shared" si="7"/>
        <v>3.0487927975318962E-3</v>
      </c>
      <c r="S29" s="22">
        <f t="shared" si="8"/>
        <v>4.0635721109743959E-4</v>
      </c>
    </row>
    <row r="30" spans="1:19" x14ac:dyDescent="0.15">
      <c r="A30" s="18" t="s">
        <v>59</v>
      </c>
      <c r="B30" s="18">
        <v>1.2500000000000001E-2</v>
      </c>
      <c r="C30" s="18">
        <v>1.61E-2</v>
      </c>
      <c r="D30" s="18">
        <v>1.89E-2</v>
      </c>
      <c r="G30" s="18" t="s">
        <v>59</v>
      </c>
      <c r="H30" s="21">
        <f t="shared" si="3"/>
        <v>8.3333333333333332E-3</v>
      </c>
      <c r="I30" s="21">
        <f t="shared" si="3"/>
        <v>1.0733333333333334E-2</v>
      </c>
      <c r="J30" s="21">
        <f t="shared" si="3"/>
        <v>1.2600000000000002E-2</v>
      </c>
      <c r="K30" s="21">
        <f t="shared" si="4"/>
        <v>1.0555555555555556E-2</v>
      </c>
      <c r="L30" s="21">
        <f t="shared" si="5"/>
        <v>1.746389573723423E-3</v>
      </c>
      <c r="N30" s="18" t="s">
        <v>59</v>
      </c>
      <c r="O30" s="22">
        <f t="shared" si="6"/>
        <v>6.1799854004024914E-3</v>
      </c>
      <c r="P30" s="22">
        <f t="shared" si="6"/>
        <v>7.9598211957184091E-3</v>
      </c>
      <c r="Q30" s="22">
        <f t="shared" si="6"/>
        <v>9.3441379254085664E-3</v>
      </c>
      <c r="R30" s="22">
        <f t="shared" si="7"/>
        <v>7.8279815071764878E-3</v>
      </c>
      <c r="S30" s="22">
        <f t="shared" si="8"/>
        <v>1.2951194482831055E-3</v>
      </c>
    </row>
    <row r="31" spans="1:19" x14ac:dyDescent="0.15">
      <c r="A31" s="18" t="s">
        <v>60</v>
      </c>
      <c r="B31" s="18">
        <v>0.26129999999999998</v>
      </c>
      <c r="C31" s="18">
        <v>0.38179999999999997</v>
      </c>
      <c r="D31" s="18">
        <v>0.25230000000000002</v>
      </c>
      <c r="G31" s="18" t="s">
        <v>60</v>
      </c>
      <c r="H31" s="21">
        <f t="shared" si="3"/>
        <v>0.17419999999999997</v>
      </c>
      <c r="I31" s="21">
        <f t="shared" si="3"/>
        <v>0.25453333333333333</v>
      </c>
      <c r="J31" s="21">
        <f t="shared" si="3"/>
        <v>0.16820000000000002</v>
      </c>
      <c r="K31" s="21">
        <f t="shared" si="4"/>
        <v>0.19897777777777778</v>
      </c>
      <c r="L31" s="21">
        <f t="shared" si="5"/>
        <v>3.936000351299794E-2</v>
      </c>
      <c r="N31" s="18" t="s">
        <v>60</v>
      </c>
      <c r="O31" s="22">
        <f t="shared" si="6"/>
        <v>0.12918641481001364</v>
      </c>
      <c r="P31" s="22">
        <f t="shared" si="6"/>
        <v>0.18876147406989369</v>
      </c>
      <c r="Q31" s="22">
        <f t="shared" si="6"/>
        <v>0.12473682532172388</v>
      </c>
      <c r="R31" s="22">
        <f t="shared" si="7"/>
        <v>0.14756157140054374</v>
      </c>
      <c r="S31" s="22">
        <f t="shared" si="8"/>
        <v>2.9189309648414149E-2</v>
      </c>
    </row>
    <row r="32" spans="1:19" x14ac:dyDescent="0.15">
      <c r="A32" s="18" t="s">
        <v>61</v>
      </c>
      <c r="B32" s="18">
        <v>5.4999999999999997E-3</v>
      </c>
      <c r="C32" s="18">
        <v>5.4999999999999997E-3</v>
      </c>
      <c r="D32" s="18">
        <v>5.1999999999999998E-3</v>
      </c>
      <c r="G32" s="18" t="s">
        <v>61</v>
      </c>
      <c r="H32" s="21">
        <f t="shared" si="3"/>
        <v>3.6666666666666666E-3</v>
      </c>
      <c r="I32" s="21">
        <f t="shared" si="3"/>
        <v>3.6666666666666666E-3</v>
      </c>
      <c r="J32" s="21">
        <f t="shared" si="3"/>
        <v>3.4666666666666665E-3</v>
      </c>
      <c r="K32" s="21">
        <f t="shared" si="4"/>
        <v>3.6000000000000003E-3</v>
      </c>
      <c r="L32" s="21">
        <f t="shared" si="5"/>
        <v>9.4280904158206379E-5</v>
      </c>
      <c r="N32" s="18" t="s">
        <v>61</v>
      </c>
      <c r="O32" s="22">
        <f t="shared" si="6"/>
        <v>2.719193576177096E-3</v>
      </c>
      <c r="P32" s="22">
        <f t="shared" si="6"/>
        <v>2.719193576177096E-3</v>
      </c>
      <c r="Q32" s="22">
        <f t="shared" si="6"/>
        <v>2.5708739265674361E-3</v>
      </c>
      <c r="R32" s="22">
        <f t="shared" si="7"/>
        <v>2.6697536929738762E-3</v>
      </c>
      <c r="S32" s="22">
        <f t="shared" si="8"/>
        <v>6.9918553348135478E-5</v>
      </c>
    </row>
    <row r="33" spans="1:19" x14ac:dyDescent="0.15">
      <c r="A33" s="18" t="s">
        <v>43</v>
      </c>
      <c r="B33" s="18">
        <v>8.0000000000000002E-3</v>
      </c>
      <c r="C33" s="18">
        <v>8.3000000000000001E-3</v>
      </c>
      <c r="D33" s="18">
        <v>8.9999999999999993E-3</v>
      </c>
      <c r="G33" s="18" t="s">
        <v>43</v>
      </c>
      <c r="H33" s="21">
        <f t="shared" si="3"/>
        <v>5.333333333333334E-3</v>
      </c>
      <c r="I33" s="21">
        <f t="shared" si="3"/>
        <v>5.5333333333333337E-3</v>
      </c>
      <c r="J33" s="21">
        <f t="shared" si="3"/>
        <v>6.0000000000000001E-3</v>
      </c>
      <c r="K33" s="21">
        <f t="shared" si="4"/>
        <v>5.6222222222222229E-3</v>
      </c>
      <c r="L33" s="21">
        <f t="shared" si="5"/>
        <v>2.7932900199947831E-4</v>
      </c>
      <c r="N33" s="18" t="s">
        <v>43</v>
      </c>
      <c r="O33" s="22">
        <f t="shared" si="6"/>
        <v>3.9551906562575942E-3</v>
      </c>
      <c r="P33" s="22">
        <f t="shared" si="6"/>
        <v>4.1035103058672537E-3</v>
      </c>
      <c r="Q33" s="22">
        <f t="shared" si="6"/>
        <v>4.4495894882897935E-3</v>
      </c>
      <c r="R33" s="22">
        <f t="shared" si="7"/>
        <v>4.1694301501382135E-3</v>
      </c>
      <c r="S33" s="22">
        <f t="shared" si="8"/>
        <v>2.0714989851189309E-4</v>
      </c>
    </row>
    <row r="34" spans="1:19" x14ac:dyDescent="0.15">
      <c r="A34" s="18" t="s">
        <v>44</v>
      </c>
      <c r="B34" s="18">
        <v>2.0799999999999999E-2</v>
      </c>
      <c r="C34" s="18">
        <v>2.18E-2</v>
      </c>
      <c r="D34" s="18">
        <v>2.1299999999999999E-2</v>
      </c>
      <c r="G34" s="18" t="s">
        <v>44</v>
      </c>
      <c r="H34" s="21">
        <f t="shared" si="3"/>
        <v>1.3866666666666666E-2</v>
      </c>
      <c r="I34" s="21">
        <f t="shared" si="3"/>
        <v>1.4533333333333332E-2</v>
      </c>
      <c r="J34" s="21">
        <f t="shared" si="3"/>
        <v>1.4200000000000001E-2</v>
      </c>
      <c r="K34" s="21">
        <f t="shared" si="4"/>
        <v>1.4199999999999999E-2</v>
      </c>
      <c r="L34" s="21">
        <f t="shared" si="5"/>
        <v>2.7216552697590843E-4</v>
      </c>
      <c r="N34" s="18" t="s">
        <v>44</v>
      </c>
      <c r="O34" s="22">
        <f t="shared" si="6"/>
        <v>1.0283495706269744E-2</v>
      </c>
      <c r="P34" s="22">
        <f t="shared" si="6"/>
        <v>1.0777894538301943E-2</v>
      </c>
      <c r="Q34" s="22">
        <f t="shared" si="6"/>
        <v>1.0530695122285844E-2</v>
      </c>
      <c r="R34" s="22">
        <f t="shared" si="7"/>
        <v>1.0530695122285846E-2</v>
      </c>
      <c r="S34" s="22">
        <f t="shared" si="8"/>
        <v>2.0183747798447553E-4</v>
      </c>
    </row>
    <row r="35" spans="1:19" x14ac:dyDescent="0.15">
      <c r="A35" s="18" t="s">
        <v>45</v>
      </c>
      <c r="B35" s="18">
        <v>5.8999999999999999E-3</v>
      </c>
      <c r="C35" s="18">
        <v>7.0000000000000001E-3</v>
      </c>
      <c r="D35" s="18">
        <v>7.1000000000000004E-3</v>
      </c>
      <c r="G35" s="18" t="s">
        <v>45</v>
      </c>
      <c r="H35" s="21">
        <f t="shared" si="3"/>
        <v>3.933333333333333E-3</v>
      </c>
      <c r="I35" s="21">
        <f t="shared" si="3"/>
        <v>4.6666666666666671E-3</v>
      </c>
      <c r="J35" s="21">
        <f t="shared" si="3"/>
        <v>4.7333333333333342E-3</v>
      </c>
      <c r="K35" s="21">
        <f t="shared" si="4"/>
        <v>4.4444444444444444E-3</v>
      </c>
      <c r="L35" s="21">
        <f t="shared" si="5"/>
        <v>3.624334762288914E-4</v>
      </c>
      <c r="N35" s="18" t="s">
        <v>45</v>
      </c>
      <c r="O35" s="22">
        <f t="shared" si="6"/>
        <v>2.9169531089899749E-3</v>
      </c>
      <c r="P35" s="22">
        <f t="shared" si="6"/>
        <v>3.4607918242253949E-3</v>
      </c>
      <c r="Q35" s="22">
        <f t="shared" si="6"/>
        <v>3.5102317074286156E-3</v>
      </c>
      <c r="R35" s="22">
        <f t="shared" si="7"/>
        <v>3.295992213547995E-3</v>
      </c>
      <c r="S35" s="22">
        <f t="shared" si="8"/>
        <v>2.6878003100540087E-4</v>
      </c>
    </row>
    <row r="36" spans="1:19" x14ac:dyDescent="0.15">
      <c r="A36" s="18" t="s">
        <v>62</v>
      </c>
      <c r="B36" s="18">
        <v>5.1000000000000004E-3</v>
      </c>
      <c r="C36" s="18">
        <v>7.1999999999999998E-3</v>
      </c>
      <c r="D36" s="18">
        <v>6.0000000000000001E-3</v>
      </c>
      <c r="G36" s="18" t="s">
        <v>62</v>
      </c>
      <c r="H36" s="21">
        <f t="shared" si="3"/>
        <v>3.4000000000000007E-3</v>
      </c>
      <c r="I36" s="21">
        <f t="shared" si="3"/>
        <v>4.7999999999999996E-3</v>
      </c>
      <c r="J36" s="21">
        <f t="shared" si="3"/>
        <v>4.0000000000000001E-3</v>
      </c>
      <c r="K36" s="21">
        <f t="shared" si="4"/>
        <v>4.0666666666666672E-3</v>
      </c>
      <c r="L36" s="21">
        <f t="shared" si="5"/>
        <v>5.7348835113617464E-4</v>
      </c>
      <c r="N36" s="18" t="s">
        <v>62</v>
      </c>
      <c r="O36" s="22">
        <f t="shared" si="6"/>
        <v>2.5214340433642166E-3</v>
      </c>
      <c r="P36" s="22">
        <f t="shared" si="6"/>
        <v>3.5596715906318342E-3</v>
      </c>
      <c r="Q36" s="22">
        <f t="shared" si="6"/>
        <v>2.9663929921931956E-3</v>
      </c>
      <c r="R36" s="22">
        <f t="shared" si="7"/>
        <v>3.0158328753964159E-3</v>
      </c>
      <c r="S36" s="22">
        <f t="shared" si="8"/>
        <v>4.2529795647869474E-4</v>
      </c>
    </row>
    <row r="37" spans="1:19" x14ac:dyDescent="0.15">
      <c r="A37" s="18" t="s">
        <v>46</v>
      </c>
      <c r="B37" s="18">
        <v>2.1999999999999999E-2</v>
      </c>
      <c r="C37" s="18">
        <v>1.7399999999999999E-2</v>
      </c>
      <c r="D37" s="18">
        <v>1.3299999999999999E-2</v>
      </c>
      <c r="G37" s="18" t="s">
        <v>46</v>
      </c>
      <c r="H37" s="21">
        <f t="shared" si="3"/>
        <v>1.4666666666666666E-2</v>
      </c>
      <c r="I37" s="21">
        <f t="shared" si="3"/>
        <v>1.1600000000000001E-2</v>
      </c>
      <c r="J37" s="21">
        <f t="shared" si="3"/>
        <v>8.8666666666666668E-3</v>
      </c>
      <c r="K37" s="21">
        <f t="shared" si="4"/>
        <v>1.1711111111111111E-2</v>
      </c>
      <c r="L37" s="21">
        <f t="shared" si="5"/>
        <v>2.3691432008582426E-3</v>
      </c>
      <c r="N37" s="18" t="s">
        <v>46</v>
      </c>
      <c r="O37" s="22">
        <f t="shared" si="6"/>
        <v>1.0876774304708384E-2</v>
      </c>
      <c r="P37" s="22">
        <f t="shared" si="6"/>
        <v>8.6025396773602679E-3</v>
      </c>
      <c r="Q37" s="22">
        <f t="shared" si="6"/>
        <v>6.5755044660282492E-3</v>
      </c>
      <c r="R37" s="22">
        <f t="shared" si="7"/>
        <v>8.6849394826989685E-3</v>
      </c>
      <c r="S37" s="22">
        <f t="shared" si="8"/>
        <v>1.7569524471320124E-3</v>
      </c>
    </row>
    <row r="38" spans="1:19" x14ac:dyDescent="0.15">
      <c r="A38" s="18" t="s">
        <v>47</v>
      </c>
      <c r="B38" s="18">
        <v>2.1700000000000001E-2</v>
      </c>
      <c r="C38" s="18">
        <v>2.6200000000000001E-2</v>
      </c>
      <c r="D38" s="18">
        <v>2.3300000000000001E-2</v>
      </c>
      <c r="G38" s="18" t="s">
        <v>47</v>
      </c>
      <c r="H38" s="21">
        <f t="shared" si="3"/>
        <v>1.4466666666666666E-2</v>
      </c>
      <c r="I38" s="21">
        <f t="shared" si="3"/>
        <v>1.7466666666666669E-2</v>
      </c>
      <c r="J38" s="21">
        <f t="shared" si="3"/>
        <v>1.5533333333333335E-2</v>
      </c>
      <c r="K38" s="21">
        <f t="shared" si="4"/>
        <v>1.5822222222222224E-2</v>
      </c>
      <c r="L38" s="21">
        <f t="shared" si="5"/>
        <v>1.2416635595288005E-3</v>
      </c>
      <c r="N38" s="18" t="s">
        <v>47</v>
      </c>
      <c r="O38" s="22">
        <f t="shared" si="6"/>
        <v>1.0728454655098724E-2</v>
      </c>
      <c r="P38" s="22">
        <f t="shared" si="6"/>
        <v>1.2953249399243623E-2</v>
      </c>
      <c r="Q38" s="22">
        <f t="shared" si="6"/>
        <v>1.1519492786350243E-2</v>
      </c>
      <c r="R38" s="22">
        <f t="shared" si="7"/>
        <v>1.1733732280230863E-2</v>
      </c>
      <c r="S38" s="22">
        <f t="shared" si="8"/>
        <v>9.2081552041197335E-4</v>
      </c>
    </row>
    <row r="39" spans="1:19" x14ac:dyDescent="0.15">
      <c r="G39" s="18" t="s">
        <v>77</v>
      </c>
      <c r="H39" s="21">
        <f>SUM(H2:H38)</f>
        <v>131.25660773333331</v>
      </c>
      <c r="I39" s="21">
        <f t="shared" ref="I39:J39" si="16">SUM(I2:I38)</f>
        <v>136.75403146666667</v>
      </c>
      <c r="J39" s="21">
        <f t="shared" si="16"/>
        <v>136.52113979999996</v>
      </c>
      <c r="K39" s="23">
        <f>AVERAGE(H39:J39)</f>
        <v>134.84392633333331</v>
      </c>
      <c r="L39" s="21">
        <f t="shared" si="5"/>
        <v>2.538398535235709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M1" zoomScale="175" zoomScaleNormal="175" workbookViewId="0">
      <selection activeCell="X1" sqref="X1"/>
    </sheetView>
  </sheetViews>
  <sheetFormatPr defaultColWidth="9" defaultRowHeight="15.75" x14ac:dyDescent="0.15"/>
  <cols>
    <col min="1" max="1" width="11.875" style="18" customWidth="1"/>
    <col min="2" max="2" width="11.375" style="18" customWidth="1"/>
    <col min="3" max="3" width="11.5" style="18" customWidth="1"/>
    <col min="4" max="4" width="11.25" style="18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9" style="19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90</v>
      </c>
      <c r="C1" s="18" t="s">
        <v>90</v>
      </c>
      <c r="D1" s="18" t="s">
        <v>90</v>
      </c>
      <c r="E1" s="18">
        <v>10</v>
      </c>
      <c r="F1" s="18" t="s">
        <v>72</v>
      </c>
      <c r="G1" s="18" t="s">
        <v>75</v>
      </c>
      <c r="H1" s="18" t="s">
        <v>90</v>
      </c>
      <c r="I1" s="18" t="s">
        <v>90</v>
      </c>
      <c r="J1" s="18" t="s">
        <v>90</v>
      </c>
      <c r="K1" s="20" t="s">
        <v>13</v>
      </c>
      <c r="L1" s="20" t="s">
        <v>14</v>
      </c>
      <c r="N1" s="18" t="s">
        <v>89</v>
      </c>
      <c r="O1" s="18" t="s">
        <v>90</v>
      </c>
      <c r="P1" s="18" t="s">
        <v>90</v>
      </c>
      <c r="Q1" s="18" t="s">
        <v>90</v>
      </c>
      <c r="R1" s="3" t="s">
        <v>13</v>
      </c>
      <c r="S1" s="20" t="s">
        <v>14</v>
      </c>
      <c r="U1" s="18" t="s">
        <v>82</v>
      </c>
      <c r="V1" s="18" t="s">
        <v>90</v>
      </c>
      <c r="W1" s="18" t="s">
        <v>90</v>
      </c>
      <c r="X1" s="18" t="s">
        <v>90</v>
      </c>
      <c r="Y1" s="20" t="s">
        <v>13</v>
      </c>
      <c r="Z1" s="20" t="s">
        <v>14</v>
      </c>
      <c r="AB1" s="18"/>
      <c r="AD1" s="18"/>
    </row>
    <row r="2" spans="1:30" x14ac:dyDescent="0.15">
      <c r="A2" s="18" t="s">
        <v>26</v>
      </c>
      <c r="B2" s="18">
        <v>1.5874999999999999</v>
      </c>
      <c r="C2" s="18">
        <v>1.9179999999999999</v>
      </c>
      <c r="D2" s="18">
        <v>1.9055</v>
      </c>
      <c r="E2" s="18">
        <v>2</v>
      </c>
      <c r="F2" s="18" t="s">
        <v>74</v>
      </c>
      <c r="G2" s="18" t="s">
        <v>26</v>
      </c>
      <c r="H2" s="21">
        <f>B2*10*2/1000/0.03</f>
        <v>1.0583333333333333</v>
      </c>
      <c r="I2" s="21">
        <f t="shared" ref="I2:J17" si="0">C2*10*2/1000/0.03</f>
        <v>1.2786666666666666</v>
      </c>
      <c r="J2" s="21">
        <f t="shared" si="0"/>
        <v>1.2703333333333333</v>
      </c>
      <c r="K2" s="21">
        <f>AVERAGE(H2:J2)</f>
        <v>1.2024444444444444</v>
      </c>
      <c r="L2" s="21">
        <f>_xlfn.STDEV.P(H2:J2)</f>
        <v>0.10195871834675825</v>
      </c>
      <c r="N2" s="18" t="s">
        <v>26</v>
      </c>
      <c r="O2" s="22">
        <f>H2/107.6585*100</f>
        <v>0.98304670168480268</v>
      </c>
      <c r="P2" s="22">
        <f t="shared" ref="P2:Q17" si="1">I2/107.6585*100</f>
        <v>1.1877061882402844</v>
      </c>
      <c r="Q2" s="22">
        <f t="shared" si="1"/>
        <v>1.179965663030168</v>
      </c>
      <c r="R2" s="22">
        <f>AVERAGE(O2:Q2)</f>
        <v>1.1169061843184185</v>
      </c>
      <c r="S2" s="22">
        <f>_xlfn.STDEV.P(O2:Q2)</f>
        <v>9.4705683570510721E-2</v>
      </c>
      <c r="U2" s="21" t="s">
        <v>83</v>
      </c>
      <c r="V2" s="21">
        <f>H2</f>
        <v>1.0583333333333333</v>
      </c>
      <c r="W2" s="21">
        <f t="shared" ref="W2:X2" si="2">I2</f>
        <v>1.2786666666666666</v>
      </c>
      <c r="X2" s="21">
        <f t="shared" si="2"/>
        <v>1.2703333333333333</v>
      </c>
      <c r="Y2" s="21">
        <f>AVERAGE(V2:X2)</f>
        <v>1.2024444444444444</v>
      </c>
      <c r="Z2" s="21">
        <f>_xlfn.STDEV.P(V2:X2)</f>
        <v>0.10195871834675825</v>
      </c>
      <c r="AA2" s="21"/>
    </row>
    <row r="3" spans="1:30" x14ac:dyDescent="0.15">
      <c r="A3" s="18" t="s">
        <v>27</v>
      </c>
      <c r="B3" s="18">
        <v>1.04E-2</v>
      </c>
      <c r="C3" s="18">
        <v>9.1999999999999998E-3</v>
      </c>
      <c r="D3" s="18">
        <v>1.0500000000000001E-2</v>
      </c>
      <c r="E3" s="18">
        <v>1000</v>
      </c>
      <c r="G3" s="18" t="s">
        <v>27</v>
      </c>
      <c r="H3" s="21">
        <f t="shared" ref="H3:J38" si="3">B3*10*2/1000/0.03</f>
        <v>6.933333333333333E-3</v>
      </c>
      <c r="I3" s="21">
        <f t="shared" si="0"/>
        <v>6.1333333333333335E-3</v>
      </c>
      <c r="J3" s="21">
        <f t="shared" si="0"/>
        <v>7.0000000000000001E-3</v>
      </c>
      <c r="K3" s="21">
        <f t="shared" ref="K3:K38" si="4">AVERAGE(H3:J3)</f>
        <v>6.6888888888888892E-3</v>
      </c>
      <c r="L3" s="21">
        <f t="shared" ref="L3:L39" si="5">_xlfn.STDEV.P(H3:J3)</f>
        <v>3.9377878103709655E-4</v>
      </c>
      <c r="N3" s="18" t="s">
        <v>27</v>
      </c>
      <c r="O3" s="22">
        <f t="shared" ref="O3:Q38" si="6">H3/107.6585*100</f>
        <v>6.4401169748169755E-3</v>
      </c>
      <c r="P3" s="22">
        <f t="shared" si="1"/>
        <v>5.6970265546457859E-3</v>
      </c>
      <c r="Q3" s="22">
        <f t="shared" si="1"/>
        <v>6.5020411764979075E-3</v>
      </c>
      <c r="R3" s="22">
        <f t="shared" ref="R3:R38" si="7">AVERAGE(O3:Q3)</f>
        <v>6.2130615686535563E-3</v>
      </c>
      <c r="S3" s="22">
        <f t="shared" ref="S3:S38" si="8">_xlfn.STDEV.P(O3:Q3)</f>
        <v>3.6576654981919371E-4</v>
      </c>
      <c r="U3" s="21" t="s">
        <v>78</v>
      </c>
      <c r="V3" s="21">
        <f>SUM(H3:H7)</f>
        <v>0.42419999999999997</v>
      </c>
      <c r="W3" s="21">
        <f t="shared" ref="W3:X3" si="9">SUM(I3:I7)</f>
        <v>0.4346666666666667</v>
      </c>
      <c r="X3" s="21">
        <f t="shared" si="9"/>
        <v>0.42433333333333334</v>
      </c>
      <c r="Y3" s="21">
        <f t="shared" ref="Y3:Y11" si="10">AVERAGE(V3:X3)</f>
        <v>0.4277333333333333</v>
      </c>
      <c r="Z3" s="21">
        <f t="shared" ref="Z3:Z11" si="11">_xlfn.STDEV.P(V3:X3)</f>
        <v>4.9029091892996285E-3</v>
      </c>
      <c r="AA3" s="21"/>
    </row>
    <row r="4" spans="1:30" x14ac:dyDescent="0.15">
      <c r="A4" s="18" t="s">
        <v>28</v>
      </c>
      <c r="B4" s="18">
        <v>2.18E-2</v>
      </c>
      <c r="C4" s="18">
        <v>1.9E-2</v>
      </c>
      <c r="D4" s="18">
        <v>1.06E-2</v>
      </c>
      <c r="E4" s="18">
        <v>0.03</v>
      </c>
      <c r="F4" s="18" t="s">
        <v>73</v>
      </c>
      <c r="G4" s="18" t="s">
        <v>28</v>
      </c>
      <c r="H4" s="21">
        <f t="shared" si="3"/>
        <v>1.4533333333333332E-2</v>
      </c>
      <c r="I4" s="21">
        <f t="shared" si="0"/>
        <v>1.2666666666666668E-2</v>
      </c>
      <c r="J4" s="21">
        <f t="shared" si="0"/>
        <v>7.0666666666666673E-3</v>
      </c>
      <c r="K4" s="21">
        <f t="shared" si="4"/>
        <v>1.1422222222222222E-2</v>
      </c>
      <c r="L4" s="21">
        <f t="shared" si="5"/>
        <v>3.1727232529021768E-3</v>
      </c>
      <c r="N4" s="18" t="s">
        <v>28</v>
      </c>
      <c r="O4" s="22">
        <f t="shared" si="6"/>
        <v>1.3499475966443275E-2</v>
      </c>
      <c r="P4" s="22">
        <f t="shared" si="1"/>
        <v>1.1765598319377167E-2</v>
      </c>
      <c r="Q4" s="22">
        <f t="shared" si="1"/>
        <v>6.5639653781788404E-3</v>
      </c>
      <c r="R4" s="22">
        <f t="shared" si="7"/>
        <v>1.0609679887999761E-2</v>
      </c>
      <c r="S4" s="22">
        <f t="shared" si="8"/>
        <v>2.9470253188574771E-3</v>
      </c>
      <c r="U4" s="21" t="s">
        <v>84</v>
      </c>
      <c r="V4" s="21">
        <f>SUM(H8:H27,H29,H30,H32,H35)</f>
        <v>113.9197798</v>
      </c>
      <c r="W4" s="21">
        <f>SUM(I8:I27,I29,I30,I32,I35)</f>
        <v>90.256150533333312</v>
      </c>
      <c r="X4" s="21">
        <f>SUM(J8:J27,J29,J30,J32,J35)</f>
        <v>113.24135713333332</v>
      </c>
      <c r="Y4" s="21">
        <f t="shared" si="10"/>
        <v>105.80576248888889</v>
      </c>
      <c r="Z4" s="21">
        <f t="shared" si="11"/>
        <v>10.998723813998462</v>
      </c>
      <c r="AA4" s="21"/>
    </row>
    <row r="5" spans="1:30" x14ac:dyDescent="0.15">
      <c r="A5" s="18" t="s">
        <v>29</v>
      </c>
      <c r="B5" s="18">
        <v>0.1085</v>
      </c>
      <c r="C5" s="18">
        <v>0.1099</v>
      </c>
      <c r="D5" s="18">
        <v>0.1066</v>
      </c>
      <c r="G5" s="18" t="s">
        <v>29</v>
      </c>
      <c r="H5" s="21">
        <f t="shared" si="3"/>
        <v>7.2333333333333333E-2</v>
      </c>
      <c r="I5" s="21">
        <f t="shared" si="0"/>
        <v>7.3266666666666661E-2</v>
      </c>
      <c r="J5" s="21">
        <f t="shared" si="0"/>
        <v>7.1066666666666681E-2</v>
      </c>
      <c r="K5" s="21">
        <f t="shared" si="4"/>
        <v>7.2222222222222229E-2</v>
      </c>
      <c r="L5" s="21">
        <f t="shared" si="5"/>
        <v>9.0157612333780467E-4</v>
      </c>
      <c r="N5" s="18" t="s">
        <v>29</v>
      </c>
      <c r="O5" s="22">
        <f t="shared" si="6"/>
        <v>6.7187758823811713E-2</v>
      </c>
      <c r="P5" s="22">
        <f t="shared" si="1"/>
        <v>6.8054697647344758E-2</v>
      </c>
      <c r="Q5" s="22">
        <f t="shared" si="1"/>
        <v>6.6011198991874007E-2</v>
      </c>
      <c r="R5" s="22">
        <f t="shared" si="7"/>
        <v>6.7084551821010155E-2</v>
      </c>
      <c r="S5" s="22">
        <f t="shared" si="8"/>
        <v>8.3744072538425175E-4</v>
      </c>
      <c r="U5" s="21" t="s">
        <v>85</v>
      </c>
      <c r="V5" s="21">
        <f>SUM(H28,H31,H33,H34,H36:H38)</f>
        <v>0.2476666666666667</v>
      </c>
      <c r="W5" s="21">
        <f>SUM(I28,I31,I33,I34,I36:I38)</f>
        <v>0.19413333333333338</v>
      </c>
      <c r="X5" s="21">
        <f>SUM(J28,J31,J33,J34,J36:J38)</f>
        <v>0.22579999999999995</v>
      </c>
      <c r="Y5" s="21">
        <f t="shared" si="10"/>
        <v>0.22253333333333333</v>
      </c>
      <c r="Z5" s="21">
        <f t="shared" si="11"/>
        <v>2.1976620573961124E-2</v>
      </c>
      <c r="AA5" s="21"/>
    </row>
    <row r="6" spans="1:30" x14ac:dyDescent="0.15">
      <c r="A6" s="18" t="s">
        <v>30</v>
      </c>
      <c r="B6" s="18">
        <v>1.9599999999999999E-2</v>
      </c>
      <c r="C6" s="18">
        <v>2.29E-2</v>
      </c>
      <c r="D6" s="18">
        <v>1.32E-2</v>
      </c>
      <c r="G6" s="18" t="s">
        <v>30</v>
      </c>
      <c r="H6" s="21">
        <f t="shared" si="3"/>
        <v>1.3066666666666669E-2</v>
      </c>
      <c r="I6" s="21">
        <f t="shared" si="0"/>
        <v>1.5266666666666668E-2</v>
      </c>
      <c r="J6" s="21">
        <f t="shared" si="0"/>
        <v>8.8000000000000005E-3</v>
      </c>
      <c r="K6" s="21">
        <f t="shared" si="4"/>
        <v>1.2377777777777779E-2</v>
      </c>
      <c r="L6" s="21">
        <f t="shared" si="5"/>
        <v>2.6845695335094072E-3</v>
      </c>
      <c r="N6" s="18" t="s">
        <v>30</v>
      </c>
      <c r="O6" s="22">
        <f t="shared" si="6"/>
        <v>1.2137143529462763E-2</v>
      </c>
      <c r="P6" s="22">
        <f t="shared" si="1"/>
        <v>1.4180642184933532E-2</v>
      </c>
      <c r="Q6" s="22">
        <f t="shared" si="1"/>
        <v>8.1739946218830836E-3</v>
      </c>
      <c r="R6" s="22">
        <f t="shared" si="7"/>
        <v>1.1497260112093127E-2</v>
      </c>
      <c r="S6" s="22">
        <f t="shared" si="8"/>
        <v>2.4935973782928495E-3</v>
      </c>
      <c r="U6" s="21" t="s">
        <v>80</v>
      </c>
      <c r="V6" s="21">
        <f>SUM(H2:H9,H11,H13,H15,H17,H22,H26,H28,H33,H36)</f>
        <v>77.91924259999999</v>
      </c>
      <c r="W6" s="21">
        <f>SUM(I2:I9,I11,I13,I15,I17,I22,I26,I28,I33,I36)</f>
        <v>66.326408733333338</v>
      </c>
      <c r="X6" s="21">
        <f>SUM(J2:J9,J11,J13,J15,J17,J22,J26,J28,J33,J36)</f>
        <v>70.58512713333333</v>
      </c>
      <c r="Y6" s="21">
        <f t="shared" si="10"/>
        <v>71.6102594888889</v>
      </c>
      <c r="Z6" s="21">
        <f t="shared" si="11"/>
        <v>4.7879446895189091</v>
      </c>
      <c r="AA6" s="21"/>
    </row>
    <row r="7" spans="1:30" x14ac:dyDescent="0.15">
      <c r="A7" s="18" t="s">
        <v>31</v>
      </c>
      <c r="B7" s="18">
        <v>0.47599999999999998</v>
      </c>
      <c r="C7" s="18">
        <v>0.49099999999999999</v>
      </c>
      <c r="D7" s="18">
        <v>0.49559999999999998</v>
      </c>
      <c r="G7" s="18" t="s">
        <v>31</v>
      </c>
      <c r="H7" s="21">
        <f t="shared" si="3"/>
        <v>0.3173333333333333</v>
      </c>
      <c r="I7" s="21">
        <f t="shared" si="0"/>
        <v>0.32733333333333337</v>
      </c>
      <c r="J7" s="21">
        <f t="shared" si="0"/>
        <v>0.33039999999999997</v>
      </c>
      <c r="K7" s="21">
        <f t="shared" si="4"/>
        <v>0.32502222222222227</v>
      </c>
      <c r="L7" s="21">
        <f t="shared" si="5"/>
        <v>5.579149897631989E-3</v>
      </c>
      <c r="N7" s="18" t="s">
        <v>31</v>
      </c>
      <c r="O7" s="22">
        <f t="shared" si="6"/>
        <v>0.29475920000123845</v>
      </c>
      <c r="P7" s="22">
        <f t="shared" si="1"/>
        <v>0.30404783025337839</v>
      </c>
      <c r="Q7" s="22">
        <f t="shared" si="1"/>
        <v>0.30689634353070122</v>
      </c>
      <c r="R7" s="22">
        <f t="shared" si="7"/>
        <v>0.30190112459510604</v>
      </c>
      <c r="S7" s="22">
        <f t="shared" si="8"/>
        <v>5.1822660520367565E-3</v>
      </c>
      <c r="U7" s="21" t="s">
        <v>79</v>
      </c>
      <c r="V7" s="21">
        <f>SUM(H12,H10,H14,H16,H18:H21,H23:H25,H27,H29:H32,H34,H35,H37:H38)</f>
        <v>37.7307372</v>
      </c>
      <c r="W7" s="21">
        <f t="shared" ref="W7:X7" si="12">SUM(I12,I10,I14,I16,I18:I21,I23:I25,I27,I29:I32,I34,I35,I37:I38)</f>
        <v>25.837208466666674</v>
      </c>
      <c r="X7" s="21">
        <f t="shared" si="12"/>
        <v>44.576696666666685</v>
      </c>
      <c r="Y7" s="21">
        <f t="shared" si="10"/>
        <v>36.048214111111122</v>
      </c>
      <c r="Z7" s="21">
        <f t="shared" si="11"/>
        <v>7.7423195257393926</v>
      </c>
      <c r="AA7" s="21"/>
    </row>
    <row r="8" spans="1:30" x14ac:dyDescent="0.15">
      <c r="A8" s="18" t="s">
        <v>48</v>
      </c>
      <c r="B8" s="18">
        <v>6.3899999999999995E-5</v>
      </c>
      <c r="C8" s="18">
        <v>1.1310000000000001E-4</v>
      </c>
      <c r="D8" s="18">
        <v>9.0700000000000009E-5</v>
      </c>
      <c r="G8" s="18" t="s">
        <v>48</v>
      </c>
      <c r="H8" s="21">
        <f t="shared" si="3"/>
        <v>4.2599999999999999E-5</v>
      </c>
      <c r="I8" s="21">
        <f t="shared" si="0"/>
        <v>7.5400000000000003E-5</v>
      </c>
      <c r="J8" s="21">
        <f t="shared" si="0"/>
        <v>6.0466666666666675E-5</v>
      </c>
      <c r="K8" s="21">
        <f t="shared" si="4"/>
        <v>5.948888888888889E-5</v>
      </c>
      <c r="L8" s="21">
        <f t="shared" si="5"/>
        <v>1.3408381384716977E-5</v>
      </c>
      <c r="N8" s="18" t="s">
        <v>48</v>
      </c>
      <c r="O8" s="22">
        <f t="shared" si="6"/>
        <v>3.9569564874115833E-5</v>
      </c>
      <c r="P8" s="22">
        <f t="shared" si="1"/>
        <v>7.0036272101134611E-5</v>
      </c>
      <c r="Q8" s="22">
        <f t="shared" si="1"/>
        <v>5.6165250924605741E-5</v>
      </c>
      <c r="R8" s="22">
        <f t="shared" si="7"/>
        <v>5.5257029299952069E-5</v>
      </c>
      <c r="S8" s="22">
        <f t="shared" si="8"/>
        <v>1.245454969623112E-5</v>
      </c>
      <c r="U8" s="21" t="s">
        <v>81</v>
      </c>
      <c r="V8" s="21">
        <f>SUM(H6,H8,H11:H12,H15:H16,H26,H33)</f>
        <v>0.78537593333333322</v>
      </c>
      <c r="W8" s="21">
        <f t="shared" ref="W8:X8" si="13">SUM(I6,I8,I11:I12,I15:I16,I26,I33)</f>
        <v>1.0342087333333334</v>
      </c>
      <c r="X8" s="21">
        <f t="shared" si="13"/>
        <v>0.6674604666666667</v>
      </c>
      <c r="Y8" s="21">
        <f t="shared" si="10"/>
        <v>0.82901504444444452</v>
      </c>
      <c r="Z8" s="21">
        <f t="shared" si="11"/>
        <v>0.15287108248385214</v>
      </c>
      <c r="AA8" s="21"/>
    </row>
    <row r="9" spans="1:30" x14ac:dyDescent="0.15">
      <c r="A9" s="18" t="s">
        <v>32</v>
      </c>
      <c r="B9" s="18">
        <v>1.6145</v>
      </c>
      <c r="C9" s="18">
        <v>2.9493999999999998</v>
      </c>
      <c r="D9" s="18">
        <v>1.8774999999999999</v>
      </c>
      <c r="G9" s="18" t="s">
        <v>32</v>
      </c>
      <c r="H9" s="21">
        <f t="shared" si="3"/>
        <v>1.0763333333333334</v>
      </c>
      <c r="I9" s="21">
        <f t="shared" si="0"/>
        <v>1.9662666666666666</v>
      </c>
      <c r="J9" s="21">
        <f t="shared" si="0"/>
        <v>1.2516666666666667</v>
      </c>
      <c r="K9" s="21">
        <f t="shared" si="4"/>
        <v>1.4314222222222224</v>
      </c>
      <c r="L9" s="21">
        <f t="shared" si="5"/>
        <v>0.38490637758573493</v>
      </c>
      <c r="N9" s="18" t="s">
        <v>32</v>
      </c>
      <c r="O9" s="22">
        <f t="shared" si="6"/>
        <v>0.99976623613865445</v>
      </c>
      <c r="P9" s="22">
        <f t="shared" si="1"/>
        <v>1.8263924043774218</v>
      </c>
      <c r="Q9" s="22">
        <f t="shared" si="1"/>
        <v>1.1626268865595069</v>
      </c>
      <c r="R9" s="22">
        <f t="shared" si="7"/>
        <v>1.3295951756918611</v>
      </c>
      <c r="S9" s="22">
        <f t="shared" si="8"/>
        <v>0.35752530230844365</v>
      </c>
      <c r="U9" s="22" t="s">
        <v>76</v>
      </c>
      <c r="V9" s="22"/>
      <c r="W9" s="22"/>
      <c r="X9" s="22"/>
    </row>
    <row r="10" spans="1:30" x14ac:dyDescent="0.15">
      <c r="A10" s="18" t="s">
        <v>49</v>
      </c>
      <c r="B10" s="18">
        <v>1.8058E-3</v>
      </c>
      <c r="C10" s="18">
        <v>1.1127000000000001E-3</v>
      </c>
      <c r="D10" s="18">
        <v>8.4499999999999994E-4</v>
      </c>
      <c r="G10" s="18" t="s">
        <v>49</v>
      </c>
      <c r="H10" s="21">
        <f t="shared" si="3"/>
        <v>1.2038666666666668E-3</v>
      </c>
      <c r="I10" s="21">
        <f t="shared" si="0"/>
        <v>7.4180000000000014E-4</v>
      </c>
      <c r="J10" s="21">
        <f t="shared" si="0"/>
        <v>5.6333333333333322E-4</v>
      </c>
      <c r="K10" s="21">
        <f t="shared" si="4"/>
        <v>8.3633333333333335E-4</v>
      </c>
      <c r="L10" s="21">
        <f t="shared" si="5"/>
        <v>2.6990510815360171E-4</v>
      </c>
      <c r="N10" s="18" t="s">
        <v>49</v>
      </c>
      <c r="O10" s="22">
        <f t="shared" si="6"/>
        <v>1.1182272339542783E-3</v>
      </c>
      <c r="P10" s="22">
        <f t="shared" si="1"/>
        <v>6.890305921037356E-4</v>
      </c>
      <c r="Q10" s="22">
        <f t="shared" si="1"/>
        <v>5.2325950420387905E-4</v>
      </c>
      <c r="R10" s="22">
        <f t="shared" si="7"/>
        <v>7.7683911008729776E-4</v>
      </c>
      <c r="S10" s="22">
        <f t="shared" si="8"/>
        <v>2.507048752802628E-4</v>
      </c>
      <c r="U10" s="22" t="s">
        <v>80</v>
      </c>
      <c r="V10" s="22">
        <f>V6/107.6585*100</f>
        <v>72.37630340381854</v>
      </c>
      <c r="W10" s="22">
        <f t="shared" ref="W10:X10" si="14">W6/107.6585*100</f>
        <v>61.608148667623396</v>
      </c>
      <c r="X10" s="22">
        <f t="shared" si="14"/>
        <v>65.563914724181856</v>
      </c>
      <c r="Y10" s="22">
        <f t="shared" si="10"/>
        <v>66.516122265207926</v>
      </c>
      <c r="Z10" s="22">
        <f t="shared" si="11"/>
        <v>4.4473447888637754</v>
      </c>
    </row>
    <row r="11" spans="1:30" x14ac:dyDescent="0.15">
      <c r="A11" s="18" t="s">
        <v>33</v>
      </c>
      <c r="B11" s="18">
        <v>0.64239999999999997</v>
      </c>
      <c r="C11" s="18">
        <v>1.0981000000000001</v>
      </c>
      <c r="D11" s="18">
        <v>0.55600000000000005</v>
      </c>
      <c r="G11" s="18" t="s">
        <v>33</v>
      </c>
      <c r="H11" s="21">
        <f t="shared" si="3"/>
        <v>0.42826666666666663</v>
      </c>
      <c r="I11" s="21">
        <f t="shared" si="0"/>
        <v>0.73206666666666675</v>
      </c>
      <c r="J11" s="21">
        <f t="shared" si="0"/>
        <v>0.3706666666666667</v>
      </c>
      <c r="K11" s="21">
        <f t="shared" si="4"/>
        <v>0.51033333333333342</v>
      </c>
      <c r="L11" s="21">
        <f t="shared" si="5"/>
        <v>0.15854272470080594</v>
      </c>
      <c r="N11" s="18" t="s">
        <v>33</v>
      </c>
      <c r="O11" s="22">
        <f t="shared" si="6"/>
        <v>0.39780107159831007</v>
      </c>
      <c r="P11" s="22">
        <f t="shared" si="1"/>
        <v>0.67998965865831928</v>
      </c>
      <c r="Q11" s="22">
        <f t="shared" si="1"/>
        <v>0.34429856134598447</v>
      </c>
      <c r="R11" s="22">
        <f t="shared" si="7"/>
        <v>0.47402976386753792</v>
      </c>
      <c r="S11" s="22">
        <f t="shared" si="8"/>
        <v>0.14726447489125885</v>
      </c>
      <c r="U11" s="22" t="s">
        <v>79</v>
      </c>
      <c r="V11" s="22">
        <f>V7/107.6585*100</f>
        <v>35.046686699145909</v>
      </c>
      <c r="W11" s="22">
        <f t="shared" ref="W11:X11" si="15">W7/107.6585*100</f>
        <v>23.999227619432439</v>
      </c>
      <c r="X11" s="22">
        <f t="shared" si="15"/>
        <v>41.405645319846258</v>
      </c>
      <c r="Y11" s="22">
        <f t="shared" si="10"/>
        <v>33.483853212808206</v>
      </c>
      <c r="Z11" s="22">
        <f t="shared" si="11"/>
        <v>7.1915543368516088</v>
      </c>
    </row>
    <row r="12" spans="1:30" x14ac:dyDescent="0.15">
      <c r="A12" s="18" t="s">
        <v>34</v>
      </c>
      <c r="B12" s="18">
        <v>1.52E-2</v>
      </c>
      <c r="C12" s="18">
        <v>1.5100000000000001E-2</v>
      </c>
      <c r="D12" s="18">
        <v>1.09E-2</v>
      </c>
      <c r="G12" s="18" t="s">
        <v>34</v>
      </c>
      <c r="H12" s="21">
        <f t="shared" si="3"/>
        <v>1.0133333333333334E-2</v>
      </c>
      <c r="I12" s="21">
        <f t="shared" si="0"/>
        <v>1.0066666666666666E-2</v>
      </c>
      <c r="J12" s="21">
        <f t="shared" si="0"/>
        <v>7.2666666666666661E-3</v>
      </c>
      <c r="K12" s="21">
        <f t="shared" si="4"/>
        <v>9.1555555555555557E-3</v>
      </c>
      <c r="L12" s="21">
        <f t="shared" si="5"/>
        <v>1.3359234102390349E-3</v>
      </c>
      <c r="N12" s="18" t="s">
        <v>34</v>
      </c>
      <c r="O12" s="22">
        <f t="shared" si="6"/>
        <v>9.4124786555017329E-3</v>
      </c>
      <c r="P12" s="22">
        <f t="shared" si="1"/>
        <v>9.3505544538208009E-3</v>
      </c>
      <c r="Q12" s="22">
        <f t="shared" si="1"/>
        <v>6.7497379832216374E-3</v>
      </c>
      <c r="R12" s="22">
        <f t="shared" si="7"/>
        <v>8.5042570308480579E-3</v>
      </c>
      <c r="S12" s="22">
        <f t="shared" si="8"/>
        <v>1.2408898602888155E-3</v>
      </c>
    </row>
    <row r="13" spans="1:30" x14ac:dyDescent="0.15">
      <c r="A13" s="18" t="s">
        <v>35</v>
      </c>
      <c r="B13" s="18">
        <v>78.678600000000003</v>
      </c>
      <c r="C13" s="18">
        <v>58.8705</v>
      </c>
      <c r="D13" s="18">
        <v>77.565700000000007</v>
      </c>
      <c r="G13" s="18" t="s">
        <v>35</v>
      </c>
      <c r="H13" s="21">
        <f t="shared" si="3"/>
        <v>52.452400000000011</v>
      </c>
      <c r="I13" s="21">
        <f t="shared" si="0"/>
        <v>39.247000000000007</v>
      </c>
      <c r="J13" s="21">
        <f t="shared" si="0"/>
        <v>51.710466666666669</v>
      </c>
      <c r="K13" s="21">
        <f t="shared" si="4"/>
        <v>47.803288888888893</v>
      </c>
      <c r="L13" s="21">
        <f t="shared" si="5"/>
        <v>6.0577870508610614</v>
      </c>
      <c r="N13" s="18" t="s">
        <v>35</v>
      </c>
      <c r="O13" s="22">
        <f t="shared" si="6"/>
        <v>48.72109494373413</v>
      </c>
      <c r="P13" s="22">
        <f t="shared" si="1"/>
        <v>36.455087150573348</v>
      </c>
      <c r="Q13" s="22">
        <f t="shared" si="1"/>
        <v>48.031940503227027</v>
      </c>
      <c r="R13" s="22">
        <f t="shared" si="7"/>
        <v>44.402707532511499</v>
      </c>
      <c r="S13" s="22">
        <f t="shared" si="8"/>
        <v>5.6268544061649353</v>
      </c>
    </row>
    <row r="14" spans="1:30" x14ac:dyDescent="0.15">
      <c r="A14" s="18" t="s">
        <v>36</v>
      </c>
      <c r="B14" s="18">
        <v>0.50949999999999995</v>
      </c>
      <c r="C14" s="18">
        <v>0.55669999999999997</v>
      </c>
      <c r="D14" s="18">
        <v>0.50619999999999998</v>
      </c>
      <c r="G14" s="18" t="s">
        <v>36</v>
      </c>
      <c r="H14" s="21">
        <f t="shared" si="3"/>
        <v>0.33966666666666667</v>
      </c>
      <c r="I14" s="21">
        <f t="shared" si="0"/>
        <v>0.37113333333333332</v>
      </c>
      <c r="J14" s="21">
        <f t="shared" si="0"/>
        <v>0.33746666666666664</v>
      </c>
      <c r="K14" s="21">
        <f t="shared" si="4"/>
        <v>0.34942222222222225</v>
      </c>
      <c r="L14" s="21">
        <f t="shared" si="5"/>
        <v>1.5378323689732012E-2</v>
      </c>
      <c r="N14" s="18" t="s">
        <v>36</v>
      </c>
      <c r="O14" s="22">
        <f t="shared" si="6"/>
        <v>0.31550380756435087</v>
      </c>
      <c r="P14" s="22">
        <f t="shared" si="1"/>
        <v>0.34473203075775094</v>
      </c>
      <c r="Q14" s="22">
        <f t="shared" si="1"/>
        <v>0.31346030890888005</v>
      </c>
      <c r="R14" s="22">
        <f t="shared" si="7"/>
        <v>0.32456538241032734</v>
      </c>
      <c r="S14" s="22">
        <f t="shared" si="8"/>
        <v>1.4284356265164388E-2</v>
      </c>
    </row>
    <row r="15" spans="1:30" x14ac:dyDescent="0.15">
      <c r="A15" s="18" t="s">
        <v>37</v>
      </c>
      <c r="B15" s="18">
        <v>0.35160000000000002</v>
      </c>
      <c r="C15" s="18">
        <v>0.35499999999999998</v>
      </c>
      <c r="D15" s="18">
        <v>0.26640000000000003</v>
      </c>
      <c r="G15" s="18" t="s">
        <v>37</v>
      </c>
      <c r="H15" s="21">
        <f t="shared" si="3"/>
        <v>0.2344</v>
      </c>
      <c r="I15" s="21">
        <f t="shared" si="0"/>
        <v>0.23666666666666666</v>
      </c>
      <c r="J15" s="21">
        <f t="shared" si="0"/>
        <v>0.17760000000000001</v>
      </c>
      <c r="K15" s="21">
        <f t="shared" si="4"/>
        <v>0.2162222222222222</v>
      </c>
      <c r="L15" s="21">
        <f t="shared" si="5"/>
        <v>2.7325708060133676E-2</v>
      </c>
      <c r="N15" s="18" t="s">
        <v>37</v>
      </c>
      <c r="O15" s="22">
        <f t="shared" si="6"/>
        <v>0.21772549311015851</v>
      </c>
      <c r="P15" s="22">
        <f t="shared" si="1"/>
        <v>0.21983091596731019</v>
      </c>
      <c r="Q15" s="22">
        <f t="shared" si="1"/>
        <v>0.16496607327800408</v>
      </c>
      <c r="R15" s="22">
        <f t="shared" si="7"/>
        <v>0.20084082745182427</v>
      </c>
      <c r="S15" s="22">
        <f t="shared" si="8"/>
        <v>2.538183985485001E-2</v>
      </c>
    </row>
    <row r="16" spans="1:30" x14ac:dyDescent="0.15">
      <c r="A16" s="18" t="s">
        <v>38</v>
      </c>
      <c r="B16" s="18">
        <v>0.14219999999999999</v>
      </c>
      <c r="C16" s="18">
        <v>5.3499999999999999E-2</v>
      </c>
      <c r="D16" s="18">
        <v>0.14779999999999999</v>
      </c>
      <c r="G16" s="18" t="s">
        <v>38</v>
      </c>
      <c r="H16" s="21">
        <f t="shared" si="3"/>
        <v>9.4799999999999995E-2</v>
      </c>
      <c r="I16" s="21">
        <f t="shared" si="0"/>
        <v>3.5666666666666666E-2</v>
      </c>
      <c r="J16" s="21">
        <f t="shared" si="0"/>
        <v>9.853333333333332E-2</v>
      </c>
      <c r="K16" s="21">
        <f t="shared" si="4"/>
        <v>7.6333333333333322E-2</v>
      </c>
      <c r="L16" s="21">
        <f t="shared" si="5"/>
        <v>2.8796038822238249E-2</v>
      </c>
      <c r="N16" s="18" t="s">
        <v>38</v>
      </c>
      <c r="O16" s="22">
        <f t="shared" si="6"/>
        <v>8.8056214790285942E-2</v>
      </c>
      <c r="P16" s="22">
        <f t="shared" si="1"/>
        <v>3.3129447899298857E-2</v>
      </c>
      <c r="Q16" s="22">
        <f t="shared" si="1"/>
        <v>9.1523970084418149E-2</v>
      </c>
      <c r="R16" s="22">
        <f t="shared" si="7"/>
        <v>7.0903210924667656E-2</v>
      </c>
      <c r="S16" s="22">
        <f t="shared" si="8"/>
        <v>2.6747575734603627E-2</v>
      </c>
    </row>
    <row r="17" spans="1:19" x14ac:dyDescent="0.15">
      <c r="A17" s="18" t="s">
        <v>50</v>
      </c>
      <c r="B17" s="18">
        <v>33.285299999999999</v>
      </c>
      <c r="C17" s="18">
        <v>33.5642</v>
      </c>
      <c r="D17" s="18">
        <v>23.005800000000001</v>
      </c>
      <c r="G17" s="18" t="s">
        <v>50</v>
      </c>
      <c r="H17" s="21">
        <f t="shared" si="3"/>
        <v>22.190200000000001</v>
      </c>
      <c r="I17" s="21">
        <f t="shared" si="0"/>
        <v>22.376133333333335</v>
      </c>
      <c r="J17" s="21">
        <f t="shared" si="0"/>
        <v>15.337199999999999</v>
      </c>
      <c r="K17" s="21">
        <f t="shared" si="4"/>
        <v>19.967844444444442</v>
      </c>
      <c r="L17" s="21">
        <f t="shared" si="5"/>
        <v>3.2752398160805929</v>
      </c>
      <c r="N17" s="18" t="s">
        <v>50</v>
      </c>
      <c r="O17" s="22">
        <f t="shared" si="6"/>
        <v>20.611656302103409</v>
      </c>
      <c r="P17" s="22">
        <f t="shared" si="1"/>
        <v>20.784362900591532</v>
      </c>
      <c r="Q17" s="22">
        <f t="shared" si="1"/>
        <v>14.246157990311959</v>
      </c>
      <c r="R17" s="22">
        <f t="shared" si="7"/>
        <v>18.547392397668968</v>
      </c>
      <c r="S17" s="22">
        <f t="shared" si="8"/>
        <v>3.0422491638658915</v>
      </c>
    </row>
    <row r="18" spans="1:19" x14ac:dyDescent="0.15">
      <c r="A18" s="18" t="s">
        <v>52</v>
      </c>
      <c r="B18" s="18">
        <v>0.97360000000000002</v>
      </c>
      <c r="C18" s="18">
        <v>0.47360000000000002</v>
      </c>
      <c r="D18" s="18">
        <v>0.52629999999999999</v>
      </c>
      <c r="G18" s="18" t="s">
        <v>52</v>
      </c>
      <c r="H18" s="21">
        <f t="shared" si="3"/>
        <v>0.64906666666666668</v>
      </c>
      <c r="I18" s="21">
        <f t="shared" si="3"/>
        <v>0.31573333333333337</v>
      </c>
      <c r="J18" s="21">
        <f t="shared" si="3"/>
        <v>0.35086666666666672</v>
      </c>
      <c r="K18" s="21">
        <f t="shared" si="4"/>
        <v>0.43855555555555559</v>
      </c>
      <c r="L18" s="21">
        <f t="shared" si="5"/>
        <v>0.14954326844028265</v>
      </c>
      <c r="N18" s="18" t="s">
        <v>52</v>
      </c>
      <c r="O18" s="22">
        <f t="shared" si="6"/>
        <v>0.60289402756555832</v>
      </c>
      <c r="P18" s="22">
        <f t="shared" si="6"/>
        <v>0.2932730191608961</v>
      </c>
      <c r="Q18" s="22">
        <f t="shared" si="6"/>
        <v>0.32590707344674752</v>
      </c>
      <c r="R18" s="22">
        <f t="shared" si="7"/>
        <v>0.40735804005773396</v>
      </c>
      <c r="S18" s="22">
        <f t="shared" si="8"/>
        <v>0.13890521272382841</v>
      </c>
    </row>
    <row r="19" spans="1:19" x14ac:dyDescent="0.15">
      <c r="A19" s="18" t="s">
        <v>51</v>
      </c>
      <c r="B19" s="18">
        <v>54.107900000000001</v>
      </c>
      <c r="C19" s="18">
        <v>37.055100000000003</v>
      </c>
      <c r="D19" s="18">
        <v>65.0886</v>
      </c>
      <c r="G19" s="18" t="s">
        <v>51</v>
      </c>
      <c r="H19" s="21">
        <f t="shared" si="3"/>
        <v>36.071933333333334</v>
      </c>
      <c r="I19" s="21">
        <f t="shared" si="3"/>
        <v>24.703400000000002</v>
      </c>
      <c r="J19" s="21">
        <f t="shared" si="3"/>
        <v>43.392400000000002</v>
      </c>
      <c r="K19" s="21">
        <f t="shared" si="4"/>
        <v>34.722577777777779</v>
      </c>
      <c r="L19" s="21">
        <f t="shared" si="5"/>
        <v>7.6891807349236521</v>
      </c>
      <c r="N19" s="18" t="s">
        <v>51</v>
      </c>
      <c r="O19" s="22">
        <f t="shared" si="6"/>
        <v>33.505885121317256</v>
      </c>
      <c r="P19" s="22">
        <f t="shared" si="6"/>
        <v>22.946074857071203</v>
      </c>
      <c r="Q19" s="22">
        <f t="shared" si="6"/>
        <v>40.305595935295401</v>
      </c>
      <c r="R19" s="22">
        <f t="shared" si="7"/>
        <v>32.252518637894617</v>
      </c>
      <c r="S19" s="22">
        <f t="shared" si="8"/>
        <v>7.142195678858295</v>
      </c>
    </row>
    <row r="20" spans="1:19" x14ac:dyDescent="0.15">
      <c r="A20" s="18" t="s">
        <v>53</v>
      </c>
      <c r="B20" s="18">
        <v>1.54E-2</v>
      </c>
      <c r="C20" s="18">
        <v>1.34E-2</v>
      </c>
      <c r="D20" s="18">
        <v>1.01E-2</v>
      </c>
      <c r="G20" s="18" t="s">
        <v>53</v>
      </c>
      <c r="H20" s="21">
        <f t="shared" si="3"/>
        <v>1.0266666666666667E-2</v>
      </c>
      <c r="I20" s="21">
        <f t="shared" si="3"/>
        <v>8.9333333333333348E-3</v>
      </c>
      <c r="J20" s="21">
        <f t="shared" si="3"/>
        <v>6.7333333333333325E-3</v>
      </c>
      <c r="K20" s="21">
        <f t="shared" si="4"/>
        <v>8.6444444444444459E-3</v>
      </c>
      <c r="L20" s="21">
        <f t="shared" si="5"/>
        <v>1.4568696358296686E-3</v>
      </c>
      <c r="N20" s="18" t="s">
        <v>53</v>
      </c>
      <c r="O20" s="22">
        <f t="shared" si="6"/>
        <v>9.5363270588635987E-3</v>
      </c>
      <c r="P20" s="22">
        <f t="shared" si="6"/>
        <v>8.2978430252449512E-3</v>
      </c>
      <c r="Q20" s="22">
        <f t="shared" si="6"/>
        <v>6.2543443697741768E-3</v>
      </c>
      <c r="R20" s="22">
        <f t="shared" si="7"/>
        <v>8.0295048179609089E-3</v>
      </c>
      <c r="S20" s="22">
        <f t="shared" si="8"/>
        <v>1.3532323372791456E-3</v>
      </c>
    </row>
    <row r="21" spans="1:19" x14ac:dyDescent="0.15">
      <c r="A21" s="18" t="s">
        <v>54</v>
      </c>
      <c r="B21" s="18">
        <v>0.39539999999999997</v>
      </c>
      <c r="C21" s="18">
        <v>0.21820000000000001</v>
      </c>
      <c r="D21" s="18">
        <v>0.15260000000000001</v>
      </c>
      <c r="G21" s="18" t="s">
        <v>54</v>
      </c>
      <c r="H21" s="21">
        <f t="shared" si="3"/>
        <v>0.2636</v>
      </c>
      <c r="I21" s="21">
        <f t="shared" si="3"/>
        <v>0.14546666666666666</v>
      </c>
      <c r="J21" s="21">
        <f t="shared" si="3"/>
        <v>0.10173333333333336</v>
      </c>
      <c r="K21" s="21">
        <f t="shared" si="4"/>
        <v>0.17026666666666668</v>
      </c>
      <c r="L21" s="21">
        <f t="shared" si="5"/>
        <v>6.8369020491469368E-2</v>
      </c>
      <c r="N21" s="18" t="s">
        <v>54</v>
      </c>
      <c r="O21" s="22">
        <f t="shared" si="6"/>
        <v>0.24484829344640691</v>
      </c>
      <c r="P21" s="22">
        <f t="shared" si="6"/>
        <v>0.1351186080677946</v>
      </c>
      <c r="Q21" s="22">
        <f t="shared" si="6"/>
        <v>9.4496331765102942E-2</v>
      </c>
      <c r="R21" s="22">
        <f t="shared" si="7"/>
        <v>0.15815441109310149</v>
      </c>
      <c r="S21" s="22">
        <f t="shared" si="8"/>
        <v>6.3505455204623265E-2</v>
      </c>
    </row>
    <row r="22" spans="1:19" x14ac:dyDescent="0.15">
      <c r="A22" s="18" t="s">
        <v>55</v>
      </c>
      <c r="B22" s="18">
        <v>6.4000000000000001E-2</v>
      </c>
      <c r="C22" s="18">
        <v>6.2E-2</v>
      </c>
      <c r="D22" s="18">
        <v>4.2799999999999998E-2</v>
      </c>
      <c r="G22" s="18" t="s">
        <v>55</v>
      </c>
      <c r="H22" s="21">
        <f t="shared" si="3"/>
        <v>4.2666666666666672E-2</v>
      </c>
      <c r="I22" s="21">
        <f t="shared" si="3"/>
        <v>4.1333333333333333E-2</v>
      </c>
      <c r="J22" s="21">
        <f t="shared" si="3"/>
        <v>2.8533333333333334E-2</v>
      </c>
      <c r="K22" s="21">
        <f t="shared" si="4"/>
        <v>3.7511111111111113E-2</v>
      </c>
      <c r="L22" s="21">
        <f t="shared" si="5"/>
        <v>6.3715416666515314E-3</v>
      </c>
      <c r="N22" s="18" t="s">
        <v>55</v>
      </c>
      <c r="O22" s="22">
        <f t="shared" si="6"/>
        <v>3.9631489075796777E-2</v>
      </c>
      <c r="P22" s="22">
        <f t="shared" si="6"/>
        <v>3.8393005042178123E-2</v>
      </c>
      <c r="Q22" s="22">
        <f t="shared" si="6"/>
        <v>2.650355831943909E-2</v>
      </c>
      <c r="R22" s="22">
        <f t="shared" si="7"/>
        <v>3.4842684145804666E-2</v>
      </c>
      <c r="S22" s="22">
        <f t="shared" si="8"/>
        <v>5.9182894677628816E-3</v>
      </c>
    </row>
    <row r="23" spans="1:19" x14ac:dyDescent="0.15">
      <c r="A23" s="18" t="s">
        <v>56</v>
      </c>
      <c r="B23" s="18">
        <v>6.6E-3</v>
      </c>
      <c r="C23" s="18">
        <v>8.0000000000000002E-3</v>
      </c>
      <c r="D23" s="18">
        <v>7.1999999999999998E-3</v>
      </c>
      <c r="G23" s="18" t="s">
        <v>56</v>
      </c>
      <c r="H23" s="21">
        <f t="shared" si="3"/>
        <v>4.4000000000000003E-3</v>
      </c>
      <c r="I23" s="21">
        <f t="shared" si="3"/>
        <v>5.333333333333334E-3</v>
      </c>
      <c r="J23" s="21">
        <f t="shared" si="3"/>
        <v>4.7999999999999996E-3</v>
      </c>
      <c r="K23" s="21">
        <f t="shared" si="4"/>
        <v>4.8444444444444438E-3</v>
      </c>
      <c r="L23" s="21">
        <f t="shared" si="5"/>
        <v>3.8232556742411695E-4</v>
      </c>
      <c r="N23" s="18" t="s">
        <v>56</v>
      </c>
      <c r="O23" s="22">
        <f t="shared" si="6"/>
        <v>4.0869973109415418E-3</v>
      </c>
      <c r="P23" s="22">
        <f t="shared" si="6"/>
        <v>4.9539361344745972E-3</v>
      </c>
      <c r="Q23" s="22">
        <f t="shared" si="6"/>
        <v>4.4585425210271357E-3</v>
      </c>
      <c r="R23" s="22">
        <f t="shared" si="7"/>
        <v>4.499825322147758E-3</v>
      </c>
      <c r="S23" s="22">
        <f t="shared" si="8"/>
        <v>3.5512808317421959E-4</v>
      </c>
    </row>
    <row r="24" spans="1:19" x14ac:dyDescent="0.15">
      <c r="A24" s="18" t="s">
        <v>57</v>
      </c>
      <c r="B24" s="18">
        <v>1.4999999999999999E-2</v>
      </c>
      <c r="C24" s="18">
        <v>1.26E-2</v>
      </c>
      <c r="D24" s="18">
        <v>1.61E-2</v>
      </c>
      <c r="G24" s="18" t="s">
        <v>57</v>
      </c>
      <c r="H24" s="21">
        <f t="shared" si="3"/>
        <v>0.01</v>
      </c>
      <c r="I24" s="21">
        <f t="shared" si="3"/>
        <v>8.3999999999999995E-3</v>
      </c>
      <c r="J24" s="21">
        <f t="shared" si="3"/>
        <v>1.0733333333333334E-2</v>
      </c>
      <c r="K24" s="21">
        <f t="shared" si="4"/>
        <v>9.7111111111111113E-3</v>
      </c>
      <c r="L24" s="21">
        <f t="shared" si="5"/>
        <v>9.7423600963479943E-4</v>
      </c>
      <c r="N24" s="18" t="s">
        <v>57</v>
      </c>
      <c r="O24" s="22">
        <f t="shared" si="6"/>
        <v>9.2886302521398689E-3</v>
      </c>
      <c r="P24" s="22">
        <f t="shared" si="6"/>
        <v>7.8024494117974888E-3</v>
      </c>
      <c r="Q24" s="22">
        <f t="shared" si="6"/>
        <v>9.9697964706301264E-3</v>
      </c>
      <c r="R24" s="22">
        <f t="shared" si="7"/>
        <v>9.0202920448558283E-3</v>
      </c>
      <c r="S24" s="22">
        <f t="shared" si="8"/>
        <v>9.0493180718178266E-4</v>
      </c>
    </row>
    <row r="25" spans="1:19" x14ac:dyDescent="0.15">
      <c r="A25" s="18" t="s">
        <v>39</v>
      </c>
      <c r="B25" s="18">
        <v>2.01E-2</v>
      </c>
      <c r="C25" s="18">
        <v>3.7900000000000003E-2</v>
      </c>
      <c r="D25" s="18">
        <v>3.8800000000000001E-2</v>
      </c>
      <c r="G25" s="18" t="s">
        <v>39</v>
      </c>
      <c r="H25" s="21">
        <f t="shared" si="3"/>
        <v>1.34E-2</v>
      </c>
      <c r="I25" s="21">
        <f t="shared" si="3"/>
        <v>2.5266666666666666E-2</v>
      </c>
      <c r="J25" s="21">
        <f t="shared" si="3"/>
        <v>2.5866666666666666E-2</v>
      </c>
      <c r="K25" s="21">
        <f t="shared" si="4"/>
        <v>2.1511111111111109E-2</v>
      </c>
      <c r="L25" s="21">
        <f t="shared" si="5"/>
        <v>5.7406499395447454E-3</v>
      </c>
      <c r="N25" s="18" t="s">
        <v>39</v>
      </c>
      <c r="O25" s="22">
        <f t="shared" si="6"/>
        <v>1.2446764537867423E-2</v>
      </c>
      <c r="P25" s="22">
        <f t="shared" si="6"/>
        <v>2.3469272437073398E-2</v>
      </c>
      <c r="Q25" s="22">
        <f t="shared" si="6"/>
        <v>2.4026590252201791E-2</v>
      </c>
      <c r="R25" s="22">
        <f t="shared" si="7"/>
        <v>1.9980875742380871E-2</v>
      </c>
      <c r="S25" s="22">
        <f t="shared" si="8"/>
        <v>5.3322774695400213E-3</v>
      </c>
    </row>
    <row r="26" spans="1:19" x14ac:dyDescent="0.15">
      <c r="A26" s="18" t="s">
        <v>40</v>
      </c>
      <c r="B26" s="18">
        <v>1.8E-3</v>
      </c>
      <c r="C26" s="18">
        <v>2.5000000000000001E-3</v>
      </c>
      <c r="D26" s="18">
        <v>2.0999999999999999E-3</v>
      </c>
      <c r="G26" s="18" t="s">
        <v>40</v>
      </c>
      <c r="H26" s="21">
        <f t="shared" si="3"/>
        <v>1.1999999999999999E-3</v>
      </c>
      <c r="I26" s="21">
        <f t="shared" si="3"/>
        <v>1.6666666666666668E-3</v>
      </c>
      <c r="J26" s="21">
        <f t="shared" si="3"/>
        <v>1.4E-3</v>
      </c>
      <c r="K26" s="21">
        <f t="shared" si="4"/>
        <v>1.4222222222222223E-3</v>
      </c>
      <c r="L26" s="21">
        <f t="shared" si="5"/>
        <v>1.9116278371205845E-4</v>
      </c>
      <c r="N26" s="18" t="s">
        <v>40</v>
      </c>
      <c r="O26" s="22">
        <f t="shared" si="6"/>
        <v>1.1146356302567839E-3</v>
      </c>
      <c r="P26" s="22">
        <f t="shared" si="6"/>
        <v>1.5481050420233112E-3</v>
      </c>
      <c r="Q26" s="22">
        <f t="shared" si="6"/>
        <v>1.3004082352995813E-3</v>
      </c>
      <c r="R26" s="22">
        <f t="shared" si="7"/>
        <v>1.321049635859892E-3</v>
      </c>
      <c r="S26" s="22">
        <f t="shared" si="8"/>
        <v>1.7756404158710961E-4</v>
      </c>
    </row>
    <row r="27" spans="1:19" x14ac:dyDescent="0.15">
      <c r="A27" s="18" t="s">
        <v>41</v>
      </c>
      <c r="B27" s="18">
        <v>1.14E-2</v>
      </c>
      <c r="C27" s="18">
        <v>1.5900000000000001E-2</v>
      </c>
      <c r="D27" s="18">
        <v>1.9099999999999999E-2</v>
      </c>
      <c r="G27" s="18" t="s">
        <v>41</v>
      </c>
      <c r="H27" s="21">
        <f t="shared" si="3"/>
        <v>7.6000000000000009E-3</v>
      </c>
      <c r="I27" s="21">
        <f t="shared" si="3"/>
        <v>1.0600000000000002E-2</v>
      </c>
      <c r="J27" s="21">
        <f t="shared" si="3"/>
        <v>1.2733333333333334E-2</v>
      </c>
      <c r="K27" s="21">
        <f t="shared" si="4"/>
        <v>1.0311111111111111E-2</v>
      </c>
      <c r="L27" s="21">
        <f t="shared" si="5"/>
        <v>2.1056068595332752E-3</v>
      </c>
      <c r="N27" s="18" t="s">
        <v>41</v>
      </c>
      <c r="O27" s="22">
        <f t="shared" si="6"/>
        <v>7.059358991626301E-3</v>
      </c>
      <c r="P27" s="22">
        <f t="shared" si="6"/>
        <v>9.8459480672682623E-3</v>
      </c>
      <c r="Q27" s="22">
        <f t="shared" si="6"/>
        <v>1.1827522521058099E-2</v>
      </c>
      <c r="R27" s="22">
        <f t="shared" si="7"/>
        <v>9.5776098599842218E-3</v>
      </c>
      <c r="S27" s="22">
        <f t="shared" si="8"/>
        <v>1.9558203574573997E-3</v>
      </c>
    </row>
    <row r="28" spans="1:19" x14ac:dyDescent="0.15">
      <c r="A28" s="18" t="s">
        <v>42</v>
      </c>
      <c r="B28" s="18">
        <v>7.4000000000000003E-3</v>
      </c>
      <c r="C28" s="18">
        <v>8.6999999999999994E-3</v>
      </c>
      <c r="D28" s="18">
        <v>8.8000000000000005E-3</v>
      </c>
      <c r="G28" s="18" t="s">
        <v>42</v>
      </c>
      <c r="H28" s="21">
        <f t="shared" si="3"/>
        <v>4.9333333333333338E-3</v>
      </c>
      <c r="I28" s="21">
        <f t="shared" si="3"/>
        <v>5.8000000000000005E-3</v>
      </c>
      <c r="J28" s="21">
        <f t="shared" si="3"/>
        <v>5.8666666666666676E-3</v>
      </c>
      <c r="K28" s="21">
        <f t="shared" si="4"/>
        <v>5.5333333333333345E-3</v>
      </c>
      <c r="L28" s="21">
        <f t="shared" si="5"/>
        <v>4.2513614377131099E-4</v>
      </c>
      <c r="N28" s="18" t="s">
        <v>42</v>
      </c>
      <c r="O28" s="22">
        <f t="shared" si="6"/>
        <v>4.5823909243890015E-3</v>
      </c>
      <c r="P28" s="22">
        <f t="shared" si="6"/>
        <v>5.387405546241124E-3</v>
      </c>
      <c r="Q28" s="22">
        <f t="shared" si="6"/>
        <v>5.4493297479220569E-3</v>
      </c>
      <c r="R28" s="22">
        <f t="shared" si="7"/>
        <v>5.1397087395173941E-3</v>
      </c>
      <c r="S28" s="22">
        <f t="shared" si="8"/>
        <v>3.9489324463122863E-4</v>
      </c>
    </row>
    <row r="29" spans="1:19" x14ac:dyDescent="0.15">
      <c r="A29" s="18" t="s">
        <v>58</v>
      </c>
      <c r="B29" s="18">
        <v>7.4000000000000003E-3</v>
      </c>
      <c r="C29" s="18">
        <v>4.4000000000000003E-3</v>
      </c>
      <c r="D29" s="18">
        <v>4.3E-3</v>
      </c>
      <c r="G29" s="18" t="s">
        <v>58</v>
      </c>
      <c r="H29" s="21">
        <f t="shared" si="3"/>
        <v>4.9333333333333338E-3</v>
      </c>
      <c r="I29" s="21">
        <f t="shared" si="3"/>
        <v>2.9333333333333338E-3</v>
      </c>
      <c r="J29" s="21">
        <f t="shared" si="3"/>
        <v>2.8666666666666662E-3</v>
      </c>
      <c r="K29" s="21">
        <f t="shared" si="4"/>
        <v>3.5777777777777782E-3</v>
      </c>
      <c r="L29" s="21">
        <f t="shared" si="5"/>
        <v>9.5890884490628541E-4</v>
      </c>
      <c r="N29" s="18" t="s">
        <v>58</v>
      </c>
      <c r="O29" s="22">
        <f t="shared" si="6"/>
        <v>4.5823909243890015E-3</v>
      </c>
      <c r="P29" s="22">
        <f t="shared" si="6"/>
        <v>2.7246648739610285E-3</v>
      </c>
      <c r="Q29" s="22">
        <f t="shared" si="6"/>
        <v>2.6627406722800951E-3</v>
      </c>
      <c r="R29" s="22">
        <f t="shared" si="7"/>
        <v>3.3232654902100416E-3</v>
      </c>
      <c r="S29" s="22">
        <f t="shared" si="8"/>
        <v>8.9069497058410173E-4</v>
      </c>
    </row>
    <row r="30" spans="1:19" x14ac:dyDescent="0.15">
      <c r="A30" s="18" t="s">
        <v>59</v>
      </c>
      <c r="B30" s="18">
        <v>1.3899999999999999E-2</v>
      </c>
      <c r="C30" s="18">
        <v>1.1900000000000001E-2</v>
      </c>
      <c r="D30" s="18">
        <v>1.0999999999999999E-2</v>
      </c>
      <c r="G30" s="18" t="s">
        <v>59</v>
      </c>
      <c r="H30" s="21">
        <f t="shared" si="3"/>
        <v>9.2666666666666661E-3</v>
      </c>
      <c r="I30" s="21">
        <f t="shared" si="3"/>
        <v>7.9333333333333339E-3</v>
      </c>
      <c r="J30" s="21">
        <f t="shared" si="3"/>
        <v>7.3333333333333332E-3</v>
      </c>
      <c r="K30" s="21">
        <f t="shared" si="4"/>
        <v>8.1777777777777786E-3</v>
      </c>
      <c r="L30" s="21">
        <f t="shared" si="5"/>
        <v>8.0798484278657055E-4</v>
      </c>
      <c r="N30" s="18" t="s">
        <v>59</v>
      </c>
      <c r="O30" s="22">
        <f t="shared" si="6"/>
        <v>8.6074640336496113E-3</v>
      </c>
      <c r="P30" s="22">
        <f t="shared" si="6"/>
        <v>7.3689800000309629E-3</v>
      </c>
      <c r="Q30" s="22">
        <f t="shared" si="6"/>
        <v>6.8116621849025694E-3</v>
      </c>
      <c r="R30" s="22">
        <f t="shared" si="7"/>
        <v>7.5960354061943812E-3</v>
      </c>
      <c r="S30" s="22">
        <f t="shared" si="8"/>
        <v>7.5050724539778182E-4</v>
      </c>
    </row>
    <row r="31" spans="1:19" x14ac:dyDescent="0.15">
      <c r="A31" s="18" t="s">
        <v>60</v>
      </c>
      <c r="B31" s="18">
        <v>0.31819999999999998</v>
      </c>
      <c r="C31" s="18">
        <v>0.24210000000000001</v>
      </c>
      <c r="D31" s="18">
        <v>0.28899999999999998</v>
      </c>
      <c r="G31" s="18" t="s">
        <v>60</v>
      </c>
      <c r="H31" s="21">
        <f t="shared" si="3"/>
        <v>0.21213333333333334</v>
      </c>
      <c r="I31" s="21">
        <f t="shared" si="3"/>
        <v>0.16140000000000004</v>
      </c>
      <c r="J31" s="21">
        <f t="shared" si="3"/>
        <v>0.19266666666666665</v>
      </c>
      <c r="K31" s="21">
        <f t="shared" si="4"/>
        <v>0.18873333333333334</v>
      </c>
      <c r="L31" s="21">
        <f t="shared" si="5"/>
        <v>2.0897704995383553E-2</v>
      </c>
      <c r="N31" s="18" t="s">
        <v>60</v>
      </c>
      <c r="O31" s="22">
        <f t="shared" si="6"/>
        <v>0.19704280974872707</v>
      </c>
      <c r="P31" s="22">
        <f t="shared" si="6"/>
        <v>0.14991849226953752</v>
      </c>
      <c r="Q31" s="22">
        <f t="shared" si="6"/>
        <v>0.17896094285789477</v>
      </c>
      <c r="R31" s="22">
        <f t="shared" si="7"/>
        <v>0.17530741495871979</v>
      </c>
      <c r="S31" s="22">
        <f t="shared" si="8"/>
        <v>1.9411105482041262E-2</v>
      </c>
    </row>
    <row r="32" spans="1:19" x14ac:dyDescent="0.15">
      <c r="A32" s="18" t="s">
        <v>61</v>
      </c>
      <c r="B32" s="18">
        <v>2.7000000000000001E-3</v>
      </c>
      <c r="C32" s="18">
        <v>2.8E-3</v>
      </c>
      <c r="D32" s="18">
        <v>3.3E-3</v>
      </c>
      <c r="G32" s="18" t="s">
        <v>61</v>
      </c>
      <c r="H32" s="21">
        <f t="shared" si="3"/>
        <v>1.8000000000000002E-3</v>
      </c>
      <c r="I32" s="21">
        <f t="shared" si="3"/>
        <v>1.8666666666666666E-3</v>
      </c>
      <c r="J32" s="21">
        <f t="shared" si="3"/>
        <v>2.2000000000000001E-3</v>
      </c>
      <c r="K32" s="21">
        <f t="shared" si="4"/>
        <v>1.9555555555555559E-3</v>
      </c>
      <c r="L32" s="21">
        <f t="shared" si="5"/>
        <v>1.7497795275581805E-4</v>
      </c>
      <c r="N32" s="18" t="s">
        <v>61</v>
      </c>
      <c r="O32" s="22">
        <f t="shared" si="6"/>
        <v>1.6719534453851763E-3</v>
      </c>
      <c r="P32" s="22">
        <f t="shared" si="6"/>
        <v>1.7338776470661086E-3</v>
      </c>
      <c r="Q32" s="22">
        <f t="shared" si="6"/>
        <v>2.0434986554707709E-3</v>
      </c>
      <c r="R32" s="22">
        <f t="shared" si="7"/>
        <v>1.8164432493073519E-3</v>
      </c>
      <c r="S32" s="22">
        <f t="shared" si="8"/>
        <v>1.6253055054251916E-4</v>
      </c>
    </row>
    <row r="33" spans="1:19" x14ac:dyDescent="0.15">
      <c r="A33" s="18" t="s">
        <v>43</v>
      </c>
      <c r="B33" s="18">
        <v>5.1999999999999998E-3</v>
      </c>
      <c r="C33" s="18">
        <v>4.1000000000000003E-3</v>
      </c>
      <c r="D33" s="18">
        <v>4.7000000000000002E-3</v>
      </c>
      <c r="G33" s="18" t="s">
        <v>43</v>
      </c>
      <c r="H33" s="21">
        <f t="shared" si="3"/>
        <v>3.4666666666666665E-3</v>
      </c>
      <c r="I33" s="21">
        <f t="shared" si="3"/>
        <v>2.7333333333333333E-3</v>
      </c>
      <c r="J33" s="21">
        <f t="shared" si="3"/>
        <v>3.1333333333333335E-3</v>
      </c>
      <c r="K33" s="21">
        <f t="shared" si="4"/>
        <v>3.1111111111111109E-3</v>
      </c>
      <c r="L33" s="21">
        <f t="shared" si="5"/>
        <v>2.997941680718231E-4</v>
      </c>
      <c r="N33" s="18" t="s">
        <v>43</v>
      </c>
      <c r="O33" s="22">
        <f t="shared" si="6"/>
        <v>3.2200584874084877E-3</v>
      </c>
      <c r="P33" s="22">
        <f t="shared" si="6"/>
        <v>2.5388922689182306E-3</v>
      </c>
      <c r="Q33" s="22">
        <f t="shared" si="6"/>
        <v>2.9104374790038254E-3</v>
      </c>
      <c r="R33" s="22">
        <f t="shared" si="7"/>
        <v>2.8897960784435143E-3</v>
      </c>
      <c r="S33" s="22">
        <f t="shared" si="8"/>
        <v>2.7846771789670412E-4</v>
      </c>
    </row>
    <row r="34" spans="1:19" x14ac:dyDescent="0.15">
      <c r="A34" s="18" t="s">
        <v>44</v>
      </c>
      <c r="B34" s="18">
        <v>1.38E-2</v>
      </c>
      <c r="C34" s="18">
        <v>9.1000000000000004E-3</v>
      </c>
      <c r="D34" s="18">
        <v>1.18E-2</v>
      </c>
      <c r="G34" s="18" t="s">
        <v>44</v>
      </c>
      <c r="H34" s="21">
        <f t="shared" si="3"/>
        <v>9.2000000000000016E-3</v>
      </c>
      <c r="I34" s="21">
        <f t="shared" si="3"/>
        <v>6.0666666666666673E-3</v>
      </c>
      <c r="J34" s="21">
        <f t="shared" si="3"/>
        <v>7.8666666666666659E-3</v>
      </c>
      <c r="K34" s="21">
        <f t="shared" si="4"/>
        <v>7.7111111111111104E-3</v>
      </c>
      <c r="L34" s="21">
        <f t="shared" si="5"/>
        <v>1.2838983845026039E-3</v>
      </c>
      <c r="N34" s="18" t="s">
        <v>44</v>
      </c>
      <c r="O34" s="22">
        <f t="shared" si="6"/>
        <v>8.545539831968681E-3</v>
      </c>
      <c r="P34" s="22">
        <f t="shared" si="6"/>
        <v>5.6351023529648539E-3</v>
      </c>
      <c r="Q34" s="22">
        <f t="shared" si="6"/>
        <v>7.3070557983500282E-3</v>
      </c>
      <c r="R34" s="22">
        <f t="shared" si="7"/>
        <v>7.1625659944278544E-3</v>
      </c>
      <c r="S34" s="22">
        <f t="shared" si="8"/>
        <v>1.1925657374964394E-3</v>
      </c>
    </row>
    <row r="35" spans="1:19" x14ac:dyDescent="0.15">
      <c r="A35" s="18" t="s">
        <v>45</v>
      </c>
      <c r="B35" s="18">
        <v>3.3E-3</v>
      </c>
      <c r="C35" s="18">
        <v>2.2000000000000001E-3</v>
      </c>
      <c r="D35" s="18">
        <v>2.5000000000000001E-3</v>
      </c>
      <c r="G35" s="18" t="s">
        <v>45</v>
      </c>
      <c r="H35" s="21">
        <f t="shared" si="3"/>
        <v>2.2000000000000001E-3</v>
      </c>
      <c r="I35" s="21">
        <f t="shared" si="3"/>
        <v>1.4666666666666669E-3</v>
      </c>
      <c r="J35" s="21">
        <f t="shared" si="3"/>
        <v>1.6666666666666668E-3</v>
      </c>
      <c r="K35" s="21">
        <f t="shared" si="4"/>
        <v>1.7777777777777781E-3</v>
      </c>
      <c r="L35" s="21">
        <f t="shared" si="5"/>
        <v>3.0951973949298043E-4</v>
      </c>
      <c r="N35" s="18" t="s">
        <v>45</v>
      </c>
      <c r="O35" s="22">
        <f t="shared" si="6"/>
        <v>2.0434986554707709E-3</v>
      </c>
      <c r="P35" s="22">
        <f t="shared" si="6"/>
        <v>1.3623324369805142E-3</v>
      </c>
      <c r="Q35" s="22">
        <f t="shared" si="6"/>
        <v>1.5481050420233112E-3</v>
      </c>
      <c r="R35" s="22">
        <f t="shared" si="7"/>
        <v>1.6513120448248654E-3</v>
      </c>
      <c r="S35" s="22">
        <f t="shared" si="8"/>
        <v>2.875014415888948E-4</v>
      </c>
    </row>
    <row r="36" spans="1:19" x14ac:dyDescent="0.15">
      <c r="A36" s="18" t="s">
        <v>62</v>
      </c>
      <c r="B36" s="18">
        <v>4.1999999999999997E-3</v>
      </c>
      <c r="C36" s="18">
        <v>5.0000000000000001E-3</v>
      </c>
      <c r="D36" s="18">
        <v>5.7999999999999996E-3</v>
      </c>
      <c r="G36" s="18" t="s">
        <v>62</v>
      </c>
      <c r="H36" s="21">
        <f t="shared" si="3"/>
        <v>2.8E-3</v>
      </c>
      <c r="I36" s="21">
        <f t="shared" si="3"/>
        <v>3.3333333333333335E-3</v>
      </c>
      <c r="J36" s="21">
        <f t="shared" si="3"/>
        <v>3.8666666666666663E-3</v>
      </c>
      <c r="K36" s="21">
        <f t="shared" si="4"/>
        <v>3.3333333333333335E-3</v>
      </c>
      <c r="L36" s="21">
        <f t="shared" si="5"/>
        <v>4.3546484316145373E-4</v>
      </c>
      <c r="N36" s="18" t="s">
        <v>62</v>
      </c>
      <c r="O36" s="22">
        <f t="shared" si="6"/>
        <v>2.6008164705991627E-3</v>
      </c>
      <c r="P36" s="22">
        <f t="shared" si="6"/>
        <v>3.0962100840466224E-3</v>
      </c>
      <c r="Q36" s="22">
        <f t="shared" si="6"/>
        <v>3.5916036974940817E-3</v>
      </c>
      <c r="R36" s="22">
        <f t="shared" si="7"/>
        <v>3.0962100840466224E-3</v>
      </c>
      <c r="S36" s="22">
        <f t="shared" si="8"/>
        <v>4.0448719159328223E-4</v>
      </c>
    </row>
    <row r="37" spans="1:19" x14ac:dyDescent="0.15">
      <c r="A37" s="18" t="s">
        <v>46</v>
      </c>
      <c r="B37" s="18">
        <v>7.4999999999999997E-3</v>
      </c>
      <c r="C37" s="18">
        <v>5.1000000000000004E-3</v>
      </c>
      <c r="D37" s="18">
        <v>4.7000000000000002E-3</v>
      </c>
      <c r="G37" s="18" t="s">
        <v>46</v>
      </c>
      <c r="H37" s="21">
        <f t="shared" si="3"/>
        <v>5.0000000000000001E-3</v>
      </c>
      <c r="I37" s="21">
        <f t="shared" si="3"/>
        <v>3.4000000000000007E-3</v>
      </c>
      <c r="J37" s="21">
        <f t="shared" si="3"/>
        <v>3.1333333333333335E-3</v>
      </c>
      <c r="K37" s="21">
        <f t="shared" si="4"/>
        <v>3.844444444444445E-3</v>
      </c>
      <c r="L37" s="21">
        <f t="shared" si="5"/>
        <v>8.2432164404406237E-4</v>
      </c>
      <c r="N37" s="18" t="s">
        <v>46</v>
      </c>
      <c r="O37" s="22">
        <f t="shared" si="6"/>
        <v>4.6443151260699344E-3</v>
      </c>
      <c r="P37" s="22">
        <f t="shared" si="6"/>
        <v>3.1581342857275557E-3</v>
      </c>
      <c r="Q37" s="22">
        <f t="shared" si="6"/>
        <v>2.9104374790038254E-3</v>
      </c>
      <c r="R37" s="22">
        <f t="shared" si="7"/>
        <v>3.5709622969337718E-3</v>
      </c>
      <c r="S37" s="22">
        <f t="shared" si="8"/>
        <v>7.6568189603613509E-4</v>
      </c>
    </row>
    <row r="38" spans="1:19" x14ac:dyDescent="0.15">
      <c r="A38" s="18" t="s">
        <v>47</v>
      </c>
      <c r="B38" s="18">
        <v>1.52E-2</v>
      </c>
      <c r="C38" s="18">
        <v>1.7100000000000001E-2</v>
      </c>
      <c r="D38" s="18">
        <v>1.3899999999999999E-2</v>
      </c>
      <c r="G38" s="18" t="s">
        <v>47</v>
      </c>
      <c r="H38" s="21">
        <f t="shared" si="3"/>
        <v>1.0133333333333334E-2</v>
      </c>
      <c r="I38" s="21">
        <f t="shared" si="3"/>
        <v>1.14E-2</v>
      </c>
      <c r="J38" s="21">
        <f t="shared" si="3"/>
        <v>9.2666666666666661E-3</v>
      </c>
      <c r="K38" s="21">
        <f t="shared" si="4"/>
        <v>1.0266666666666667E-2</v>
      </c>
      <c r="L38" s="21">
        <f t="shared" si="5"/>
        <v>8.7601792641897917E-4</v>
      </c>
      <c r="N38" s="18" t="s">
        <v>47</v>
      </c>
      <c r="O38" s="22">
        <f t="shared" si="6"/>
        <v>9.4124786555017329E-3</v>
      </c>
      <c r="P38" s="22">
        <f t="shared" si="6"/>
        <v>1.058903848743945E-2</v>
      </c>
      <c r="Q38" s="22">
        <f t="shared" si="6"/>
        <v>8.6074640336496113E-3</v>
      </c>
      <c r="R38" s="22">
        <f t="shared" si="7"/>
        <v>9.5363270588635987E-3</v>
      </c>
      <c r="S38" s="22">
        <f t="shared" si="8"/>
        <v>8.1370066127521654E-4</v>
      </c>
    </row>
    <row r="39" spans="1:19" x14ac:dyDescent="0.15">
      <c r="G39" s="18" t="s">
        <v>77</v>
      </c>
      <c r="H39" s="21">
        <f>SUM(H2:H38)</f>
        <v>115.64997979999998</v>
      </c>
      <c r="I39" s="21">
        <f t="shared" ref="I39:J39" si="16">SUM(I2:I38)</f>
        <v>92.163617199999976</v>
      </c>
      <c r="J39" s="21">
        <f t="shared" si="16"/>
        <v>115.16182380000001</v>
      </c>
      <c r="K39" s="23">
        <f>AVERAGE(H39:J39)</f>
        <v>107.65847359999998</v>
      </c>
      <c r="L39" s="21">
        <f t="shared" si="5"/>
        <v>10.958330323321819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N1" zoomScale="190" zoomScaleNormal="190" workbookViewId="0">
      <selection activeCell="Y19" sqref="Y19"/>
    </sheetView>
  </sheetViews>
  <sheetFormatPr defaultColWidth="9" defaultRowHeight="15.75" x14ac:dyDescent="0.15"/>
  <cols>
    <col min="1" max="1" width="11.875" style="18" customWidth="1"/>
    <col min="2" max="2" width="11.375" style="18" customWidth="1"/>
    <col min="3" max="3" width="11.5" style="18" customWidth="1"/>
    <col min="4" max="4" width="11.25" style="18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9" style="19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93</v>
      </c>
      <c r="C1" s="18" t="s">
        <v>93</v>
      </c>
      <c r="D1" s="18" t="s">
        <v>93</v>
      </c>
      <c r="E1" s="18">
        <v>10</v>
      </c>
      <c r="F1" s="18" t="s">
        <v>72</v>
      </c>
      <c r="G1" s="18" t="s">
        <v>75</v>
      </c>
      <c r="H1" s="18" t="s">
        <v>93</v>
      </c>
      <c r="I1" s="18" t="s">
        <v>93</v>
      </c>
      <c r="J1" s="18" t="s">
        <v>93</v>
      </c>
      <c r="K1" s="20" t="s">
        <v>13</v>
      </c>
      <c r="L1" s="20" t="s">
        <v>14</v>
      </c>
      <c r="N1" s="18" t="s">
        <v>89</v>
      </c>
      <c r="O1" s="18" t="s">
        <v>93</v>
      </c>
      <c r="P1" s="18" t="s">
        <v>93</v>
      </c>
      <c r="Q1" s="18" t="s">
        <v>93</v>
      </c>
      <c r="R1" s="3" t="s">
        <v>13</v>
      </c>
      <c r="S1" s="20" t="s">
        <v>14</v>
      </c>
      <c r="U1" s="18" t="s">
        <v>82</v>
      </c>
      <c r="V1" s="18" t="s">
        <v>93</v>
      </c>
      <c r="W1" s="18" t="s">
        <v>93</v>
      </c>
      <c r="X1" s="18" t="s">
        <v>93</v>
      </c>
      <c r="Y1" s="20" t="s">
        <v>13</v>
      </c>
      <c r="Z1" s="20" t="s">
        <v>14</v>
      </c>
      <c r="AB1" s="18"/>
      <c r="AD1" s="18"/>
    </row>
    <row r="2" spans="1:30" x14ac:dyDescent="0.15">
      <c r="A2" s="18" t="s">
        <v>26</v>
      </c>
      <c r="B2" s="18">
        <v>1.5629</v>
      </c>
      <c r="C2" s="18">
        <v>1.4841</v>
      </c>
      <c r="D2" s="18">
        <v>1.5296000000000001</v>
      </c>
      <c r="E2" s="18">
        <v>2</v>
      </c>
      <c r="F2" s="18" t="s">
        <v>74</v>
      </c>
      <c r="G2" s="18" t="s">
        <v>26</v>
      </c>
      <c r="H2" s="21">
        <f>B2*10*2/1000/0.03</f>
        <v>1.0419333333333334</v>
      </c>
      <c r="I2" s="21">
        <f t="shared" ref="I2:J17" si="0">C2*10*2/1000/0.03</f>
        <v>0.98940000000000006</v>
      </c>
      <c r="J2" s="21">
        <f t="shared" si="0"/>
        <v>1.0197333333333334</v>
      </c>
      <c r="K2" s="21">
        <f>AVERAGE(H2:J2)</f>
        <v>1.0170222222222223</v>
      </c>
      <c r="L2" s="21">
        <f>_xlfn.STDEV.P(H2:J2)</f>
        <v>2.1532152243724113E-2</v>
      </c>
      <c r="N2" s="18" t="s">
        <v>26</v>
      </c>
      <c r="O2" s="22">
        <f>H2/174.413*100</f>
        <v>0.59739430738152155</v>
      </c>
      <c r="P2" s="22">
        <f t="shared" ref="P2:Q17" si="1">I2/174.413*100</f>
        <v>0.56727422841187303</v>
      </c>
      <c r="Q2" s="22">
        <f t="shared" si="1"/>
        <v>0.58466589837531224</v>
      </c>
      <c r="R2" s="22">
        <f>AVERAGE(O2:Q2)</f>
        <v>0.58311147805623564</v>
      </c>
      <c r="S2" s="22">
        <f>_xlfn.STDEV.P(O2:Q2)</f>
        <v>1.2345497321715707E-2</v>
      </c>
      <c r="U2" s="21" t="s">
        <v>83</v>
      </c>
      <c r="V2" s="21">
        <f>H2</f>
        <v>1.0419333333333334</v>
      </c>
      <c r="W2" s="21">
        <f t="shared" ref="W2:X2" si="2">I2</f>
        <v>0.98940000000000006</v>
      </c>
      <c r="X2" s="21">
        <f t="shared" si="2"/>
        <v>1.0197333333333334</v>
      </c>
      <c r="Y2" s="21">
        <f>AVERAGE(V2:X2)</f>
        <v>1.0170222222222223</v>
      </c>
      <c r="Z2" s="21">
        <f>_xlfn.STDEV.P(V2:X2)</f>
        <v>2.1532152243724113E-2</v>
      </c>
    </row>
    <row r="3" spans="1:30" x14ac:dyDescent="0.15">
      <c r="A3" s="18" t="s">
        <v>27</v>
      </c>
      <c r="B3" s="18">
        <v>9.1000000000000004E-3</v>
      </c>
      <c r="C3" s="18">
        <v>1.1299999999999999E-2</v>
      </c>
      <c r="D3" s="18">
        <v>9.4000000000000004E-3</v>
      </c>
      <c r="E3" s="18">
        <v>1000</v>
      </c>
      <c r="G3" s="18" t="s">
        <v>27</v>
      </c>
      <c r="H3" s="21">
        <f t="shared" ref="H3:J38" si="3">B3*10*2/1000/0.03</f>
        <v>6.0666666666666673E-3</v>
      </c>
      <c r="I3" s="21">
        <f t="shared" si="0"/>
        <v>7.5333333333333337E-3</v>
      </c>
      <c r="J3" s="21">
        <f t="shared" si="0"/>
        <v>6.2666666666666669E-3</v>
      </c>
      <c r="K3" s="21">
        <f t="shared" ref="K3:K38" si="4">AVERAGE(H3:J3)</f>
        <v>6.6222222222222229E-3</v>
      </c>
      <c r="L3" s="21">
        <f t="shared" ref="L3:L39" si="5">_xlfn.STDEV.P(H3:J3)</f>
        <v>6.4940618649788695E-4</v>
      </c>
      <c r="N3" s="18" t="s">
        <v>27</v>
      </c>
      <c r="O3" s="22">
        <f t="shared" ref="O3:Q38" si="6">H3/174.413*100</f>
        <v>3.4783339926878539E-3</v>
      </c>
      <c r="P3" s="22">
        <f t="shared" si="1"/>
        <v>4.3192499030079946E-3</v>
      </c>
      <c r="Q3" s="22">
        <f t="shared" si="1"/>
        <v>3.5930043440951455E-3</v>
      </c>
      <c r="R3" s="22">
        <f t="shared" ref="R3:R38" si="7">AVERAGE(O3:Q3)</f>
        <v>3.796862746596998E-3</v>
      </c>
      <c r="S3" s="22">
        <f t="shared" ref="S3:S38" si="8">_xlfn.STDEV.P(O3:Q3)</f>
        <v>3.7233817805891028E-4</v>
      </c>
      <c r="U3" s="21" t="s">
        <v>78</v>
      </c>
      <c r="V3" s="21">
        <f>SUM(H3:H7)</f>
        <v>0.4008666666666667</v>
      </c>
      <c r="W3" s="21">
        <f t="shared" ref="W3:X3" si="9">SUM(I3:I7)</f>
        <v>0.56546666666666667</v>
      </c>
      <c r="X3" s="21">
        <f t="shared" si="9"/>
        <v>0.4492666666666667</v>
      </c>
      <c r="Y3" s="21">
        <f t="shared" ref="Y3:Y11" si="10">AVERAGE(V3:X3)</f>
        <v>0.47186666666666666</v>
      </c>
      <c r="Z3" s="21">
        <f t="shared" ref="Z3:Z11" si="11">_xlfn.STDEV.P(V3:X3)</f>
        <v>6.9071750134672982E-2</v>
      </c>
    </row>
    <row r="4" spans="1:30" x14ac:dyDescent="0.15">
      <c r="A4" s="18" t="s">
        <v>28</v>
      </c>
      <c r="B4" s="18">
        <v>1.72E-2</v>
      </c>
      <c r="C4" s="18">
        <v>4.2299999999999997E-2</v>
      </c>
      <c r="D4" s="18">
        <v>2.0199999999999999E-2</v>
      </c>
      <c r="E4" s="18">
        <v>0.03</v>
      </c>
      <c r="F4" s="18" t="s">
        <v>73</v>
      </c>
      <c r="G4" s="18" t="s">
        <v>28</v>
      </c>
      <c r="H4" s="21">
        <f t="shared" si="3"/>
        <v>1.1466666666666665E-2</v>
      </c>
      <c r="I4" s="21">
        <f t="shared" si="0"/>
        <v>2.8199999999999999E-2</v>
      </c>
      <c r="J4" s="21">
        <f t="shared" si="0"/>
        <v>1.3466666666666665E-2</v>
      </c>
      <c r="K4" s="21">
        <f t="shared" si="4"/>
        <v>1.7711111111111108E-2</v>
      </c>
      <c r="L4" s="21">
        <f t="shared" si="5"/>
        <v>7.4615723362033539E-3</v>
      </c>
      <c r="N4" s="18" t="s">
        <v>28</v>
      </c>
      <c r="O4" s="22">
        <f t="shared" si="6"/>
        <v>6.5744334806847335E-3</v>
      </c>
      <c r="P4" s="22">
        <f t="shared" si="1"/>
        <v>1.6168519548428156E-2</v>
      </c>
      <c r="Q4" s="22">
        <f t="shared" si="1"/>
        <v>7.7211369947576521E-3</v>
      </c>
      <c r="R4" s="22">
        <f t="shared" si="7"/>
        <v>1.0154696674623513E-2</v>
      </c>
      <c r="S4" s="22">
        <f t="shared" si="8"/>
        <v>4.278105609216828E-3</v>
      </c>
      <c r="U4" s="21" t="s">
        <v>84</v>
      </c>
      <c r="V4" s="21">
        <f>SUM(H8:H27,H29,H30,H32,H35)</f>
        <v>184.34431580000003</v>
      </c>
      <c r="W4" s="21">
        <f>SUM(I8:I27,I29,I30,I32,I35)</f>
        <v>182.43763653333329</v>
      </c>
      <c r="X4" s="21">
        <f>SUM(J8:J27,J29,J30,J32,J35)</f>
        <v>150.99886386666668</v>
      </c>
      <c r="Y4" s="21">
        <f t="shared" si="10"/>
        <v>172.5936054</v>
      </c>
      <c r="Z4" s="21">
        <f t="shared" si="11"/>
        <v>15.289615274756208</v>
      </c>
    </row>
    <row r="5" spans="1:30" x14ac:dyDescent="0.15">
      <c r="A5" s="18" t="s">
        <v>29</v>
      </c>
      <c r="B5" s="18">
        <v>0.1046</v>
      </c>
      <c r="C5" s="18">
        <v>0.1484</v>
      </c>
      <c r="D5" s="18">
        <v>0.13089999999999999</v>
      </c>
      <c r="G5" s="18" t="s">
        <v>29</v>
      </c>
      <c r="H5" s="21">
        <f t="shared" si="3"/>
        <v>6.9733333333333342E-2</v>
      </c>
      <c r="I5" s="21">
        <f t="shared" si="0"/>
        <v>9.8933333333333345E-2</v>
      </c>
      <c r="J5" s="21">
        <f t="shared" si="0"/>
        <v>8.7266666666666659E-2</v>
      </c>
      <c r="K5" s="21">
        <f t="shared" si="4"/>
        <v>8.5311111111111115E-2</v>
      </c>
      <c r="L5" s="21">
        <f t="shared" si="5"/>
        <v>1.2000781867532536E-2</v>
      </c>
      <c r="N5" s="18" t="s">
        <v>29</v>
      </c>
      <c r="O5" s="22">
        <f t="shared" si="6"/>
        <v>3.9981729190675774E-2</v>
      </c>
      <c r="P5" s="22">
        <f t="shared" si="1"/>
        <v>5.6723600496140392E-2</v>
      </c>
      <c r="Q5" s="22">
        <f t="shared" si="1"/>
        <v>5.0034496664048349E-2</v>
      </c>
      <c r="R5" s="22">
        <f t="shared" si="7"/>
        <v>4.8913275450288174E-2</v>
      </c>
      <c r="S5" s="22">
        <f t="shared" si="8"/>
        <v>6.8806693695610873E-3</v>
      </c>
      <c r="U5" s="21" t="s">
        <v>85</v>
      </c>
      <c r="V5" s="21">
        <f>SUM(H28,H31,H33,H34,H36:H38)</f>
        <v>0.30013333333333336</v>
      </c>
      <c r="W5" s="21">
        <f>SUM(I28,I31,I33,I34,I36:I38)</f>
        <v>0.35840000000000005</v>
      </c>
      <c r="X5" s="21">
        <f>SUM(J28,J31,J33,J34,J36:J38)</f>
        <v>0.3328666666666667</v>
      </c>
      <c r="Y5" s="21">
        <f t="shared" si="10"/>
        <v>0.33046666666666669</v>
      </c>
      <c r="Z5" s="21">
        <f t="shared" si="11"/>
        <v>2.3847726811460974E-2</v>
      </c>
    </row>
    <row r="6" spans="1:30" x14ac:dyDescent="0.15">
      <c r="A6" s="18" t="s">
        <v>30</v>
      </c>
      <c r="B6" s="18">
        <v>2.7799999999999998E-2</v>
      </c>
      <c r="C6" s="18">
        <v>3.2800000000000003E-2</v>
      </c>
      <c r="D6" s="18">
        <v>2.8299999999999999E-2</v>
      </c>
      <c r="G6" s="18" t="s">
        <v>30</v>
      </c>
      <c r="H6" s="21">
        <f t="shared" si="3"/>
        <v>1.8533333333333332E-2</v>
      </c>
      <c r="I6" s="21">
        <f t="shared" si="0"/>
        <v>2.1866666666666666E-2</v>
      </c>
      <c r="J6" s="21">
        <f t="shared" si="0"/>
        <v>1.8866666666666667E-2</v>
      </c>
      <c r="K6" s="21">
        <f t="shared" si="4"/>
        <v>1.9755555555555554E-2</v>
      </c>
      <c r="L6" s="21">
        <f t="shared" si="5"/>
        <v>1.4989708403591157E-3</v>
      </c>
      <c r="N6" s="18" t="s">
        <v>30</v>
      </c>
      <c r="O6" s="22">
        <f t="shared" si="6"/>
        <v>1.0626119230409048E-2</v>
      </c>
      <c r="P6" s="22">
        <f t="shared" si="1"/>
        <v>1.2537291753863911E-2</v>
      </c>
      <c r="Q6" s="22">
        <f t="shared" si="1"/>
        <v>1.0817236482754533E-2</v>
      </c>
      <c r="R6" s="22">
        <f t="shared" si="7"/>
        <v>1.1326882489009163E-2</v>
      </c>
      <c r="S6" s="22">
        <f t="shared" si="8"/>
        <v>8.5943756506631677E-4</v>
      </c>
      <c r="U6" s="21" t="s">
        <v>80</v>
      </c>
      <c r="V6" s="21">
        <f>SUM(H2:H9,H11,H13,H15,H17,H22,H26,H28,H33,H36)</f>
        <v>106.07426373333331</v>
      </c>
      <c r="W6" s="21">
        <f>SUM(I2:I9,I11,I13,I15,I17,I22,I26,I28,I33,I36)</f>
        <v>94.697766466666678</v>
      </c>
      <c r="X6" s="21">
        <f>SUM(J2:J9,J11,J13,J15,J17,J22,J26,J28,J33,J36)</f>
        <v>89.43764033333332</v>
      </c>
      <c r="Y6" s="21">
        <f t="shared" si="10"/>
        <v>96.736556844444451</v>
      </c>
      <c r="Z6" s="21">
        <f t="shared" si="11"/>
        <v>6.9431889499348545</v>
      </c>
    </row>
    <row r="7" spans="1:30" x14ac:dyDescent="0.15">
      <c r="A7" s="18" t="s">
        <v>31</v>
      </c>
      <c r="B7" s="18">
        <v>0.44259999999999999</v>
      </c>
      <c r="C7" s="18">
        <v>0.61339999999999995</v>
      </c>
      <c r="D7" s="18">
        <v>0.48509999999999998</v>
      </c>
      <c r="G7" s="18" t="s">
        <v>31</v>
      </c>
      <c r="H7" s="21">
        <f t="shared" si="3"/>
        <v>0.2950666666666667</v>
      </c>
      <c r="I7" s="21">
        <f t="shared" si="0"/>
        <v>0.40893333333333332</v>
      </c>
      <c r="J7" s="21">
        <f t="shared" si="0"/>
        <v>0.32340000000000002</v>
      </c>
      <c r="K7" s="21">
        <f t="shared" si="4"/>
        <v>0.3424666666666667</v>
      </c>
      <c r="L7" s="21">
        <f t="shared" si="5"/>
        <v>4.8401499823715707E-2</v>
      </c>
      <c r="N7" s="18" t="s">
        <v>31</v>
      </c>
      <c r="O7" s="22">
        <f t="shared" si="6"/>
        <v>0.16917699177622464</v>
      </c>
      <c r="P7" s="22">
        <f t="shared" si="1"/>
        <v>0.23446264517744281</v>
      </c>
      <c r="Q7" s="22">
        <f t="shared" si="1"/>
        <v>0.18542195822559099</v>
      </c>
      <c r="R7" s="22">
        <f t="shared" si="7"/>
        <v>0.1963538650597528</v>
      </c>
      <c r="S7" s="22">
        <f t="shared" si="8"/>
        <v>2.7751084967127467E-2</v>
      </c>
      <c r="U7" s="21" t="s">
        <v>79</v>
      </c>
      <c r="V7" s="21">
        <f>SUM(H12,H10,H14,H16,H18:H21,H23:H25,H27,H29:H32,H34,H35,H37:H38)</f>
        <v>80.012985400000005</v>
      </c>
      <c r="W7" s="21">
        <f t="shared" ref="W7:X7" si="12">SUM(I12,I10,I14,I16,I18:I21,I23:I25,I27,I29:I32,I34,I35,I37:I38)</f>
        <v>89.653136733333341</v>
      </c>
      <c r="X7" s="21">
        <f t="shared" si="12"/>
        <v>63.363090200000016</v>
      </c>
      <c r="Y7" s="21">
        <f t="shared" si="10"/>
        <v>77.676404111111125</v>
      </c>
      <c r="Z7" s="21">
        <f t="shared" si="11"/>
        <v>10.85929235788092</v>
      </c>
    </row>
    <row r="8" spans="1:30" x14ac:dyDescent="0.15">
      <c r="A8" s="18" t="s">
        <v>48</v>
      </c>
      <c r="B8" s="18">
        <v>9.5600000000000006E-5</v>
      </c>
      <c r="C8" s="18">
        <v>1.4970000000000001E-4</v>
      </c>
      <c r="D8" s="18">
        <v>1.605E-4</v>
      </c>
      <c r="G8" s="18" t="s">
        <v>48</v>
      </c>
      <c r="H8" s="21">
        <f t="shared" si="3"/>
        <v>6.3733333333333342E-5</v>
      </c>
      <c r="I8" s="21">
        <f t="shared" si="0"/>
        <v>9.98E-5</v>
      </c>
      <c r="J8" s="21">
        <f t="shared" si="0"/>
        <v>1.0700000000000001E-4</v>
      </c>
      <c r="K8" s="21">
        <f t="shared" si="4"/>
        <v>9.0177777777777785E-5</v>
      </c>
      <c r="L8" s="21">
        <f t="shared" si="5"/>
        <v>1.8928664004299253E-5</v>
      </c>
      <c r="N8" s="18" t="s">
        <v>48</v>
      </c>
      <c r="O8" s="22">
        <f t="shared" si="6"/>
        <v>3.6541618648457015E-5</v>
      </c>
      <c r="P8" s="22">
        <f t="shared" si="1"/>
        <v>5.722050535223865E-5</v>
      </c>
      <c r="Q8" s="22">
        <f t="shared" si="1"/>
        <v>6.1348638002901157E-5</v>
      </c>
      <c r="R8" s="22">
        <f t="shared" si="7"/>
        <v>5.1703587334532276E-5</v>
      </c>
      <c r="S8" s="22">
        <f t="shared" si="8"/>
        <v>1.085278276521776E-5</v>
      </c>
      <c r="U8" s="21" t="s">
        <v>81</v>
      </c>
      <c r="V8" s="21">
        <f>SUM(H6,H8,H11:H12,H15:H16,H26,H33)</f>
        <v>1.0448637333333337</v>
      </c>
      <c r="W8" s="21">
        <f t="shared" ref="W8:X8" si="13">SUM(I6,I8,I11:I12,I15:I16,I26,I33)</f>
        <v>1.3254998000000002</v>
      </c>
      <c r="X8" s="21">
        <f t="shared" si="13"/>
        <v>1.248907</v>
      </c>
      <c r="Y8" s="21">
        <f t="shared" si="10"/>
        <v>1.2064235111111115</v>
      </c>
      <c r="Z8" s="21">
        <f t="shared" si="11"/>
        <v>0.11844206910177277</v>
      </c>
    </row>
    <row r="9" spans="1:30" x14ac:dyDescent="0.15">
      <c r="A9" s="18" t="s">
        <v>32</v>
      </c>
      <c r="B9" s="18">
        <v>2.1518999999999999</v>
      </c>
      <c r="C9" s="18">
        <v>3.0160999999999998</v>
      </c>
      <c r="D9" s="18">
        <v>2.069</v>
      </c>
      <c r="G9" s="18" t="s">
        <v>32</v>
      </c>
      <c r="H9" s="21">
        <f t="shared" si="3"/>
        <v>1.4346000000000001</v>
      </c>
      <c r="I9" s="21">
        <f t="shared" si="0"/>
        <v>2.010733333333333</v>
      </c>
      <c r="J9" s="21">
        <f t="shared" si="0"/>
        <v>1.3793333333333331</v>
      </c>
      <c r="K9" s="21">
        <f t="shared" si="4"/>
        <v>1.6082222222222222</v>
      </c>
      <c r="L9" s="21">
        <f t="shared" si="5"/>
        <v>0.28551123391445943</v>
      </c>
      <c r="N9" s="18" t="s">
        <v>32</v>
      </c>
      <c r="O9" s="22">
        <f t="shared" si="6"/>
        <v>0.82253043064450471</v>
      </c>
      <c r="P9" s="22">
        <f t="shared" si="1"/>
        <v>1.1528574895984431</v>
      </c>
      <c r="Q9" s="22">
        <f t="shared" si="1"/>
        <v>0.79084319020562288</v>
      </c>
      <c r="R9" s="22">
        <f t="shared" si="7"/>
        <v>0.92207703681619024</v>
      </c>
      <c r="S9" s="22">
        <f t="shared" si="8"/>
        <v>0.16369836761850409</v>
      </c>
      <c r="U9" s="22" t="s">
        <v>76</v>
      </c>
      <c r="V9" s="22"/>
      <c r="W9" s="22"/>
      <c r="X9" s="22"/>
    </row>
    <row r="10" spans="1:30" x14ac:dyDescent="0.15">
      <c r="A10" s="18" t="s">
        <v>49</v>
      </c>
      <c r="B10" s="18">
        <v>1.1780999999999999E-3</v>
      </c>
      <c r="C10" s="18">
        <v>1.3051E-3</v>
      </c>
      <c r="D10" s="18">
        <v>1.0353000000000001E-3</v>
      </c>
      <c r="G10" s="18" t="s">
        <v>49</v>
      </c>
      <c r="H10" s="21">
        <f t="shared" si="3"/>
        <v>7.853999999999999E-4</v>
      </c>
      <c r="I10" s="21">
        <f t="shared" si="0"/>
        <v>8.7006666666666671E-4</v>
      </c>
      <c r="J10" s="21">
        <f t="shared" si="0"/>
        <v>6.9020000000000008E-4</v>
      </c>
      <c r="K10" s="21">
        <f t="shared" si="4"/>
        <v>7.8188888888888893E-4</v>
      </c>
      <c r="L10" s="21">
        <f t="shared" si="5"/>
        <v>7.3472218651543693E-5</v>
      </c>
      <c r="N10" s="18" t="s">
        <v>49</v>
      </c>
      <c r="O10" s="22">
        <f t="shared" si="6"/>
        <v>4.503104699764352E-4</v>
      </c>
      <c r="P10" s="22">
        <f t="shared" si="1"/>
        <v>4.9885425207218882E-4</v>
      </c>
      <c r="Q10" s="22">
        <f t="shared" si="1"/>
        <v>3.9572738270656437E-4</v>
      </c>
      <c r="R10" s="22">
        <f t="shared" si="7"/>
        <v>4.4829736825172946E-4</v>
      </c>
      <c r="S10" s="22">
        <f t="shared" si="8"/>
        <v>4.2125425657229489E-5</v>
      </c>
      <c r="U10" s="22" t="s">
        <v>80</v>
      </c>
      <c r="V10" s="22">
        <f>V6/174.413*100</f>
        <v>60.817865487855435</v>
      </c>
      <c r="W10" s="22">
        <f t="shared" ref="W10:X10" si="14">W6/174.413*100</f>
        <v>54.295130791091651</v>
      </c>
      <c r="X10" s="22">
        <f t="shared" si="14"/>
        <v>51.279228230311567</v>
      </c>
      <c r="Y10" s="22">
        <f t="shared" si="10"/>
        <v>55.464074836419549</v>
      </c>
      <c r="Z10" s="22">
        <f t="shared" si="11"/>
        <v>3.980889583881277</v>
      </c>
    </row>
    <row r="11" spans="1:30" x14ac:dyDescent="0.15">
      <c r="A11" s="18" t="s">
        <v>33</v>
      </c>
      <c r="B11" s="18">
        <v>0.86970000000000003</v>
      </c>
      <c r="C11" s="18">
        <v>1.284</v>
      </c>
      <c r="D11" s="18">
        <v>1.1583000000000001</v>
      </c>
      <c r="G11" s="18" t="s">
        <v>33</v>
      </c>
      <c r="H11" s="21">
        <f t="shared" si="3"/>
        <v>0.57980000000000009</v>
      </c>
      <c r="I11" s="21">
        <f t="shared" si="0"/>
        <v>0.85600000000000009</v>
      </c>
      <c r="J11" s="21">
        <f t="shared" si="0"/>
        <v>0.77220000000000011</v>
      </c>
      <c r="K11" s="21">
        <f t="shared" si="4"/>
        <v>0.7360000000000001</v>
      </c>
      <c r="L11" s="21">
        <f t="shared" si="5"/>
        <v>0.11562710178269958</v>
      </c>
      <c r="N11" s="18" t="s">
        <v>33</v>
      </c>
      <c r="O11" s="22">
        <f t="shared" si="6"/>
        <v>0.33242934872973917</v>
      </c>
      <c r="P11" s="22">
        <f t="shared" si="1"/>
        <v>0.4907891040232093</v>
      </c>
      <c r="Q11" s="22">
        <f t="shared" si="1"/>
        <v>0.44274222678355407</v>
      </c>
      <c r="R11" s="22">
        <f t="shared" si="7"/>
        <v>0.4219868931788342</v>
      </c>
      <c r="S11" s="22">
        <f t="shared" si="8"/>
        <v>6.629500196814396E-2</v>
      </c>
      <c r="U11" s="22" t="s">
        <v>79</v>
      </c>
      <c r="V11" s="22">
        <f>V7/174.413*100</f>
        <v>45.875585764822574</v>
      </c>
      <c r="W11" s="22">
        <f t="shared" ref="W11:X11" si="15">W7/174.413*100</f>
        <v>51.402783469886614</v>
      </c>
      <c r="X11" s="22">
        <f t="shared" si="15"/>
        <v>36.329339097429667</v>
      </c>
      <c r="Y11" s="22">
        <f t="shared" si="10"/>
        <v>44.535902777379619</v>
      </c>
      <c r="Z11" s="22">
        <f t="shared" si="11"/>
        <v>6.2261943535636499</v>
      </c>
    </row>
    <row r="12" spans="1:30" x14ac:dyDescent="0.15">
      <c r="A12" s="18" t="s">
        <v>34</v>
      </c>
      <c r="B12" s="18">
        <v>2.8299999999999999E-2</v>
      </c>
      <c r="C12" s="18">
        <v>4.2299999999999997E-2</v>
      </c>
      <c r="D12" s="18">
        <v>4.41E-2</v>
      </c>
      <c r="G12" s="18" t="s">
        <v>34</v>
      </c>
      <c r="H12" s="21">
        <f t="shared" si="3"/>
        <v>1.8866666666666667E-2</v>
      </c>
      <c r="I12" s="21">
        <f t="shared" si="0"/>
        <v>2.8199999999999999E-2</v>
      </c>
      <c r="J12" s="21">
        <f t="shared" si="0"/>
        <v>2.9399999999999999E-2</v>
      </c>
      <c r="K12" s="21">
        <f t="shared" si="4"/>
        <v>2.5488888888888891E-2</v>
      </c>
      <c r="L12" s="21">
        <f t="shared" si="5"/>
        <v>4.7081751858068016E-3</v>
      </c>
      <c r="N12" s="18" t="s">
        <v>34</v>
      </c>
      <c r="O12" s="22">
        <f t="shared" si="6"/>
        <v>1.0817236482754533E-2</v>
      </c>
      <c r="P12" s="22">
        <f t="shared" si="1"/>
        <v>1.6168519548428156E-2</v>
      </c>
      <c r="Q12" s="22">
        <f t="shared" si="1"/>
        <v>1.6856541656871907E-2</v>
      </c>
      <c r="R12" s="22">
        <f t="shared" si="7"/>
        <v>1.4614099229351531E-2</v>
      </c>
      <c r="S12" s="22">
        <f t="shared" si="8"/>
        <v>2.699440515217789E-3</v>
      </c>
    </row>
    <row r="13" spans="1:30" x14ac:dyDescent="0.15">
      <c r="A13" s="18" t="s">
        <v>35</v>
      </c>
      <c r="B13" s="18">
        <v>115.21129999999999</v>
      </c>
      <c r="C13" s="18">
        <v>104.3984</v>
      </c>
      <c r="D13" s="18">
        <v>94.137799999999999</v>
      </c>
      <c r="G13" s="18" t="s">
        <v>35</v>
      </c>
      <c r="H13" s="21">
        <f t="shared" si="3"/>
        <v>76.807533333333311</v>
      </c>
      <c r="I13" s="21">
        <f t="shared" si="0"/>
        <v>69.598933333333335</v>
      </c>
      <c r="J13" s="21">
        <f t="shared" si="0"/>
        <v>62.758533333333332</v>
      </c>
      <c r="K13" s="21">
        <f t="shared" si="4"/>
        <v>69.72166666666665</v>
      </c>
      <c r="L13" s="21">
        <f t="shared" si="5"/>
        <v>5.7361367866845239</v>
      </c>
      <c r="N13" s="18" t="s">
        <v>35</v>
      </c>
      <c r="O13" s="22">
        <f t="shared" si="6"/>
        <v>44.037734190303077</v>
      </c>
      <c r="P13" s="22">
        <f t="shared" si="1"/>
        <v>39.90467071453007</v>
      </c>
      <c r="Q13" s="22">
        <f t="shared" si="1"/>
        <v>35.98271535569787</v>
      </c>
      <c r="R13" s="22">
        <f t="shared" si="7"/>
        <v>39.975040086843677</v>
      </c>
      <c r="S13" s="22">
        <f t="shared" si="8"/>
        <v>3.2888241052470426</v>
      </c>
    </row>
    <row r="14" spans="1:30" x14ac:dyDescent="0.15">
      <c r="A14" s="18" t="s">
        <v>36</v>
      </c>
      <c r="B14" s="18">
        <v>1.3468</v>
      </c>
      <c r="C14" s="18">
        <v>0.96799999999999997</v>
      </c>
      <c r="D14" s="18">
        <v>1.1587000000000001</v>
      </c>
      <c r="G14" s="18" t="s">
        <v>36</v>
      </c>
      <c r="H14" s="21">
        <f t="shared" si="3"/>
        <v>0.8978666666666667</v>
      </c>
      <c r="I14" s="21">
        <f t="shared" si="0"/>
        <v>0.64533333333333331</v>
      </c>
      <c r="J14" s="21">
        <f t="shared" si="0"/>
        <v>0.77246666666666675</v>
      </c>
      <c r="K14" s="21">
        <f t="shared" si="4"/>
        <v>0.77188888888888896</v>
      </c>
      <c r="L14" s="21">
        <f t="shared" si="5"/>
        <v>0.1030971111185349</v>
      </c>
      <c r="N14" s="18" t="s">
        <v>36</v>
      </c>
      <c r="O14" s="22">
        <f t="shared" si="6"/>
        <v>0.51479343091780239</v>
      </c>
      <c r="P14" s="22">
        <f t="shared" si="1"/>
        <v>0.37000300054086177</v>
      </c>
      <c r="Q14" s="22">
        <f t="shared" si="1"/>
        <v>0.44289512058543035</v>
      </c>
      <c r="R14" s="22">
        <f t="shared" si="7"/>
        <v>0.44256385068136489</v>
      </c>
      <c r="S14" s="22">
        <f t="shared" si="8"/>
        <v>5.911090980519533E-2</v>
      </c>
    </row>
    <row r="15" spans="1:30" x14ac:dyDescent="0.15">
      <c r="A15" s="18" t="s">
        <v>37</v>
      </c>
      <c r="B15" s="18">
        <v>0.36480000000000001</v>
      </c>
      <c r="C15" s="18">
        <v>0.41470000000000001</v>
      </c>
      <c r="D15" s="18">
        <v>0.41089999999999999</v>
      </c>
      <c r="G15" s="18" t="s">
        <v>37</v>
      </c>
      <c r="H15" s="21">
        <f t="shared" si="3"/>
        <v>0.24320000000000003</v>
      </c>
      <c r="I15" s="21">
        <f t="shared" si="0"/>
        <v>0.27646666666666669</v>
      </c>
      <c r="J15" s="21">
        <f t="shared" si="0"/>
        <v>0.27393333333333331</v>
      </c>
      <c r="K15" s="21">
        <f t="shared" si="4"/>
        <v>0.26453333333333334</v>
      </c>
      <c r="L15" s="21">
        <f t="shared" si="5"/>
        <v>1.5120356648742941E-2</v>
      </c>
      <c r="N15" s="18" t="s">
        <v>37</v>
      </c>
      <c r="O15" s="22">
        <f t="shared" si="6"/>
        <v>0.13943914731126694</v>
      </c>
      <c r="P15" s="22">
        <f t="shared" si="1"/>
        <v>0.15851264909534651</v>
      </c>
      <c r="Q15" s="22">
        <f t="shared" si="1"/>
        <v>0.15706015797752076</v>
      </c>
      <c r="R15" s="22">
        <f t="shared" si="7"/>
        <v>0.15167065146137806</v>
      </c>
      <c r="S15" s="22">
        <f t="shared" si="8"/>
        <v>8.6692830515746819E-3</v>
      </c>
    </row>
    <row r="16" spans="1:30" x14ac:dyDescent="0.15">
      <c r="A16" s="18" t="s">
        <v>38</v>
      </c>
      <c r="B16" s="18">
        <v>0.25690000000000002</v>
      </c>
      <c r="C16" s="18">
        <v>0.1933</v>
      </c>
      <c r="D16" s="18">
        <v>0.2069</v>
      </c>
      <c r="G16" s="18" t="s">
        <v>38</v>
      </c>
      <c r="H16" s="21">
        <f t="shared" si="3"/>
        <v>0.17126666666666668</v>
      </c>
      <c r="I16" s="21">
        <f t="shared" si="0"/>
        <v>0.12886666666666668</v>
      </c>
      <c r="J16" s="21">
        <f t="shared" si="0"/>
        <v>0.13793333333333335</v>
      </c>
      <c r="K16" s="21">
        <f t="shared" si="4"/>
        <v>0.14602222222222225</v>
      </c>
      <c r="L16" s="21">
        <f t="shared" si="5"/>
        <v>1.8230242137587251E-2</v>
      </c>
      <c r="N16" s="18" t="s">
        <v>38</v>
      </c>
      <c r="O16" s="22">
        <f t="shared" si="6"/>
        <v>9.8196044255110956E-2</v>
      </c>
      <c r="P16" s="22">
        <f t="shared" si="1"/>
        <v>7.3885929756765084E-2</v>
      </c>
      <c r="Q16" s="22">
        <f t="shared" si="1"/>
        <v>7.9084319020562316E-2</v>
      </c>
      <c r="R16" s="22">
        <f t="shared" si="7"/>
        <v>8.3722097677479443E-2</v>
      </c>
      <c r="S16" s="22">
        <f t="shared" si="8"/>
        <v>1.0452341360785862E-2</v>
      </c>
    </row>
    <row r="17" spans="1:19" x14ac:dyDescent="0.15">
      <c r="A17" s="18" t="s">
        <v>50</v>
      </c>
      <c r="B17" s="18">
        <v>38.221899999999998</v>
      </c>
      <c r="C17" s="18">
        <v>30.494700000000002</v>
      </c>
      <c r="D17" s="18">
        <v>34.055999999999997</v>
      </c>
      <c r="G17" s="18" t="s">
        <v>50</v>
      </c>
      <c r="H17" s="21">
        <f t="shared" si="3"/>
        <v>25.481266666666667</v>
      </c>
      <c r="I17" s="21">
        <f t="shared" si="0"/>
        <v>20.329800000000002</v>
      </c>
      <c r="J17" s="21">
        <f t="shared" si="0"/>
        <v>22.703999999999997</v>
      </c>
      <c r="K17" s="21">
        <f t="shared" si="4"/>
        <v>22.838355555555555</v>
      </c>
      <c r="L17" s="21">
        <f t="shared" si="5"/>
        <v>2.1052221998205507</v>
      </c>
      <c r="N17" s="18" t="s">
        <v>50</v>
      </c>
      <c r="O17" s="22">
        <f t="shared" si="6"/>
        <v>14.609729014847897</v>
      </c>
      <c r="P17" s="22">
        <f t="shared" si="1"/>
        <v>11.656126550199813</v>
      </c>
      <c r="Q17" s="22">
        <f t="shared" si="1"/>
        <v>13.017378291755771</v>
      </c>
      <c r="R17" s="22">
        <f t="shared" si="7"/>
        <v>13.09441128560116</v>
      </c>
      <c r="S17" s="22">
        <f t="shared" si="8"/>
        <v>1.2070328472192728</v>
      </c>
    </row>
    <row r="18" spans="1:19" x14ac:dyDescent="0.15">
      <c r="A18" s="18" t="s">
        <v>52</v>
      </c>
      <c r="B18" s="18">
        <v>11.676500000000001</v>
      </c>
      <c r="C18" s="18">
        <v>14.5151</v>
      </c>
      <c r="D18" s="18">
        <v>8.6576000000000004</v>
      </c>
      <c r="G18" s="18" t="s">
        <v>52</v>
      </c>
      <c r="H18" s="21">
        <f t="shared" si="3"/>
        <v>7.7843333333333353</v>
      </c>
      <c r="I18" s="21">
        <f t="shared" si="3"/>
        <v>9.676733333333333</v>
      </c>
      <c r="J18" s="21">
        <f t="shared" si="3"/>
        <v>5.7717333333333345</v>
      </c>
      <c r="K18" s="21">
        <f t="shared" si="4"/>
        <v>7.7442666666666673</v>
      </c>
      <c r="L18" s="21">
        <f t="shared" si="5"/>
        <v>1.5944612994850571</v>
      </c>
      <c r="N18" s="18" t="s">
        <v>52</v>
      </c>
      <c r="O18" s="22">
        <f t="shared" si="6"/>
        <v>4.4631611940241473</v>
      </c>
      <c r="P18" s="22">
        <f t="shared" si="6"/>
        <v>5.548172059039941</v>
      </c>
      <c r="Q18" s="22">
        <f t="shared" si="6"/>
        <v>3.3092334478125678</v>
      </c>
      <c r="R18" s="22">
        <f t="shared" si="7"/>
        <v>4.4401889002922186</v>
      </c>
      <c r="S18" s="22">
        <f t="shared" si="8"/>
        <v>0.91418718758638973</v>
      </c>
    </row>
    <row r="19" spans="1:19" x14ac:dyDescent="0.15">
      <c r="A19" s="18" t="s">
        <v>51</v>
      </c>
      <c r="B19" s="18">
        <v>104.3824</v>
      </c>
      <c r="C19" s="18">
        <v>117.1606</v>
      </c>
      <c r="D19" s="18">
        <v>83.297499999999999</v>
      </c>
      <c r="G19" s="18" t="s">
        <v>51</v>
      </c>
      <c r="H19" s="21">
        <f t="shared" si="3"/>
        <v>69.588266666666669</v>
      </c>
      <c r="I19" s="21">
        <f t="shared" si="3"/>
        <v>78.107066666666668</v>
      </c>
      <c r="J19" s="21">
        <f t="shared" si="3"/>
        <v>55.531666666666673</v>
      </c>
      <c r="K19" s="21">
        <f t="shared" si="4"/>
        <v>67.742333333333335</v>
      </c>
      <c r="L19" s="21">
        <f t="shared" si="5"/>
        <v>9.3083394041162464</v>
      </c>
      <c r="N19" s="18" t="s">
        <v>51</v>
      </c>
      <c r="O19" s="22">
        <f t="shared" si="6"/>
        <v>39.898554962455016</v>
      </c>
      <c r="P19" s="22">
        <f t="shared" si="6"/>
        <v>44.782823910297203</v>
      </c>
      <c r="Q19" s="22">
        <f t="shared" si="6"/>
        <v>31.839178654496319</v>
      </c>
      <c r="R19" s="22">
        <f t="shared" si="7"/>
        <v>38.840185842416183</v>
      </c>
      <c r="S19" s="22">
        <f t="shared" si="8"/>
        <v>5.3369527524417002</v>
      </c>
    </row>
    <row r="20" spans="1:19" x14ac:dyDescent="0.15">
      <c r="A20" s="18" t="s">
        <v>53</v>
      </c>
      <c r="B20" s="18">
        <v>1.6199999999999999E-2</v>
      </c>
      <c r="C20" s="18">
        <v>1.5100000000000001E-2</v>
      </c>
      <c r="D20" s="18">
        <v>1.9599999999999999E-2</v>
      </c>
      <c r="G20" s="18" t="s">
        <v>53</v>
      </c>
      <c r="H20" s="21">
        <f t="shared" si="3"/>
        <v>1.0799999999999999E-2</v>
      </c>
      <c r="I20" s="21">
        <f t="shared" si="3"/>
        <v>1.0066666666666666E-2</v>
      </c>
      <c r="J20" s="21">
        <f t="shared" si="3"/>
        <v>1.3066666666666669E-2</v>
      </c>
      <c r="K20" s="21">
        <f t="shared" si="4"/>
        <v>1.1311111111111112E-2</v>
      </c>
      <c r="L20" s="21">
        <f t="shared" si="5"/>
        <v>1.2769562576496584E-3</v>
      </c>
      <c r="N20" s="18" t="s">
        <v>53</v>
      </c>
      <c r="O20" s="22">
        <f t="shared" si="6"/>
        <v>6.1921989759937618E-3</v>
      </c>
      <c r="P20" s="22">
        <f t="shared" si="6"/>
        <v>5.771741020833691E-3</v>
      </c>
      <c r="Q20" s="22">
        <f t="shared" si="6"/>
        <v>7.4917962919430715E-3</v>
      </c>
      <c r="R20" s="22">
        <f t="shared" si="7"/>
        <v>6.4852454295901757E-3</v>
      </c>
      <c r="S20" s="22">
        <f t="shared" si="8"/>
        <v>7.3214511398213354E-4</v>
      </c>
    </row>
    <row r="21" spans="1:19" x14ac:dyDescent="0.15">
      <c r="A21" s="18" t="s">
        <v>54</v>
      </c>
      <c r="B21" s="18">
        <v>1.4930000000000001</v>
      </c>
      <c r="C21" s="18">
        <v>0.56589999999999996</v>
      </c>
      <c r="D21" s="18">
        <v>0.78469999999999995</v>
      </c>
      <c r="G21" s="18" t="s">
        <v>54</v>
      </c>
      <c r="H21" s="21">
        <f t="shared" si="3"/>
        <v>0.99533333333333351</v>
      </c>
      <c r="I21" s="21">
        <f t="shared" si="3"/>
        <v>0.37726666666666669</v>
      </c>
      <c r="J21" s="21">
        <f t="shared" si="3"/>
        <v>0.52313333333333334</v>
      </c>
      <c r="K21" s="21">
        <f t="shared" si="4"/>
        <v>0.6319111111111112</v>
      </c>
      <c r="L21" s="21">
        <f t="shared" si="5"/>
        <v>0.26378786276705363</v>
      </c>
      <c r="N21" s="18" t="s">
        <v>54</v>
      </c>
      <c r="O21" s="22">
        <f t="shared" si="6"/>
        <v>0.57067611550362274</v>
      </c>
      <c r="P21" s="22">
        <f t="shared" si="6"/>
        <v>0.21630650620462158</v>
      </c>
      <c r="Q21" s="22">
        <f t="shared" si="6"/>
        <v>0.29993941583100647</v>
      </c>
      <c r="R21" s="22">
        <f t="shared" si="7"/>
        <v>0.36230734584641694</v>
      </c>
      <c r="S21" s="22">
        <f t="shared" si="8"/>
        <v>0.15124323460238265</v>
      </c>
    </row>
    <row r="22" spans="1:19" x14ac:dyDescent="0.15">
      <c r="A22" s="18" t="s">
        <v>55</v>
      </c>
      <c r="B22" s="18">
        <v>7.6200000000000004E-2</v>
      </c>
      <c r="C22" s="18">
        <v>5.8200000000000002E-2</v>
      </c>
      <c r="D22" s="18">
        <v>6.8000000000000005E-2</v>
      </c>
      <c r="G22" s="18" t="s">
        <v>55</v>
      </c>
      <c r="H22" s="21">
        <f t="shared" si="3"/>
        <v>5.0799999999999998E-2</v>
      </c>
      <c r="I22" s="21">
        <f t="shared" si="3"/>
        <v>3.8800000000000008E-2</v>
      </c>
      <c r="J22" s="21">
        <f t="shared" si="3"/>
        <v>4.5333333333333337E-2</v>
      </c>
      <c r="K22" s="21">
        <f t="shared" si="4"/>
        <v>4.4977777777777783E-2</v>
      </c>
      <c r="L22" s="21">
        <f t="shared" si="5"/>
        <v>4.9054265743707932E-3</v>
      </c>
      <c r="N22" s="18" t="s">
        <v>55</v>
      </c>
      <c r="O22" s="22">
        <f t="shared" si="6"/>
        <v>2.9126269257452136E-2</v>
      </c>
      <c r="P22" s="22">
        <f t="shared" si="6"/>
        <v>2.2246048173014628E-2</v>
      </c>
      <c r="Q22" s="22">
        <f t="shared" si="6"/>
        <v>2.5991946318986162E-2</v>
      </c>
      <c r="R22" s="22">
        <f t="shared" si="7"/>
        <v>2.5788087916484306E-2</v>
      </c>
      <c r="S22" s="22">
        <f t="shared" si="8"/>
        <v>2.8125349454288348E-3</v>
      </c>
    </row>
    <row r="23" spans="1:19" x14ac:dyDescent="0.15">
      <c r="A23" s="18" t="s">
        <v>56</v>
      </c>
      <c r="B23" s="18">
        <v>2.24E-2</v>
      </c>
      <c r="C23" s="18">
        <v>2.01E-2</v>
      </c>
      <c r="D23" s="18">
        <v>2.1000000000000001E-2</v>
      </c>
      <c r="G23" s="18" t="s">
        <v>56</v>
      </c>
      <c r="H23" s="21">
        <f t="shared" si="3"/>
        <v>1.4933333333333333E-2</v>
      </c>
      <c r="I23" s="21">
        <f t="shared" si="3"/>
        <v>1.34E-2</v>
      </c>
      <c r="J23" s="21">
        <f t="shared" si="3"/>
        <v>1.4E-2</v>
      </c>
      <c r="K23" s="21">
        <f t="shared" si="4"/>
        <v>1.4111111111111111E-2</v>
      </c>
      <c r="L23" s="21">
        <f t="shared" si="5"/>
        <v>6.3089198073681713E-4</v>
      </c>
      <c r="N23" s="18" t="s">
        <v>56</v>
      </c>
      <c r="O23" s="22">
        <f t="shared" si="6"/>
        <v>8.5620529050777945E-3</v>
      </c>
      <c r="P23" s="22">
        <f t="shared" si="6"/>
        <v>7.6829135442885565E-3</v>
      </c>
      <c r="Q23" s="22">
        <f t="shared" si="6"/>
        <v>8.0269245985104317E-3</v>
      </c>
      <c r="R23" s="22">
        <f t="shared" si="7"/>
        <v>8.0906303492922615E-3</v>
      </c>
      <c r="S23" s="22">
        <f t="shared" si="8"/>
        <v>3.6172302565566644E-4</v>
      </c>
    </row>
    <row r="24" spans="1:19" x14ac:dyDescent="0.15">
      <c r="A24" s="18" t="s">
        <v>57</v>
      </c>
      <c r="B24" s="18">
        <v>6.6100000000000006E-2</v>
      </c>
      <c r="C24" s="18">
        <v>5.45E-2</v>
      </c>
      <c r="D24" s="18">
        <v>3.9600000000000003E-2</v>
      </c>
      <c r="G24" s="18" t="s">
        <v>57</v>
      </c>
      <c r="H24" s="21">
        <f t="shared" si="3"/>
        <v>4.4066666666666671E-2</v>
      </c>
      <c r="I24" s="21">
        <f t="shared" si="3"/>
        <v>3.6333333333333336E-2</v>
      </c>
      <c r="J24" s="21">
        <f t="shared" si="3"/>
        <v>2.6400000000000003E-2</v>
      </c>
      <c r="K24" s="21">
        <f t="shared" si="4"/>
        <v>3.56E-2</v>
      </c>
      <c r="L24" s="21">
        <f t="shared" si="5"/>
        <v>7.2310032089197146E-3</v>
      </c>
      <c r="N24" s="18" t="s">
        <v>57</v>
      </c>
      <c r="O24" s="22">
        <f t="shared" si="6"/>
        <v>2.5265700760073312E-2</v>
      </c>
      <c r="P24" s="22">
        <f t="shared" si="6"/>
        <v>2.0831780505658027E-2</v>
      </c>
      <c r="Q24" s="22">
        <f t="shared" si="6"/>
        <v>1.5136486385762529E-2</v>
      </c>
      <c r="R24" s="22">
        <f t="shared" si="7"/>
        <v>2.0411322550497955E-2</v>
      </c>
      <c r="S24" s="22">
        <f t="shared" si="8"/>
        <v>4.145908394970403E-3</v>
      </c>
    </row>
    <row r="25" spans="1:19" x14ac:dyDescent="0.15">
      <c r="A25" s="18" t="s">
        <v>39</v>
      </c>
      <c r="B25" s="18">
        <v>0.21590000000000001</v>
      </c>
      <c r="C25" s="18">
        <v>0.34510000000000002</v>
      </c>
      <c r="D25" s="18">
        <v>0.25719999999999998</v>
      </c>
      <c r="G25" s="18" t="s">
        <v>39</v>
      </c>
      <c r="H25" s="21">
        <f t="shared" si="3"/>
        <v>0.14393333333333336</v>
      </c>
      <c r="I25" s="21">
        <f t="shared" si="3"/>
        <v>0.23006666666666667</v>
      </c>
      <c r="J25" s="21">
        <f t="shared" si="3"/>
        <v>0.17146666666666668</v>
      </c>
      <c r="K25" s="21">
        <f t="shared" si="4"/>
        <v>0.18182222222222222</v>
      </c>
      <c r="L25" s="21">
        <f t="shared" si="5"/>
        <v>3.5918109879056234E-2</v>
      </c>
      <c r="N25" s="18" t="s">
        <v>39</v>
      </c>
      <c r="O25" s="22">
        <f t="shared" si="6"/>
        <v>8.2524429562781068E-2</v>
      </c>
      <c r="P25" s="22">
        <f t="shared" si="6"/>
        <v>0.13190912756885476</v>
      </c>
      <c r="Q25" s="22">
        <f t="shared" si="6"/>
        <v>9.8310714606518246E-2</v>
      </c>
      <c r="R25" s="22">
        <f t="shared" si="7"/>
        <v>0.10424809057938468</v>
      </c>
      <c r="S25" s="22">
        <f t="shared" si="8"/>
        <v>2.0593711408585489E-2</v>
      </c>
    </row>
    <row r="26" spans="1:19" x14ac:dyDescent="0.15">
      <c r="A26" s="18" t="s">
        <v>40</v>
      </c>
      <c r="B26" s="18">
        <v>1.06E-2</v>
      </c>
      <c r="C26" s="18">
        <v>1.12E-2</v>
      </c>
      <c r="D26" s="18">
        <v>1.35E-2</v>
      </c>
      <c r="G26" s="18" t="s">
        <v>40</v>
      </c>
      <c r="H26" s="21">
        <f t="shared" si="3"/>
        <v>7.0666666666666673E-3</v>
      </c>
      <c r="I26" s="21">
        <f t="shared" si="3"/>
        <v>7.4666666666666666E-3</v>
      </c>
      <c r="J26" s="21">
        <f t="shared" si="3"/>
        <v>9.0000000000000011E-3</v>
      </c>
      <c r="K26" s="21">
        <f t="shared" si="4"/>
        <v>7.8444444444444456E-3</v>
      </c>
      <c r="L26" s="21">
        <f t="shared" si="5"/>
        <v>8.3325925596678578E-4</v>
      </c>
      <c r="N26" s="18" t="s">
        <v>40</v>
      </c>
      <c r="O26" s="22">
        <f t="shared" si="6"/>
        <v>4.0516857497243141E-3</v>
      </c>
      <c r="P26" s="22">
        <f t="shared" si="6"/>
        <v>4.2810264525388973E-3</v>
      </c>
      <c r="Q26" s="22">
        <f t="shared" si="6"/>
        <v>5.1601658133281353E-3</v>
      </c>
      <c r="R26" s="22">
        <f t="shared" si="7"/>
        <v>4.4976260051971155E-3</v>
      </c>
      <c r="S26" s="22">
        <f t="shared" si="8"/>
        <v>4.7775065847544928E-4</v>
      </c>
    </row>
    <row r="27" spans="1:19" x14ac:dyDescent="0.15">
      <c r="A27" s="18" t="s">
        <v>41</v>
      </c>
      <c r="B27" s="18">
        <v>5.96E-2</v>
      </c>
      <c r="C27" s="18">
        <v>5.3400000000000003E-2</v>
      </c>
      <c r="D27" s="18">
        <v>5.5E-2</v>
      </c>
      <c r="G27" s="18" t="s">
        <v>41</v>
      </c>
      <c r="H27" s="21">
        <f t="shared" si="3"/>
        <v>3.9733333333333329E-2</v>
      </c>
      <c r="I27" s="21">
        <f t="shared" si="3"/>
        <v>3.5600000000000007E-2</v>
      </c>
      <c r="J27" s="21">
        <f t="shared" si="3"/>
        <v>3.6666666666666667E-2</v>
      </c>
      <c r="K27" s="21">
        <f t="shared" si="4"/>
        <v>3.7333333333333336E-2</v>
      </c>
      <c r="L27" s="21">
        <f t="shared" si="5"/>
        <v>1.7520358528379533E-3</v>
      </c>
      <c r="N27" s="18" t="s">
        <v>41</v>
      </c>
      <c r="O27" s="22">
        <f t="shared" si="6"/>
        <v>2.2781176479581985E-2</v>
      </c>
      <c r="P27" s="22">
        <f t="shared" si="6"/>
        <v>2.0411322550497959E-2</v>
      </c>
      <c r="Q27" s="22">
        <f t="shared" si="6"/>
        <v>2.1022897758003513E-2</v>
      </c>
      <c r="R27" s="22">
        <f t="shared" si="7"/>
        <v>2.1405132262694488E-2</v>
      </c>
      <c r="S27" s="22">
        <f t="shared" si="8"/>
        <v>1.0045328346155124E-3</v>
      </c>
    </row>
    <row r="28" spans="1:19" x14ac:dyDescent="0.15">
      <c r="A28" s="18" t="s">
        <v>42</v>
      </c>
      <c r="B28" s="18">
        <v>2.3800000000000002E-2</v>
      </c>
      <c r="C28" s="18">
        <v>2.0500000000000001E-2</v>
      </c>
      <c r="D28" s="18">
        <v>2.1299999999999999E-2</v>
      </c>
      <c r="G28" s="18" t="s">
        <v>42</v>
      </c>
      <c r="H28" s="21">
        <f t="shared" si="3"/>
        <v>1.5866666666666668E-2</v>
      </c>
      <c r="I28" s="21">
        <f t="shared" si="3"/>
        <v>1.3666666666666669E-2</v>
      </c>
      <c r="J28" s="21">
        <f t="shared" si="3"/>
        <v>1.4200000000000001E-2</v>
      </c>
      <c r="K28" s="21">
        <f t="shared" si="4"/>
        <v>1.4577777777777778E-2</v>
      </c>
      <c r="L28" s="21">
        <f t="shared" si="5"/>
        <v>9.3702971743591149E-4</v>
      </c>
      <c r="N28" s="18" t="s">
        <v>42</v>
      </c>
      <c r="O28" s="22">
        <f t="shared" si="6"/>
        <v>9.0971812116451573E-3</v>
      </c>
      <c r="P28" s="22">
        <f t="shared" si="6"/>
        <v>7.8358073461649476E-3</v>
      </c>
      <c r="Q28" s="22">
        <f t="shared" si="6"/>
        <v>8.1415949499177246E-3</v>
      </c>
      <c r="R28" s="22">
        <f t="shared" si="7"/>
        <v>8.3581945025759437E-3</v>
      </c>
      <c r="S28" s="22">
        <f t="shared" si="8"/>
        <v>5.3724763488725684E-4</v>
      </c>
    </row>
    <row r="29" spans="1:19" x14ac:dyDescent="0.15">
      <c r="A29" s="18" t="s">
        <v>58</v>
      </c>
      <c r="B29" s="18">
        <v>7.0000000000000001E-3</v>
      </c>
      <c r="C29" s="18">
        <v>7.1999999999999998E-3</v>
      </c>
      <c r="D29" s="18">
        <v>7.7999999999999996E-3</v>
      </c>
      <c r="G29" s="18" t="s">
        <v>58</v>
      </c>
      <c r="H29" s="21">
        <f t="shared" si="3"/>
        <v>4.6666666666666671E-3</v>
      </c>
      <c r="I29" s="21">
        <f t="shared" si="3"/>
        <v>4.7999999999999996E-3</v>
      </c>
      <c r="J29" s="21">
        <f t="shared" si="3"/>
        <v>5.1999999999999998E-3</v>
      </c>
      <c r="K29" s="21">
        <f t="shared" si="4"/>
        <v>4.8888888888888888E-3</v>
      </c>
      <c r="L29" s="21">
        <f t="shared" si="5"/>
        <v>2.2662308949301249E-4</v>
      </c>
      <c r="N29" s="18" t="s">
        <v>58</v>
      </c>
      <c r="O29" s="22">
        <f t="shared" si="6"/>
        <v>2.675641532836811E-3</v>
      </c>
      <c r="P29" s="22">
        <f t="shared" si="6"/>
        <v>2.7520884337750048E-3</v>
      </c>
      <c r="Q29" s="22">
        <f t="shared" si="6"/>
        <v>2.9814291365895889E-3</v>
      </c>
      <c r="R29" s="22">
        <f t="shared" si="7"/>
        <v>2.8030530344004684E-3</v>
      </c>
      <c r="S29" s="22">
        <f t="shared" si="8"/>
        <v>1.2993474654584948E-4</v>
      </c>
    </row>
    <row r="30" spans="1:19" x14ac:dyDescent="0.15">
      <c r="A30" s="18" t="s">
        <v>59</v>
      </c>
      <c r="B30" s="18">
        <v>1.9900000000000001E-2</v>
      </c>
      <c r="C30" s="18">
        <v>1.9E-2</v>
      </c>
      <c r="D30" s="18">
        <v>1.29E-2</v>
      </c>
      <c r="G30" s="18" t="s">
        <v>59</v>
      </c>
      <c r="H30" s="21">
        <f t="shared" si="3"/>
        <v>1.3266666666666668E-2</v>
      </c>
      <c r="I30" s="21">
        <f t="shared" si="3"/>
        <v>1.2666666666666668E-2</v>
      </c>
      <c r="J30" s="21">
        <f t="shared" si="3"/>
        <v>8.6E-3</v>
      </c>
      <c r="K30" s="21">
        <f t="shared" si="4"/>
        <v>1.1511111111111111E-2</v>
      </c>
      <c r="L30" s="21">
        <f t="shared" si="5"/>
        <v>2.072989134225572E-3</v>
      </c>
      <c r="N30" s="18" t="s">
        <v>59</v>
      </c>
      <c r="O30" s="22">
        <f t="shared" si="6"/>
        <v>7.6064666433503618E-3</v>
      </c>
      <c r="P30" s="22">
        <f t="shared" si="6"/>
        <v>7.2624555891284866E-3</v>
      </c>
      <c r="Q30" s="22">
        <f t="shared" si="6"/>
        <v>4.9308251105135504E-3</v>
      </c>
      <c r="R30" s="22">
        <f t="shared" si="7"/>
        <v>6.599915780997466E-3</v>
      </c>
      <c r="S30" s="22">
        <f t="shared" si="8"/>
        <v>1.1885519624257206E-3</v>
      </c>
    </row>
    <row r="31" spans="1:19" x14ac:dyDescent="0.15">
      <c r="A31" s="18" t="s">
        <v>60</v>
      </c>
      <c r="B31" s="18">
        <v>0.27160000000000001</v>
      </c>
      <c r="C31" s="18">
        <v>0.39700000000000002</v>
      </c>
      <c r="D31" s="18">
        <v>0.35959999999999998</v>
      </c>
      <c r="G31" s="18" t="s">
        <v>60</v>
      </c>
      <c r="H31" s="21">
        <f t="shared" si="3"/>
        <v>0.18106666666666668</v>
      </c>
      <c r="I31" s="21">
        <f t="shared" si="3"/>
        <v>0.26466666666666672</v>
      </c>
      <c r="J31" s="21">
        <f t="shared" si="3"/>
        <v>0.23973333333333333</v>
      </c>
      <c r="K31" s="21">
        <f t="shared" si="4"/>
        <v>0.22848888888888894</v>
      </c>
      <c r="L31" s="21">
        <f t="shared" si="5"/>
        <v>3.5043479166583284E-2</v>
      </c>
      <c r="N31" s="18" t="s">
        <v>60</v>
      </c>
      <c r="O31" s="22">
        <f t="shared" si="6"/>
        <v>0.10381489147406825</v>
      </c>
      <c r="P31" s="22">
        <f t="shared" si="6"/>
        <v>0.15174709836231629</v>
      </c>
      <c r="Q31" s="22">
        <f t="shared" si="6"/>
        <v>0.13745152788687387</v>
      </c>
      <c r="R31" s="22">
        <f t="shared" si="7"/>
        <v>0.13100450590775281</v>
      </c>
      <c r="S31" s="22">
        <f t="shared" si="8"/>
        <v>2.0092240352831182E-2</v>
      </c>
    </row>
    <row r="32" spans="1:19" x14ac:dyDescent="0.15">
      <c r="A32" s="18" t="s">
        <v>61</v>
      </c>
      <c r="B32" s="18">
        <v>5.7999999999999996E-3</v>
      </c>
      <c r="C32" s="18">
        <v>6.4999999999999997E-3</v>
      </c>
      <c r="D32" s="18">
        <v>6.3E-3</v>
      </c>
      <c r="G32" s="18" t="s">
        <v>61</v>
      </c>
      <c r="H32" s="21">
        <f t="shared" si="3"/>
        <v>3.8666666666666663E-3</v>
      </c>
      <c r="I32" s="21">
        <f t="shared" si="3"/>
        <v>4.333333333333334E-3</v>
      </c>
      <c r="J32" s="21">
        <f t="shared" si="3"/>
        <v>4.1999999999999997E-3</v>
      </c>
      <c r="K32" s="21">
        <f t="shared" si="4"/>
        <v>4.1333333333333335E-3</v>
      </c>
      <c r="L32" s="21">
        <f t="shared" si="5"/>
        <v>1.9626135258506364E-4</v>
      </c>
      <c r="N32" s="18" t="s">
        <v>61</v>
      </c>
      <c r="O32" s="22">
        <f t="shared" si="6"/>
        <v>2.2169601272076429E-3</v>
      </c>
      <c r="P32" s="22">
        <f t="shared" si="6"/>
        <v>2.4845242804913243E-3</v>
      </c>
      <c r="Q32" s="22">
        <f t="shared" si="6"/>
        <v>2.4080773795531292E-3</v>
      </c>
      <c r="R32" s="22">
        <f t="shared" si="7"/>
        <v>2.3698539290840323E-3</v>
      </c>
      <c r="S32" s="22">
        <f t="shared" si="8"/>
        <v>1.1252679134299818E-4</v>
      </c>
    </row>
    <row r="33" spans="1:19" x14ac:dyDescent="0.15">
      <c r="A33" s="18" t="s">
        <v>43</v>
      </c>
      <c r="B33" s="18">
        <v>9.1000000000000004E-3</v>
      </c>
      <c r="C33" s="18">
        <v>9.7999999999999997E-3</v>
      </c>
      <c r="D33" s="18">
        <v>1.12E-2</v>
      </c>
      <c r="G33" s="18" t="s">
        <v>43</v>
      </c>
      <c r="H33" s="21">
        <f t="shared" si="3"/>
        <v>6.0666666666666673E-3</v>
      </c>
      <c r="I33" s="21">
        <f t="shared" si="3"/>
        <v>6.5333333333333346E-3</v>
      </c>
      <c r="J33" s="21">
        <f t="shared" si="3"/>
        <v>7.4666666666666666E-3</v>
      </c>
      <c r="K33" s="21">
        <f t="shared" si="4"/>
        <v>6.68888888888889E-3</v>
      </c>
      <c r="L33" s="21">
        <f t="shared" si="5"/>
        <v>5.8203559349816832E-4</v>
      </c>
      <c r="N33" s="18" t="s">
        <v>43</v>
      </c>
      <c r="O33" s="22">
        <f t="shared" si="6"/>
        <v>3.4783339926878539E-3</v>
      </c>
      <c r="P33" s="22">
        <f t="shared" si="6"/>
        <v>3.7458981459715357E-3</v>
      </c>
      <c r="Q33" s="22">
        <f t="shared" si="6"/>
        <v>4.2810264525388973E-3</v>
      </c>
      <c r="R33" s="22">
        <f t="shared" si="7"/>
        <v>3.8350861970660958E-3</v>
      </c>
      <c r="S33" s="22">
        <f t="shared" si="8"/>
        <v>3.3371113018993348E-4</v>
      </c>
    </row>
    <row r="34" spans="1:19" x14ac:dyDescent="0.15">
      <c r="A34" s="18" t="s">
        <v>44</v>
      </c>
      <c r="B34" s="18">
        <v>3.5200000000000002E-2</v>
      </c>
      <c r="C34" s="18">
        <v>2.0400000000000001E-2</v>
      </c>
      <c r="D34" s="18">
        <v>2.4500000000000001E-2</v>
      </c>
      <c r="G34" s="18" t="s">
        <v>44</v>
      </c>
      <c r="H34" s="21">
        <f t="shared" si="3"/>
        <v>2.346666666666667E-2</v>
      </c>
      <c r="I34" s="21">
        <f t="shared" si="3"/>
        <v>1.3600000000000003E-2</v>
      </c>
      <c r="J34" s="21">
        <f t="shared" si="3"/>
        <v>1.6333333333333335E-2</v>
      </c>
      <c r="K34" s="21">
        <f t="shared" si="4"/>
        <v>1.78E-2</v>
      </c>
      <c r="L34" s="21">
        <f t="shared" si="5"/>
        <v>4.159415913411491E-3</v>
      </c>
      <c r="N34" s="18" t="s">
        <v>44</v>
      </c>
      <c r="O34" s="22">
        <f t="shared" si="6"/>
        <v>1.3454654565122248E-2</v>
      </c>
      <c r="P34" s="22">
        <f t="shared" si="6"/>
        <v>7.7975838956958494E-3</v>
      </c>
      <c r="Q34" s="22">
        <f t="shared" si="6"/>
        <v>9.3647453649288379E-3</v>
      </c>
      <c r="R34" s="22">
        <f t="shared" si="7"/>
        <v>1.0205661275248979E-2</v>
      </c>
      <c r="S34" s="22">
        <f t="shared" si="8"/>
        <v>2.384808422199887E-3</v>
      </c>
    </row>
    <row r="35" spans="1:19" x14ac:dyDescent="0.15">
      <c r="A35" s="18" t="s">
        <v>45</v>
      </c>
      <c r="B35" s="18">
        <v>1.2E-2</v>
      </c>
      <c r="C35" s="18">
        <v>1.1599999999999999E-2</v>
      </c>
      <c r="D35" s="18">
        <v>1.47E-2</v>
      </c>
      <c r="G35" s="18" t="s">
        <v>45</v>
      </c>
      <c r="H35" s="21">
        <f t="shared" si="3"/>
        <v>8.0000000000000002E-3</v>
      </c>
      <c r="I35" s="21">
        <f t="shared" si="3"/>
        <v>7.7333333333333325E-3</v>
      </c>
      <c r="J35" s="21">
        <f t="shared" si="3"/>
        <v>9.7999999999999997E-3</v>
      </c>
      <c r="K35" s="21">
        <f t="shared" si="4"/>
        <v>8.5111111111111099E-3</v>
      </c>
      <c r="L35" s="21">
        <f t="shared" si="5"/>
        <v>9.1786117458059484E-4</v>
      </c>
      <c r="N35" s="18" t="s">
        <v>45</v>
      </c>
      <c r="O35" s="22">
        <f t="shared" si="6"/>
        <v>4.586814056291676E-3</v>
      </c>
      <c r="P35" s="22">
        <f t="shared" si="6"/>
        <v>4.4339202544152858E-3</v>
      </c>
      <c r="Q35" s="22">
        <f t="shared" si="6"/>
        <v>5.6188472189573017E-3</v>
      </c>
      <c r="R35" s="22">
        <f t="shared" si="7"/>
        <v>4.8798605098880881E-3</v>
      </c>
      <c r="S35" s="22">
        <f t="shared" si="8"/>
        <v>5.2625731716133216E-4</v>
      </c>
    </row>
    <row r="36" spans="1:19" x14ac:dyDescent="0.15">
      <c r="A36" s="18" t="s">
        <v>62</v>
      </c>
      <c r="B36" s="18">
        <v>7.7999999999999996E-3</v>
      </c>
      <c r="C36" s="18">
        <v>6.6E-3</v>
      </c>
      <c r="D36" s="18">
        <v>6.7999999999999996E-3</v>
      </c>
      <c r="G36" s="18" t="s">
        <v>62</v>
      </c>
      <c r="H36" s="21">
        <f t="shared" si="3"/>
        <v>5.1999999999999998E-3</v>
      </c>
      <c r="I36" s="21">
        <f t="shared" si="3"/>
        <v>4.4000000000000003E-3</v>
      </c>
      <c r="J36" s="21">
        <f t="shared" si="3"/>
        <v>4.5333333333333328E-3</v>
      </c>
      <c r="K36" s="21">
        <f t="shared" si="4"/>
        <v>4.7111111111111112E-3</v>
      </c>
      <c r="L36" s="21">
        <f t="shared" si="5"/>
        <v>3.4995590551163599E-4</v>
      </c>
      <c r="N36" s="18" t="s">
        <v>62</v>
      </c>
      <c r="O36" s="22">
        <f t="shared" si="6"/>
        <v>2.9814291365895889E-3</v>
      </c>
      <c r="P36" s="22">
        <f t="shared" si="6"/>
        <v>2.5227477309604216E-3</v>
      </c>
      <c r="Q36" s="22">
        <f t="shared" si="6"/>
        <v>2.5991946318986159E-3</v>
      </c>
      <c r="R36" s="22">
        <f t="shared" si="7"/>
        <v>2.7011238331495421E-3</v>
      </c>
      <c r="S36" s="22">
        <f t="shared" si="8"/>
        <v>2.0064783331038164E-4</v>
      </c>
    </row>
    <row r="37" spans="1:19" x14ac:dyDescent="0.15">
      <c r="A37" s="18" t="s">
        <v>46</v>
      </c>
      <c r="B37" s="18">
        <v>2.12E-2</v>
      </c>
      <c r="C37" s="18">
        <v>2.3699999999999999E-2</v>
      </c>
      <c r="D37" s="18">
        <v>2.1700000000000001E-2</v>
      </c>
      <c r="G37" s="18" t="s">
        <v>46</v>
      </c>
      <c r="H37" s="21">
        <f t="shared" si="3"/>
        <v>1.4133333333333335E-2</v>
      </c>
      <c r="I37" s="21">
        <f t="shared" si="3"/>
        <v>1.5799999999999998E-2</v>
      </c>
      <c r="J37" s="21">
        <f t="shared" si="3"/>
        <v>1.4466666666666666E-2</v>
      </c>
      <c r="K37" s="21">
        <f t="shared" si="4"/>
        <v>1.4799999999999999E-2</v>
      </c>
      <c r="L37" s="21">
        <f t="shared" si="5"/>
        <v>7.2008229982309445E-4</v>
      </c>
      <c r="N37" s="18" t="s">
        <v>46</v>
      </c>
      <c r="O37" s="22">
        <f t="shared" si="6"/>
        <v>8.1033714994486281E-3</v>
      </c>
      <c r="P37" s="22">
        <f t="shared" si="6"/>
        <v>9.0589577611760574E-3</v>
      </c>
      <c r="Q37" s="22">
        <f t="shared" si="6"/>
        <v>8.2944887517941122E-3</v>
      </c>
      <c r="R37" s="22">
        <f t="shared" si="7"/>
        <v>8.4856060041395998E-3</v>
      </c>
      <c r="S37" s="22">
        <f t="shared" si="8"/>
        <v>4.1286045181442537E-4</v>
      </c>
    </row>
    <row r="38" spans="1:19" x14ac:dyDescent="0.15">
      <c r="A38" s="18" t="s">
        <v>47</v>
      </c>
      <c r="B38" s="18">
        <v>8.1500000000000003E-2</v>
      </c>
      <c r="C38" s="18">
        <v>5.96E-2</v>
      </c>
      <c r="D38" s="18">
        <v>5.4199999999999998E-2</v>
      </c>
      <c r="G38" s="18" t="s">
        <v>47</v>
      </c>
      <c r="H38" s="21">
        <f t="shared" si="3"/>
        <v>5.4333333333333338E-2</v>
      </c>
      <c r="I38" s="21">
        <f t="shared" si="3"/>
        <v>3.9733333333333329E-2</v>
      </c>
      <c r="J38" s="21">
        <f t="shared" si="3"/>
        <v>3.6133333333333337E-2</v>
      </c>
      <c r="K38" s="21">
        <f t="shared" si="4"/>
        <v>4.3399999999999994E-2</v>
      </c>
      <c r="L38" s="21">
        <f t="shared" si="5"/>
        <v>7.8694910184134298E-3</v>
      </c>
      <c r="N38" s="18" t="s">
        <v>47</v>
      </c>
      <c r="O38" s="22">
        <f t="shared" si="6"/>
        <v>3.1152112132314298E-2</v>
      </c>
      <c r="P38" s="22">
        <f t="shared" si="6"/>
        <v>2.2781176479581985E-2</v>
      </c>
      <c r="Q38" s="22">
        <f t="shared" si="6"/>
        <v>2.0717110154250734E-2</v>
      </c>
      <c r="R38" s="22">
        <f t="shared" si="7"/>
        <v>2.4883466255382337E-2</v>
      </c>
      <c r="S38" s="22">
        <f t="shared" si="8"/>
        <v>4.5119865023899508E-3</v>
      </c>
    </row>
    <row r="39" spans="1:19" x14ac:dyDescent="0.15">
      <c r="G39" s="18" t="s">
        <v>77</v>
      </c>
      <c r="H39" s="21">
        <f>SUM(H2:H38)</f>
        <v>186.08724913333342</v>
      </c>
      <c r="I39" s="21">
        <f t="shared" ref="I39:J39" si="16">SUM(I2:I38)</f>
        <v>184.35090319999998</v>
      </c>
      <c r="J39" s="21">
        <f t="shared" si="16"/>
        <v>152.80073053333334</v>
      </c>
      <c r="K39" s="23">
        <f>AVERAGE(H39:J39)</f>
        <v>174.41296095555558</v>
      </c>
      <c r="L39" s="21">
        <f t="shared" si="5"/>
        <v>15.298586038530321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L1" zoomScale="175" zoomScaleNormal="175" workbookViewId="0">
      <selection activeCell="W16" sqref="W16"/>
    </sheetView>
  </sheetViews>
  <sheetFormatPr defaultColWidth="9" defaultRowHeight="15.75" x14ac:dyDescent="0.15"/>
  <cols>
    <col min="1" max="1" width="11.875" style="18" customWidth="1"/>
    <col min="2" max="2" width="11.375" style="18" customWidth="1"/>
    <col min="3" max="3" width="11.5" style="18" customWidth="1"/>
    <col min="4" max="4" width="11.25" style="18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9" style="19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94</v>
      </c>
      <c r="C1" s="18" t="s">
        <v>94</v>
      </c>
      <c r="D1" s="18" t="s">
        <v>94</v>
      </c>
      <c r="E1" s="18">
        <v>10</v>
      </c>
      <c r="F1" s="18" t="s">
        <v>72</v>
      </c>
      <c r="G1" s="18" t="s">
        <v>75</v>
      </c>
      <c r="H1" s="18" t="s">
        <v>94</v>
      </c>
      <c r="I1" s="18" t="s">
        <v>94</v>
      </c>
      <c r="J1" s="18" t="s">
        <v>94</v>
      </c>
      <c r="K1" s="20" t="s">
        <v>13</v>
      </c>
      <c r="L1" s="20" t="s">
        <v>14</v>
      </c>
      <c r="N1" s="18" t="s">
        <v>89</v>
      </c>
      <c r="O1" s="18" t="s">
        <v>94</v>
      </c>
      <c r="P1" s="18" t="s">
        <v>94</v>
      </c>
      <c r="Q1" s="18" t="s">
        <v>94</v>
      </c>
      <c r="R1" s="3" t="s">
        <v>13</v>
      </c>
      <c r="S1" s="20" t="s">
        <v>14</v>
      </c>
      <c r="U1" s="18" t="s">
        <v>82</v>
      </c>
      <c r="V1" s="18" t="s">
        <v>94</v>
      </c>
      <c r="W1" s="18" t="s">
        <v>94</v>
      </c>
      <c r="X1" s="18" t="s">
        <v>94</v>
      </c>
      <c r="Y1" s="20" t="s">
        <v>13</v>
      </c>
      <c r="Z1" s="20" t="s">
        <v>14</v>
      </c>
      <c r="AB1" s="18"/>
      <c r="AD1" s="18"/>
    </row>
    <row r="2" spans="1:30" x14ac:dyDescent="0.15">
      <c r="A2" s="18" t="s">
        <v>26</v>
      </c>
      <c r="B2" s="18">
        <v>0.44209999999999999</v>
      </c>
      <c r="C2" s="18">
        <v>0.38540000000000002</v>
      </c>
      <c r="D2" s="18">
        <v>0.64939999999999998</v>
      </c>
      <c r="E2" s="18">
        <v>2</v>
      </c>
      <c r="F2" s="18" t="s">
        <v>74</v>
      </c>
      <c r="G2" s="18" t="s">
        <v>26</v>
      </c>
      <c r="H2" s="21">
        <f>B2*10*2/1000/0.03</f>
        <v>0.29473333333333335</v>
      </c>
      <c r="I2" s="21">
        <f t="shared" ref="I2:J17" si="0">C2*10*2/1000/0.03</f>
        <v>0.25693333333333335</v>
      </c>
      <c r="J2" s="21">
        <f t="shared" si="0"/>
        <v>0.43293333333333334</v>
      </c>
      <c r="K2" s="21">
        <f>AVERAGE(H2:J2)</f>
        <v>0.32820000000000005</v>
      </c>
      <c r="L2" s="21">
        <f>_xlfn.STDEV.P(H2:J2)</f>
        <v>7.5648367831404828E-2</v>
      </c>
      <c r="N2" s="18" t="s">
        <v>26</v>
      </c>
      <c r="O2" s="22">
        <f>H2/122.5199*100</f>
        <v>0.24055956080059918</v>
      </c>
      <c r="P2" s="22">
        <f t="shared" ref="P2:Q17" si="1">I2/122.5199*100</f>
        <v>0.209707429840649</v>
      </c>
      <c r="Q2" s="22">
        <f t="shared" si="1"/>
        <v>0.35335756341078739</v>
      </c>
      <c r="R2" s="22">
        <f>AVERAGE(O2:Q2)</f>
        <v>0.26787485135067851</v>
      </c>
      <c r="S2" s="22">
        <f>_xlfn.STDEV.P(O2:Q2)</f>
        <v>6.1743739450819762E-2</v>
      </c>
      <c r="U2" s="21" t="s">
        <v>83</v>
      </c>
      <c r="V2" s="21">
        <f>H2</f>
        <v>0.29473333333333335</v>
      </c>
      <c r="W2" s="21">
        <f t="shared" ref="W2:X2" si="2">I2</f>
        <v>0.25693333333333335</v>
      </c>
      <c r="X2" s="21">
        <f t="shared" si="2"/>
        <v>0.43293333333333334</v>
      </c>
      <c r="Y2" s="21">
        <f>AVERAGE(V2:X2)</f>
        <v>0.32820000000000005</v>
      </c>
      <c r="Z2" s="21">
        <f>_xlfn.STDEV.P(V2:X2)</f>
        <v>7.5648367831404828E-2</v>
      </c>
    </row>
    <row r="3" spans="1:30" x14ac:dyDescent="0.15">
      <c r="A3" s="18" t="s">
        <v>27</v>
      </c>
      <c r="B3" s="18">
        <v>3.3E-3</v>
      </c>
      <c r="C3" s="18">
        <v>3.7000000000000002E-3</v>
      </c>
      <c r="D3" s="18">
        <v>4.1999999999999997E-3</v>
      </c>
      <c r="E3" s="18">
        <v>1000</v>
      </c>
      <c r="G3" s="18" t="s">
        <v>27</v>
      </c>
      <c r="H3" s="21">
        <f t="shared" ref="H3:J38" si="3">B3*10*2/1000/0.03</f>
        <v>2.2000000000000001E-3</v>
      </c>
      <c r="I3" s="21">
        <f t="shared" si="0"/>
        <v>2.4666666666666669E-3</v>
      </c>
      <c r="J3" s="21">
        <f t="shared" si="0"/>
        <v>2.8E-3</v>
      </c>
      <c r="K3" s="21">
        <f t="shared" ref="K3:K38" si="4">AVERAGE(H3:J3)</f>
        <v>2.488888888888889E-3</v>
      </c>
      <c r="L3" s="21">
        <f t="shared" ref="L3:L39" si="5">_xlfn.STDEV.P(H3:J3)</f>
        <v>2.4545246704860574E-4</v>
      </c>
      <c r="N3" s="18" t="s">
        <v>27</v>
      </c>
      <c r="O3" s="22">
        <f t="shared" ref="O3:Q38" si="6">H3/122.5199*100</f>
        <v>1.79562666962673E-3</v>
      </c>
      <c r="P3" s="22">
        <f t="shared" si="1"/>
        <v>2.0132783871572428E-3</v>
      </c>
      <c r="Q3" s="22">
        <f t="shared" si="1"/>
        <v>2.2853430340703832E-3</v>
      </c>
      <c r="R3" s="22">
        <f t="shared" ref="R3:R38" si="7">AVERAGE(O3:Q3)</f>
        <v>2.0314160302847854E-3</v>
      </c>
      <c r="S3" s="22">
        <f t="shared" ref="S3:S38" si="8">_xlfn.STDEV.P(O3:Q3)</f>
        <v>2.0033681634461472E-4</v>
      </c>
      <c r="U3" s="21" t="s">
        <v>78</v>
      </c>
      <c r="V3" s="21">
        <f>SUM(H3:H7)</f>
        <v>0.18286666666666671</v>
      </c>
      <c r="W3" s="21">
        <f t="shared" ref="W3:X3" si="9">SUM(I3:I7)</f>
        <v>0.19746666666666668</v>
      </c>
      <c r="X3" s="21">
        <f t="shared" si="9"/>
        <v>0.20373333333333335</v>
      </c>
      <c r="Y3" s="21">
        <f t="shared" ref="Y3:Y11" si="10">AVERAGE(V3:X3)</f>
        <v>0.19468888888888891</v>
      </c>
      <c r="Z3" s="21">
        <f t="shared" ref="Z3:Z11" si="11">_xlfn.STDEV.P(V3:X3)</f>
        <v>8.7422911368237721E-3</v>
      </c>
    </row>
    <row r="4" spans="1:30" x14ac:dyDescent="0.15">
      <c r="A4" s="18" t="s">
        <v>28</v>
      </c>
      <c r="B4" s="18">
        <v>1.55E-2</v>
      </c>
      <c r="C4" s="18">
        <v>1.49E-2</v>
      </c>
      <c r="D4" s="18">
        <v>1.4800000000000001E-2</v>
      </c>
      <c r="E4" s="18">
        <v>0.03</v>
      </c>
      <c r="F4" s="18" t="s">
        <v>73</v>
      </c>
      <c r="G4" s="18" t="s">
        <v>28</v>
      </c>
      <c r="H4" s="21">
        <f t="shared" si="3"/>
        <v>1.0333333333333333E-2</v>
      </c>
      <c r="I4" s="21">
        <f t="shared" si="0"/>
        <v>9.9333333333333322E-3</v>
      </c>
      <c r="J4" s="21">
        <f t="shared" si="0"/>
        <v>9.8666666666666677E-3</v>
      </c>
      <c r="K4" s="21">
        <f t="shared" si="4"/>
        <v>1.0044444444444444E-2</v>
      </c>
      <c r="L4" s="21">
        <f t="shared" si="5"/>
        <v>2.0608041101101551E-4</v>
      </c>
      <c r="N4" s="18" t="s">
        <v>28</v>
      </c>
      <c r="O4" s="22">
        <f t="shared" si="6"/>
        <v>8.4340040543073678E-3</v>
      </c>
      <c r="P4" s="22">
        <f t="shared" si="1"/>
        <v>8.1075264780115976E-3</v>
      </c>
      <c r="Q4" s="22">
        <f t="shared" si="1"/>
        <v>8.053113548628971E-3</v>
      </c>
      <c r="R4" s="22">
        <f t="shared" si="7"/>
        <v>8.1982146936493121E-3</v>
      </c>
      <c r="S4" s="22">
        <f t="shared" si="8"/>
        <v>1.6820158277228083E-4</v>
      </c>
      <c r="U4" s="21" t="s">
        <v>84</v>
      </c>
      <c r="V4" s="21">
        <f>SUM(H8:H27,H29,H30,H32,H35)</f>
        <v>134.08385179999999</v>
      </c>
      <c r="W4" s="21">
        <f>SUM(I8:I27,I29,I30,I32,I35)</f>
        <v>128.76646786666669</v>
      </c>
      <c r="X4" s="21">
        <f>SUM(J8:J27,J29,J30,J32,J35)</f>
        <v>102.68380146666667</v>
      </c>
      <c r="Y4" s="21">
        <f t="shared" si="10"/>
        <v>121.84470704444443</v>
      </c>
      <c r="Z4" s="21">
        <f t="shared" si="11"/>
        <v>13.721609961274043</v>
      </c>
    </row>
    <row r="5" spans="1:30" x14ac:dyDescent="0.15">
      <c r="A5" s="18" t="s">
        <v>29</v>
      </c>
      <c r="B5" s="18">
        <v>4.0800000000000003E-2</v>
      </c>
      <c r="C5" s="18">
        <v>3.7900000000000003E-2</v>
      </c>
      <c r="D5" s="18">
        <v>3.6499999999999998E-2</v>
      </c>
      <c r="G5" s="18" t="s">
        <v>29</v>
      </c>
      <c r="H5" s="21">
        <f t="shared" si="3"/>
        <v>2.7200000000000005E-2</v>
      </c>
      <c r="I5" s="21">
        <f t="shared" si="0"/>
        <v>2.5266666666666666E-2</v>
      </c>
      <c r="J5" s="21">
        <f t="shared" si="0"/>
        <v>2.4333333333333332E-2</v>
      </c>
      <c r="K5" s="21">
        <f t="shared" si="4"/>
        <v>2.5600000000000001E-2</v>
      </c>
      <c r="L5" s="21">
        <f t="shared" si="5"/>
        <v>1.1938112016500733E-3</v>
      </c>
      <c r="N5" s="18" t="s">
        <v>29</v>
      </c>
      <c r="O5" s="22">
        <f t="shared" si="6"/>
        <v>2.2200475188112301E-2</v>
      </c>
      <c r="P5" s="22">
        <f t="shared" si="1"/>
        <v>2.062250023601608E-2</v>
      </c>
      <c r="Q5" s="22">
        <f t="shared" si="1"/>
        <v>1.9860719224659283E-2</v>
      </c>
      <c r="R5" s="22">
        <f t="shared" si="7"/>
        <v>2.0894564882929224E-2</v>
      </c>
      <c r="S5" s="22">
        <f t="shared" si="8"/>
        <v>9.7438146917363914E-4</v>
      </c>
      <c r="U5" s="21" t="s">
        <v>85</v>
      </c>
      <c r="V5" s="21">
        <f>SUM(H28,H31,H33,H34,H36:H38)</f>
        <v>0.14886666666666665</v>
      </c>
      <c r="W5" s="21">
        <f>SUM(I28,I31,I33,I34,I36:I38)</f>
        <v>0.16093333333333332</v>
      </c>
      <c r="X5" s="21">
        <f>SUM(J28,J31,J33,J34,J36:J38)</f>
        <v>0.14713333333333331</v>
      </c>
      <c r="Y5" s="21">
        <f t="shared" si="10"/>
        <v>0.15231111111111109</v>
      </c>
      <c r="Z5" s="21">
        <f t="shared" si="11"/>
        <v>6.1377600772131958E-3</v>
      </c>
    </row>
    <row r="6" spans="1:30" x14ac:dyDescent="0.15">
      <c r="A6" s="18" t="s">
        <v>30</v>
      </c>
      <c r="B6" s="18">
        <v>7.1000000000000004E-3</v>
      </c>
      <c r="C6" s="18">
        <v>6.7999999999999996E-3</v>
      </c>
      <c r="D6" s="18">
        <v>9.1000000000000004E-3</v>
      </c>
      <c r="G6" s="18" t="s">
        <v>30</v>
      </c>
      <c r="H6" s="21">
        <f t="shared" si="3"/>
        <v>4.7333333333333342E-3</v>
      </c>
      <c r="I6" s="21">
        <f t="shared" si="0"/>
        <v>4.5333333333333328E-3</v>
      </c>
      <c r="J6" s="21">
        <f t="shared" si="0"/>
        <v>6.0666666666666673E-3</v>
      </c>
      <c r="K6" s="21">
        <f t="shared" si="4"/>
        <v>5.1111111111111114E-3</v>
      </c>
      <c r="L6" s="21">
        <f t="shared" si="5"/>
        <v>6.8059523693838047E-4</v>
      </c>
      <c r="N6" s="18" t="s">
        <v>30</v>
      </c>
      <c r="O6" s="22">
        <f t="shared" si="6"/>
        <v>3.8633179861666013E-3</v>
      </c>
      <c r="P6" s="22">
        <f t="shared" si="1"/>
        <v>3.7000791980187158E-3</v>
      </c>
      <c r="Q6" s="22">
        <f t="shared" si="1"/>
        <v>4.951576573819165E-3</v>
      </c>
      <c r="R6" s="22">
        <f t="shared" si="7"/>
        <v>4.1716579193348275E-3</v>
      </c>
      <c r="S6" s="22">
        <f t="shared" si="8"/>
        <v>5.5549770848521793E-4</v>
      </c>
      <c r="U6" s="21" t="s">
        <v>80</v>
      </c>
      <c r="V6" s="21">
        <f>SUM(H2:H9,H11,H13,H15,H17,H22,H26,H28,H33,H36)</f>
        <v>78.60144586666668</v>
      </c>
      <c r="W6" s="21">
        <f>SUM(I2:I9,I11,I13,I15,I17,I22,I26,I28,I33,I36)</f>
        <v>77.831720400000009</v>
      </c>
      <c r="X6" s="21">
        <f>SUM(J2:J9,J11,J13,J15,J17,J22,J26,J28,J33,J36)</f>
        <v>62.125260066666669</v>
      </c>
      <c r="Y6" s="21">
        <f t="shared" si="10"/>
        <v>72.852808777777781</v>
      </c>
      <c r="Z6" s="21">
        <f t="shared" si="11"/>
        <v>7.5920285095818718</v>
      </c>
    </row>
    <row r="7" spans="1:30" x14ac:dyDescent="0.15">
      <c r="A7" s="18" t="s">
        <v>31</v>
      </c>
      <c r="B7" s="18">
        <v>0.20760000000000001</v>
      </c>
      <c r="C7" s="18">
        <v>0.2329</v>
      </c>
      <c r="D7" s="18">
        <v>0.24099999999999999</v>
      </c>
      <c r="G7" s="18" t="s">
        <v>31</v>
      </c>
      <c r="H7" s="21">
        <f t="shared" si="3"/>
        <v>0.13840000000000002</v>
      </c>
      <c r="I7" s="21">
        <f t="shared" si="0"/>
        <v>0.15526666666666666</v>
      </c>
      <c r="J7" s="21">
        <f t="shared" si="0"/>
        <v>0.16066666666666668</v>
      </c>
      <c r="K7" s="21">
        <f t="shared" si="4"/>
        <v>0.15144444444444446</v>
      </c>
      <c r="L7" s="21">
        <f t="shared" si="5"/>
        <v>9.4836050862580016E-3</v>
      </c>
      <c r="N7" s="18" t="s">
        <v>31</v>
      </c>
      <c r="O7" s="22">
        <f t="shared" si="6"/>
        <v>0.11296124139833612</v>
      </c>
      <c r="P7" s="22">
        <f t="shared" si="1"/>
        <v>0.12672771253214102</v>
      </c>
      <c r="Q7" s="22">
        <f t="shared" si="1"/>
        <v>0.13113515981213392</v>
      </c>
      <c r="R7" s="22">
        <f t="shared" si="7"/>
        <v>0.12360803791420368</v>
      </c>
      <c r="S7" s="22">
        <f t="shared" si="8"/>
        <v>7.7404610077693482E-3</v>
      </c>
      <c r="U7" s="21" t="s">
        <v>79</v>
      </c>
      <c r="V7" s="21">
        <f>SUM(H12,H10,H14,H16,H18:H21,H23:H25,H27,H29:H32,H34,H35,H37:H38)</f>
        <v>56.108872600000019</v>
      </c>
      <c r="W7" s="21">
        <f t="shared" ref="W7:X7" si="12">SUM(I12,I10,I14,I16,I18:I21,I23:I25,I27,I29:I32,I34,I35,I37:I38)</f>
        <v>51.550080799999982</v>
      </c>
      <c r="X7" s="21">
        <f t="shared" si="12"/>
        <v>41.342341400000002</v>
      </c>
      <c r="Y7" s="21">
        <f t="shared" si="10"/>
        <v>49.66709826666667</v>
      </c>
      <c r="Z7" s="21">
        <f t="shared" si="11"/>
        <v>6.1736984234612864</v>
      </c>
    </row>
    <row r="8" spans="1:30" x14ac:dyDescent="0.15">
      <c r="A8" s="18" t="s">
        <v>48</v>
      </c>
      <c r="B8" s="18">
        <v>1.6880000000000001E-4</v>
      </c>
      <c r="C8" s="18">
        <v>8.0600000000000008E-5</v>
      </c>
      <c r="D8" s="18">
        <v>1.9009999999999999E-4</v>
      </c>
      <c r="G8" s="18" t="s">
        <v>48</v>
      </c>
      <c r="H8" s="21">
        <f t="shared" si="3"/>
        <v>1.1253333333333334E-4</v>
      </c>
      <c r="I8" s="21">
        <f t="shared" si="0"/>
        <v>5.3733333333333343E-5</v>
      </c>
      <c r="J8" s="21">
        <f t="shared" si="0"/>
        <v>1.2673333333333334E-4</v>
      </c>
      <c r="K8" s="21">
        <f t="shared" si="4"/>
        <v>9.7666666666666678E-5</v>
      </c>
      <c r="L8" s="21">
        <f t="shared" si="5"/>
        <v>3.1601828357795305E-5</v>
      </c>
      <c r="N8" s="18" t="s">
        <v>48</v>
      </c>
      <c r="O8" s="22">
        <f t="shared" si="6"/>
        <v>9.1849024797876366E-5</v>
      </c>
      <c r="P8" s="22">
        <f t="shared" si="1"/>
        <v>4.3856821082398322E-5</v>
      </c>
      <c r="Q8" s="22">
        <f t="shared" si="1"/>
        <v>1.0343897875637618E-4</v>
      </c>
      <c r="R8" s="22">
        <f t="shared" si="7"/>
        <v>7.9714941545550296E-5</v>
      </c>
      <c r="S8" s="22">
        <f t="shared" si="8"/>
        <v>2.5793220821919786E-5</v>
      </c>
      <c r="U8" s="21" t="s">
        <v>81</v>
      </c>
      <c r="V8" s="21">
        <f>SUM(H6,H8,H11:H12,H15:H16,H26,H33)</f>
        <v>1.2823792000000003</v>
      </c>
      <c r="W8" s="21">
        <f t="shared" ref="W8:X8" si="13">SUM(I6,I8,I11:I12,I15:I16,I26,I33)</f>
        <v>1.1534537333333337</v>
      </c>
      <c r="X8" s="21">
        <f t="shared" si="13"/>
        <v>1.1015267333333334</v>
      </c>
      <c r="Y8" s="21">
        <f t="shared" si="10"/>
        <v>1.179119888888889</v>
      </c>
      <c r="Z8" s="21">
        <f t="shared" si="11"/>
        <v>7.6030552326486658E-2</v>
      </c>
    </row>
    <row r="9" spans="1:30" x14ac:dyDescent="0.15">
      <c r="A9" s="18" t="s">
        <v>32</v>
      </c>
      <c r="B9" s="18">
        <v>1.0105</v>
      </c>
      <c r="C9" s="18">
        <v>0.87419999999999998</v>
      </c>
      <c r="D9" s="18">
        <v>0.99429999999999996</v>
      </c>
      <c r="G9" s="18" t="s">
        <v>32</v>
      </c>
      <c r="H9" s="21">
        <f t="shared" si="3"/>
        <v>0.67366666666666675</v>
      </c>
      <c r="I9" s="21">
        <f t="shared" si="0"/>
        <v>0.58279999999999998</v>
      </c>
      <c r="J9" s="21">
        <f t="shared" si="0"/>
        <v>0.66286666666666672</v>
      </c>
      <c r="K9" s="21">
        <f t="shared" si="4"/>
        <v>0.63977777777777789</v>
      </c>
      <c r="L9" s="21">
        <f t="shared" si="5"/>
        <v>4.0529909699466599E-2</v>
      </c>
      <c r="N9" s="18" t="s">
        <v>32</v>
      </c>
      <c r="O9" s="22">
        <f t="shared" si="6"/>
        <v>0.54984265141145783</v>
      </c>
      <c r="P9" s="22">
        <f t="shared" si="1"/>
        <v>0.47567782866293551</v>
      </c>
      <c r="Q9" s="22">
        <f t="shared" si="1"/>
        <v>0.54102775685147209</v>
      </c>
      <c r="R9" s="22">
        <f t="shared" si="7"/>
        <v>0.5221827456419551</v>
      </c>
      <c r="S9" s="22">
        <f t="shared" si="8"/>
        <v>3.3080266715420616E-2</v>
      </c>
      <c r="U9" s="22" t="s">
        <v>76</v>
      </c>
      <c r="V9" s="22"/>
      <c r="W9" s="22"/>
      <c r="X9" s="22"/>
    </row>
    <row r="10" spans="1:30" x14ac:dyDescent="0.15">
      <c r="A10" s="18" t="s">
        <v>49</v>
      </c>
      <c r="B10" s="18">
        <v>5.0890000000000006E-4</v>
      </c>
      <c r="C10" s="18">
        <v>5.2119999999999998E-4</v>
      </c>
      <c r="D10" s="18">
        <v>1.2121E-3</v>
      </c>
      <c r="G10" s="18" t="s">
        <v>49</v>
      </c>
      <c r="H10" s="21">
        <f t="shared" si="3"/>
        <v>3.3926666666666671E-4</v>
      </c>
      <c r="I10" s="21">
        <f t="shared" si="0"/>
        <v>3.4746666666666664E-4</v>
      </c>
      <c r="J10" s="21">
        <f t="shared" si="0"/>
        <v>8.0806666666666672E-4</v>
      </c>
      <c r="K10" s="21">
        <f t="shared" si="4"/>
        <v>4.9826666666666667E-4</v>
      </c>
      <c r="L10" s="21">
        <f t="shared" si="5"/>
        <v>2.1908725811116146E-4</v>
      </c>
      <c r="N10" s="18" t="s">
        <v>49</v>
      </c>
      <c r="O10" s="22">
        <f t="shared" si="6"/>
        <v>2.7690739762819487E-4</v>
      </c>
      <c r="P10" s="22">
        <f t="shared" si="1"/>
        <v>2.8360018794225807E-4</v>
      </c>
      <c r="Q10" s="22">
        <f t="shared" si="1"/>
        <v>6.595391170468362E-4</v>
      </c>
      <c r="R10" s="22">
        <f t="shared" si="7"/>
        <v>4.0668223420576308E-4</v>
      </c>
      <c r="S10" s="22">
        <f t="shared" si="8"/>
        <v>1.7881769256354387E-4</v>
      </c>
      <c r="U10" s="22" t="s">
        <v>80</v>
      </c>
      <c r="V10" s="22">
        <f>V6/122.5199*100</f>
        <v>64.15402384973109</v>
      </c>
      <c r="W10" s="22">
        <f t="shared" ref="W10:X10" si="14">W6/122.5199*100</f>
        <v>63.525778587804929</v>
      </c>
      <c r="X10" s="22">
        <f t="shared" si="14"/>
        <v>50.706260833274165</v>
      </c>
      <c r="Y10" s="22">
        <f t="shared" si="10"/>
        <v>59.462021090270063</v>
      </c>
      <c r="Z10" s="22">
        <f t="shared" si="11"/>
        <v>6.1965676674415953</v>
      </c>
    </row>
    <row r="11" spans="1:30" x14ac:dyDescent="0.15">
      <c r="A11" s="18" t="s">
        <v>33</v>
      </c>
      <c r="B11" s="18">
        <v>1.1525000000000001</v>
      </c>
      <c r="C11" s="18">
        <v>0.97009999999999996</v>
      </c>
      <c r="D11" s="18">
        <v>0.97440000000000004</v>
      </c>
      <c r="G11" s="18" t="s">
        <v>33</v>
      </c>
      <c r="H11" s="21">
        <f t="shared" si="3"/>
        <v>0.76833333333333342</v>
      </c>
      <c r="I11" s="21">
        <f t="shared" si="0"/>
        <v>0.64673333333333349</v>
      </c>
      <c r="J11" s="21">
        <f t="shared" si="0"/>
        <v>0.64959999999999996</v>
      </c>
      <c r="K11" s="21">
        <f t="shared" si="4"/>
        <v>0.68822222222222218</v>
      </c>
      <c r="L11" s="21">
        <f t="shared" si="5"/>
        <v>5.66591977648645E-2</v>
      </c>
      <c r="N11" s="18" t="s">
        <v>33</v>
      </c>
      <c r="O11" s="22">
        <f t="shared" si="6"/>
        <v>0.6271090111347899</v>
      </c>
      <c r="P11" s="22">
        <f t="shared" si="1"/>
        <v>0.52785982794087605</v>
      </c>
      <c r="Q11" s="22">
        <f t="shared" si="1"/>
        <v>0.53019958390432886</v>
      </c>
      <c r="R11" s="22">
        <f t="shared" si="7"/>
        <v>0.56172280765999838</v>
      </c>
      <c r="S11" s="22">
        <f t="shared" si="8"/>
        <v>4.6244893902839097E-2</v>
      </c>
      <c r="U11" s="22" t="s">
        <v>79</v>
      </c>
      <c r="V11" s="22">
        <f>V7/122.5199*100</f>
        <v>45.795721837840233</v>
      </c>
      <c r="W11" s="22">
        <f t="shared" ref="W11:X11" si="15">W7/122.5199*100</f>
        <v>42.074863593587637</v>
      </c>
      <c r="X11" s="22">
        <f t="shared" si="15"/>
        <v>33.743368546660584</v>
      </c>
      <c r="Y11" s="22">
        <f t="shared" si="10"/>
        <v>40.53798465936282</v>
      </c>
      <c r="Z11" s="22">
        <f t="shared" si="11"/>
        <v>5.0389352451815856</v>
      </c>
    </row>
    <row r="12" spans="1:30" x14ac:dyDescent="0.15">
      <c r="A12" s="18" t="s">
        <v>34</v>
      </c>
      <c r="B12" s="18">
        <v>1.95E-2</v>
      </c>
      <c r="C12" s="18">
        <v>1.6E-2</v>
      </c>
      <c r="D12" s="18">
        <v>1.43E-2</v>
      </c>
      <c r="G12" s="18" t="s">
        <v>34</v>
      </c>
      <c r="H12" s="21">
        <f t="shared" si="3"/>
        <v>1.2999999999999999E-2</v>
      </c>
      <c r="I12" s="21">
        <f t="shared" si="0"/>
        <v>1.0666666666666668E-2</v>
      </c>
      <c r="J12" s="21">
        <f t="shared" si="0"/>
        <v>9.5333333333333346E-3</v>
      </c>
      <c r="K12" s="21">
        <f t="shared" si="4"/>
        <v>1.1066666666666669E-2</v>
      </c>
      <c r="L12" s="21">
        <f t="shared" si="5"/>
        <v>1.4432473672115118E-3</v>
      </c>
      <c r="N12" s="18" t="s">
        <v>34</v>
      </c>
      <c r="O12" s="22">
        <f t="shared" si="6"/>
        <v>1.0610521229612495E-2</v>
      </c>
      <c r="P12" s="22">
        <f t="shared" si="1"/>
        <v>8.7060687012205096E-3</v>
      </c>
      <c r="Q12" s="22">
        <f t="shared" si="1"/>
        <v>7.781048901715831E-3</v>
      </c>
      <c r="R12" s="22">
        <f t="shared" si="7"/>
        <v>9.032546277516278E-3</v>
      </c>
      <c r="S12" s="22">
        <f t="shared" si="8"/>
        <v>1.1779697561061608E-3</v>
      </c>
    </row>
    <row r="13" spans="1:30" x14ac:dyDescent="0.15">
      <c r="A13" s="18" t="s">
        <v>35</v>
      </c>
      <c r="B13" s="18">
        <v>82.619200000000006</v>
      </c>
      <c r="C13" s="18">
        <v>77.979900000000001</v>
      </c>
      <c r="D13" s="18">
        <v>63.046100000000003</v>
      </c>
      <c r="G13" s="18" t="s">
        <v>35</v>
      </c>
      <c r="H13" s="21">
        <f t="shared" si="3"/>
        <v>55.079466666666669</v>
      </c>
      <c r="I13" s="21">
        <f t="shared" si="0"/>
        <v>51.986600000000003</v>
      </c>
      <c r="J13" s="21">
        <f t="shared" si="0"/>
        <v>42.030733333333337</v>
      </c>
      <c r="K13" s="21">
        <f t="shared" si="4"/>
        <v>49.698933333333336</v>
      </c>
      <c r="L13" s="21">
        <f t="shared" si="5"/>
        <v>5.5673108101036481</v>
      </c>
      <c r="N13" s="18" t="s">
        <v>35</v>
      </c>
      <c r="O13" s="22">
        <f t="shared" si="6"/>
        <v>44.955526952492342</v>
      </c>
      <c r="P13" s="22">
        <f t="shared" si="1"/>
        <v>42.431147919644076</v>
      </c>
      <c r="Q13" s="22">
        <f t="shared" si="1"/>
        <v>34.305229871501147</v>
      </c>
      <c r="R13" s="22">
        <f t="shared" si="7"/>
        <v>40.563968247879188</v>
      </c>
      <c r="S13" s="22">
        <f t="shared" si="8"/>
        <v>4.5440053494196482</v>
      </c>
    </row>
    <row r="14" spans="1:30" x14ac:dyDescent="0.15">
      <c r="A14" s="18" t="s">
        <v>36</v>
      </c>
      <c r="B14" s="18">
        <v>0.4929</v>
      </c>
      <c r="C14" s="18">
        <v>0.44340000000000002</v>
      </c>
      <c r="D14" s="18">
        <v>0.60660000000000003</v>
      </c>
      <c r="G14" s="18" t="s">
        <v>36</v>
      </c>
      <c r="H14" s="21">
        <f t="shared" si="3"/>
        <v>0.3286</v>
      </c>
      <c r="I14" s="21">
        <f t="shared" si="0"/>
        <v>0.29560000000000003</v>
      </c>
      <c r="J14" s="21">
        <f t="shared" si="0"/>
        <v>0.40440000000000009</v>
      </c>
      <c r="K14" s="21">
        <f t="shared" si="4"/>
        <v>0.34286666666666671</v>
      </c>
      <c r="L14" s="21">
        <f t="shared" si="5"/>
        <v>4.5548606516067569E-2</v>
      </c>
      <c r="N14" s="18" t="s">
        <v>36</v>
      </c>
      <c r="O14" s="22">
        <f t="shared" si="6"/>
        <v>0.26820132892697429</v>
      </c>
      <c r="P14" s="22">
        <f t="shared" si="1"/>
        <v>0.24126692888257339</v>
      </c>
      <c r="Q14" s="22">
        <f t="shared" si="1"/>
        <v>0.3300688296350226</v>
      </c>
      <c r="R14" s="22">
        <f t="shared" si="7"/>
        <v>0.2798456958148568</v>
      </c>
      <c r="S14" s="22">
        <f t="shared" si="8"/>
        <v>3.7176496647538304E-2</v>
      </c>
    </row>
    <row r="15" spans="1:30" x14ac:dyDescent="0.15">
      <c r="A15" s="18" t="s">
        <v>37</v>
      </c>
      <c r="B15" s="18">
        <v>0.61890000000000001</v>
      </c>
      <c r="C15" s="18">
        <v>0.60619999999999996</v>
      </c>
      <c r="D15" s="18">
        <v>0.54710000000000003</v>
      </c>
      <c r="G15" s="18" t="s">
        <v>37</v>
      </c>
      <c r="H15" s="21">
        <f t="shared" si="3"/>
        <v>0.41260000000000002</v>
      </c>
      <c r="I15" s="21">
        <f t="shared" si="0"/>
        <v>0.40413333333333334</v>
      </c>
      <c r="J15" s="21">
        <f t="shared" si="0"/>
        <v>0.36473333333333335</v>
      </c>
      <c r="K15" s="21">
        <f t="shared" si="4"/>
        <v>0.39382222222222224</v>
      </c>
      <c r="L15" s="21">
        <f t="shared" si="5"/>
        <v>2.0857352080320961E-2</v>
      </c>
      <c r="N15" s="18" t="s">
        <v>37</v>
      </c>
      <c r="O15" s="22">
        <f t="shared" si="6"/>
        <v>0.33676161994908582</v>
      </c>
      <c r="P15" s="22">
        <f t="shared" si="1"/>
        <v>0.32985117791749202</v>
      </c>
      <c r="Q15" s="22">
        <f t="shared" si="1"/>
        <v>0.2976931366523588</v>
      </c>
      <c r="R15" s="22">
        <f t="shared" si="7"/>
        <v>0.32143531150631222</v>
      </c>
      <c r="S15" s="22">
        <f t="shared" si="8"/>
        <v>1.7023644387826751E-2</v>
      </c>
    </row>
    <row r="16" spans="1:30" x14ac:dyDescent="0.15">
      <c r="A16" s="18" t="s">
        <v>38</v>
      </c>
      <c r="B16" s="18">
        <v>0.11940000000000001</v>
      </c>
      <c r="C16" s="18">
        <v>0.1239</v>
      </c>
      <c r="D16" s="18">
        <v>0.1007</v>
      </c>
      <c r="G16" s="18" t="s">
        <v>38</v>
      </c>
      <c r="H16" s="21">
        <f t="shared" si="3"/>
        <v>7.9600000000000004E-2</v>
      </c>
      <c r="I16" s="21">
        <f t="shared" si="0"/>
        <v>8.2599999999999993E-2</v>
      </c>
      <c r="J16" s="21">
        <f t="shared" si="0"/>
        <v>6.7133333333333323E-2</v>
      </c>
      <c r="K16" s="21">
        <f t="shared" si="4"/>
        <v>7.644444444444444E-2</v>
      </c>
      <c r="L16" s="21">
        <f t="shared" si="5"/>
        <v>6.6968944341185823E-3</v>
      </c>
      <c r="N16" s="18" t="s">
        <v>38</v>
      </c>
      <c r="O16" s="22">
        <f t="shared" si="6"/>
        <v>6.4969037682858041E-2</v>
      </c>
      <c r="P16" s="22">
        <f t="shared" si="1"/>
        <v>6.7417619505076298E-2</v>
      </c>
      <c r="Q16" s="22">
        <f t="shared" si="1"/>
        <v>5.4793819888306568E-2</v>
      </c>
      <c r="R16" s="22">
        <f t="shared" si="7"/>
        <v>6.2393492358746971E-2</v>
      </c>
      <c r="S16" s="22">
        <f t="shared" si="8"/>
        <v>5.4659646588991473E-3</v>
      </c>
    </row>
    <row r="17" spans="1:19" x14ac:dyDescent="0.15">
      <c r="A17" s="18" t="s">
        <v>50</v>
      </c>
      <c r="B17" s="18">
        <v>31.719799999999999</v>
      </c>
      <c r="C17" s="18">
        <v>35.567</v>
      </c>
      <c r="D17" s="18">
        <v>26.611499999999999</v>
      </c>
      <c r="G17" s="18" t="s">
        <v>50</v>
      </c>
      <c r="H17" s="21">
        <f t="shared" si="3"/>
        <v>21.146533333333334</v>
      </c>
      <c r="I17" s="21">
        <f t="shared" si="0"/>
        <v>23.711333333333336</v>
      </c>
      <c r="J17" s="21">
        <f t="shared" si="0"/>
        <v>17.741</v>
      </c>
      <c r="K17" s="21">
        <f t="shared" si="4"/>
        <v>20.866288888888889</v>
      </c>
      <c r="L17" s="21">
        <f t="shared" si="5"/>
        <v>2.4454205826754758</v>
      </c>
      <c r="N17" s="18" t="s">
        <v>50</v>
      </c>
      <c r="O17" s="22">
        <f t="shared" si="6"/>
        <v>17.259672374310895</v>
      </c>
      <c r="P17" s="22">
        <f t="shared" si="1"/>
        <v>19.353046593519366</v>
      </c>
      <c r="Q17" s="22">
        <f t="shared" si="1"/>
        <v>14.480096702658098</v>
      </c>
      <c r="R17" s="22">
        <f t="shared" si="7"/>
        <v>17.030938556829454</v>
      </c>
      <c r="S17" s="22">
        <f t="shared" si="8"/>
        <v>1.9959374621391939</v>
      </c>
    </row>
    <row r="18" spans="1:19" x14ac:dyDescent="0.15">
      <c r="A18" s="18" t="s">
        <v>52</v>
      </c>
      <c r="B18" s="18">
        <v>0.14380000000000001</v>
      </c>
      <c r="C18" s="18">
        <v>0.15129999999999999</v>
      </c>
      <c r="D18" s="18">
        <v>0.13009999999999999</v>
      </c>
      <c r="G18" s="18" t="s">
        <v>52</v>
      </c>
      <c r="H18" s="21">
        <f t="shared" si="3"/>
        <v>9.5866666666666683E-2</v>
      </c>
      <c r="I18" s="21">
        <f t="shared" si="3"/>
        <v>0.10086666666666666</v>
      </c>
      <c r="J18" s="21">
        <f t="shared" si="3"/>
        <v>8.6733333333333329E-2</v>
      </c>
      <c r="K18" s="21">
        <f t="shared" si="4"/>
        <v>9.4488888888888886E-2</v>
      </c>
      <c r="L18" s="21">
        <f t="shared" si="5"/>
        <v>5.8515799280468685E-3</v>
      </c>
      <c r="N18" s="18" t="s">
        <v>52</v>
      </c>
      <c r="O18" s="22">
        <f t="shared" si="6"/>
        <v>7.824579245221934E-2</v>
      </c>
      <c r="P18" s="22">
        <f t="shared" si="6"/>
        <v>8.232676215591643E-2</v>
      </c>
      <c r="Q18" s="22">
        <f t="shared" si="6"/>
        <v>7.0791221126799253E-2</v>
      </c>
      <c r="R18" s="22">
        <f t="shared" si="7"/>
        <v>7.7121258578311674E-2</v>
      </c>
      <c r="S18" s="22">
        <f t="shared" si="8"/>
        <v>4.7760240810242839E-3</v>
      </c>
    </row>
    <row r="19" spans="1:19" x14ac:dyDescent="0.15">
      <c r="A19" s="18" t="s">
        <v>51</v>
      </c>
      <c r="B19" s="18">
        <v>83.0732</v>
      </c>
      <c r="C19" s="18">
        <v>76.244699999999995</v>
      </c>
      <c r="D19" s="18">
        <v>60.8611</v>
      </c>
      <c r="G19" s="18" t="s">
        <v>51</v>
      </c>
      <c r="H19" s="21">
        <f t="shared" si="3"/>
        <v>55.382133333333336</v>
      </c>
      <c r="I19" s="21">
        <f t="shared" si="3"/>
        <v>50.829799999999992</v>
      </c>
      <c r="J19" s="21">
        <f t="shared" si="3"/>
        <v>40.574066666666667</v>
      </c>
      <c r="K19" s="21">
        <f t="shared" si="4"/>
        <v>48.928666666666665</v>
      </c>
      <c r="L19" s="21">
        <f t="shared" si="5"/>
        <v>6.1930305217205674</v>
      </c>
      <c r="N19" s="18" t="s">
        <v>51</v>
      </c>
      <c r="O19" s="22">
        <f t="shared" si="6"/>
        <v>45.202561651889475</v>
      </c>
      <c r="P19" s="22">
        <f t="shared" si="6"/>
        <v>41.486974768996696</v>
      </c>
      <c r="Q19" s="22">
        <f t="shared" si="6"/>
        <v>33.116307364490723</v>
      </c>
      <c r="R19" s="22">
        <f t="shared" si="7"/>
        <v>39.935281261792298</v>
      </c>
      <c r="S19" s="22">
        <f t="shared" si="8"/>
        <v>5.0547139866426463</v>
      </c>
    </row>
    <row r="20" spans="1:19" x14ac:dyDescent="0.15">
      <c r="A20" s="18" t="s">
        <v>53</v>
      </c>
      <c r="B20" s="18">
        <v>4.4999999999999997E-3</v>
      </c>
      <c r="C20" s="18">
        <v>4.3E-3</v>
      </c>
      <c r="D20" s="18">
        <v>6.7999999999999996E-3</v>
      </c>
      <c r="G20" s="18" t="s">
        <v>53</v>
      </c>
      <c r="H20" s="21">
        <f t="shared" si="3"/>
        <v>3.0000000000000001E-3</v>
      </c>
      <c r="I20" s="21">
        <f t="shared" si="3"/>
        <v>2.8666666666666662E-3</v>
      </c>
      <c r="J20" s="21">
        <f t="shared" si="3"/>
        <v>4.5333333333333328E-3</v>
      </c>
      <c r="K20" s="21">
        <f t="shared" si="4"/>
        <v>3.4666666666666665E-3</v>
      </c>
      <c r="L20" s="21">
        <f t="shared" si="5"/>
        <v>7.5620886787438008E-4</v>
      </c>
      <c r="N20" s="18" t="s">
        <v>53</v>
      </c>
      <c r="O20" s="22">
        <f t="shared" si="6"/>
        <v>2.4485818222182683E-3</v>
      </c>
      <c r="P20" s="22">
        <f t="shared" si="6"/>
        <v>2.3397559634530112E-3</v>
      </c>
      <c r="Q20" s="22">
        <f t="shared" si="6"/>
        <v>3.7000791980187158E-3</v>
      </c>
      <c r="R20" s="22">
        <f t="shared" si="7"/>
        <v>2.8294723278966655E-3</v>
      </c>
      <c r="S20" s="22">
        <f t="shared" si="8"/>
        <v>6.1721309589248777E-4</v>
      </c>
    </row>
    <row r="21" spans="1:19" x14ac:dyDescent="0.15">
      <c r="A21" s="18" t="s">
        <v>54</v>
      </c>
      <c r="B21" s="18">
        <v>2.1600000000000001E-2</v>
      </c>
      <c r="C21" s="18">
        <v>2.0299999999999999E-2</v>
      </c>
      <c r="D21" s="18">
        <v>1.9300000000000001E-2</v>
      </c>
      <c r="G21" s="18" t="s">
        <v>54</v>
      </c>
      <c r="H21" s="21">
        <f t="shared" si="3"/>
        <v>1.4400000000000001E-2</v>
      </c>
      <c r="I21" s="21">
        <f t="shared" si="3"/>
        <v>1.3533333333333331E-2</v>
      </c>
      <c r="J21" s="21">
        <f t="shared" si="3"/>
        <v>1.2866666666666667E-2</v>
      </c>
      <c r="K21" s="21">
        <f t="shared" si="4"/>
        <v>1.3599999999999999E-2</v>
      </c>
      <c r="L21" s="21">
        <f t="shared" si="5"/>
        <v>6.2775319519224658E-4</v>
      </c>
      <c r="N21" s="18" t="s">
        <v>54</v>
      </c>
      <c r="O21" s="22">
        <f t="shared" si="6"/>
        <v>1.1753192746647687E-2</v>
      </c>
      <c r="P21" s="22">
        <f t="shared" si="6"/>
        <v>1.1045824664673519E-2</v>
      </c>
      <c r="Q21" s="22">
        <f t="shared" si="6"/>
        <v>1.0501695370847238E-2</v>
      </c>
      <c r="R21" s="22">
        <f t="shared" si="7"/>
        <v>1.1100237594056149E-2</v>
      </c>
      <c r="S21" s="22">
        <f t="shared" si="8"/>
        <v>5.1236835419572356E-4</v>
      </c>
    </row>
    <row r="22" spans="1:19" x14ac:dyDescent="0.15">
      <c r="A22" s="18" t="s">
        <v>55</v>
      </c>
      <c r="B22" s="18">
        <v>4.2599999999999999E-2</v>
      </c>
      <c r="C22" s="18">
        <v>4.6699999999999998E-2</v>
      </c>
      <c r="D22" s="18">
        <v>3.8100000000000002E-2</v>
      </c>
      <c r="G22" s="18" t="s">
        <v>55</v>
      </c>
      <c r="H22" s="21">
        <f t="shared" si="3"/>
        <v>2.8400000000000002E-2</v>
      </c>
      <c r="I22" s="21">
        <f t="shared" si="3"/>
        <v>3.1133333333333332E-2</v>
      </c>
      <c r="J22" s="21">
        <f t="shared" si="3"/>
        <v>2.5399999999999999E-2</v>
      </c>
      <c r="K22" s="21">
        <f t="shared" si="4"/>
        <v>2.831111111111111E-2</v>
      </c>
      <c r="L22" s="21">
        <f t="shared" si="5"/>
        <v>2.3414673040216619E-3</v>
      </c>
      <c r="N22" s="18" t="s">
        <v>55</v>
      </c>
      <c r="O22" s="22">
        <f t="shared" si="6"/>
        <v>2.3179907916999608E-2</v>
      </c>
      <c r="P22" s="22">
        <f t="shared" si="6"/>
        <v>2.5410838021687358E-2</v>
      </c>
      <c r="Q22" s="22">
        <f t="shared" si="6"/>
        <v>2.0731326094781337E-2</v>
      </c>
      <c r="R22" s="22">
        <f t="shared" si="7"/>
        <v>2.3107357344489432E-2</v>
      </c>
      <c r="S22" s="22">
        <f t="shared" si="8"/>
        <v>1.9110914259819513E-3</v>
      </c>
    </row>
    <row r="23" spans="1:19" x14ac:dyDescent="0.15">
      <c r="A23" s="18" t="s">
        <v>56</v>
      </c>
      <c r="B23" s="18">
        <v>4.3E-3</v>
      </c>
      <c r="C23" s="18">
        <v>4.4999999999999997E-3</v>
      </c>
      <c r="D23" s="18">
        <v>4.0000000000000001E-3</v>
      </c>
      <c r="G23" s="18" t="s">
        <v>56</v>
      </c>
      <c r="H23" s="21">
        <f t="shared" si="3"/>
        <v>2.8666666666666662E-3</v>
      </c>
      <c r="I23" s="21">
        <f t="shared" si="3"/>
        <v>3.0000000000000001E-3</v>
      </c>
      <c r="J23" s="21">
        <f t="shared" si="3"/>
        <v>2.666666666666667E-3</v>
      </c>
      <c r="K23" s="21">
        <f t="shared" si="4"/>
        <v>2.8444444444444446E-3</v>
      </c>
      <c r="L23" s="21">
        <f t="shared" si="5"/>
        <v>1.3698697784375488E-4</v>
      </c>
      <c r="N23" s="18" t="s">
        <v>56</v>
      </c>
      <c r="O23" s="22">
        <f t="shared" si="6"/>
        <v>2.3397559634530112E-3</v>
      </c>
      <c r="P23" s="22">
        <f t="shared" si="6"/>
        <v>2.4485818222182683E-3</v>
      </c>
      <c r="Q23" s="22">
        <f t="shared" si="6"/>
        <v>2.1765171753051274E-3</v>
      </c>
      <c r="R23" s="22">
        <f t="shared" si="7"/>
        <v>2.321618320325469E-3</v>
      </c>
      <c r="S23" s="22">
        <f t="shared" si="8"/>
        <v>1.1180794127627838E-4</v>
      </c>
    </row>
    <row r="24" spans="1:19" x14ac:dyDescent="0.15">
      <c r="A24" s="18" t="s">
        <v>57</v>
      </c>
      <c r="B24" s="18">
        <v>1.3899999999999999E-2</v>
      </c>
      <c r="C24" s="18">
        <v>9.1999999999999998E-3</v>
      </c>
      <c r="D24" s="18">
        <v>1.2200000000000001E-2</v>
      </c>
      <c r="G24" s="18" t="s">
        <v>57</v>
      </c>
      <c r="H24" s="21">
        <f t="shared" si="3"/>
        <v>9.2666666666666661E-3</v>
      </c>
      <c r="I24" s="21">
        <f t="shared" si="3"/>
        <v>6.1333333333333335E-3</v>
      </c>
      <c r="J24" s="21">
        <f t="shared" si="3"/>
        <v>8.1333333333333344E-3</v>
      </c>
      <c r="K24" s="21">
        <f t="shared" si="4"/>
        <v>7.8444444444444456E-3</v>
      </c>
      <c r="L24" s="21">
        <f t="shared" si="5"/>
        <v>1.2953859237146374E-3</v>
      </c>
      <c r="N24" s="18" t="s">
        <v>57</v>
      </c>
      <c r="O24" s="22">
        <f t="shared" si="6"/>
        <v>7.5633971841853167E-3</v>
      </c>
      <c r="P24" s="22">
        <f t="shared" si="6"/>
        <v>5.0059895032017925E-3</v>
      </c>
      <c r="Q24" s="22">
        <f t="shared" si="6"/>
        <v>6.638377384680638E-3</v>
      </c>
      <c r="R24" s="22">
        <f t="shared" si="7"/>
        <v>6.4025880240225824E-3</v>
      </c>
      <c r="S24" s="22">
        <f t="shared" si="8"/>
        <v>1.057286141855027E-3</v>
      </c>
    </row>
    <row r="25" spans="1:19" x14ac:dyDescent="0.15">
      <c r="A25" s="18" t="s">
        <v>39</v>
      </c>
      <c r="B25" s="18">
        <v>1.55E-2</v>
      </c>
      <c r="C25" s="18">
        <v>2.9700000000000001E-2</v>
      </c>
      <c r="D25" s="18">
        <v>0.01</v>
      </c>
      <c r="G25" s="18" t="s">
        <v>39</v>
      </c>
      <c r="H25" s="21">
        <f t="shared" si="3"/>
        <v>1.0333333333333333E-2</v>
      </c>
      <c r="I25" s="21">
        <f t="shared" si="3"/>
        <v>1.9800000000000002E-2</v>
      </c>
      <c r="J25" s="21">
        <f t="shared" si="3"/>
        <v>6.6666666666666671E-3</v>
      </c>
      <c r="K25" s="21">
        <f t="shared" si="4"/>
        <v>1.2266666666666667E-2</v>
      </c>
      <c r="L25" s="21">
        <f t="shared" si="5"/>
        <v>5.5331994629053746E-3</v>
      </c>
      <c r="N25" s="18" t="s">
        <v>39</v>
      </c>
      <c r="O25" s="22">
        <f t="shared" si="6"/>
        <v>8.4340040543073678E-3</v>
      </c>
      <c r="P25" s="22">
        <f t="shared" si="6"/>
        <v>1.6160640026640569E-2</v>
      </c>
      <c r="Q25" s="22">
        <f t="shared" si="6"/>
        <v>5.4412929382628185E-3</v>
      </c>
      <c r="R25" s="22">
        <f t="shared" si="7"/>
        <v>1.0011979006403585E-2</v>
      </c>
      <c r="S25" s="22">
        <f t="shared" si="8"/>
        <v>4.5161638745259943E-3</v>
      </c>
    </row>
    <row r="26" spans="1:19" x14ac:dyDescent="0.15">
      <c r="A26" s="18" t="s">
        <v>40</v>
      </c>
      <c r="B26" s="18">
        <v>2.2000000000000001E-3</v>
      </c>
      <c r="C26" s="18">
        <v>2E-3</v>
      </c>
      <c r="D26" s="18">
        <v>1.6999999999999999E-3</v>
      </c>
      <c r="G26" s="18" t="s">
        <v>40</v>
      </c>
      <c r="H26" s="21">
        <f t="shared" si="3"/>
        <v>1.4666666666666669E-3</v>
      </c>
      <c r="I26" s="21">
        <f t="shared" si="3"/>
        <v>1.3333333333333335E-3</v>
      </c>
      <c r="J26" s="21">
        <f t="shared" si="3"/>
        <v>1.1333333333333332E-3</v>
      </c>
      <c r="K26" s="21">
        <f t="shared" si="4"/>
        <v>1.3111111111111112E-3</v>
      </c>
      <c r="L26" s="21">
        <f t="shared" si="5"/>
        <v>1.3698697784375518E-4</v>
      </c>
      <c r="N26" s="18" t="s">
        <v>40</v>
      </c>
      <c r="O26" s="22">
        <f t="shared" si="6"/>
        <v>1.1970844464178202E-3</v>
      </c>
      <c r="P26" s="22">
        <f t="shared" si="6"/>
        <v>1.0882585876525637E-3</v>
      </c>
      <c r="Q26" s="22">
        <f t="shared" si="6"/>
        <v>9.2501979950467895E-4</v>
      </c>
      <c r="R26" s="22">
        <f t="shared" si="7"/>
        <v>1.0701209445250211E-3</v>
      </c>
      <c r="S26" s="22">
        <f t="shared" si="8"/>
        <v>1.1180794127627856E-4</v>
      </c>
    </row>
    <row r="27" spans="1:19" x14ac:dyDescent="0.15">
      <c r="A27" s="18" t="s">
        <v>41</v>
      </c>
      <c r="B27" s="18">
        <v>2.4500000000000001E-2</v>
      </c>
      <c r="C27" s="18">
        <v>2.8199999999999999E-2</v>
      </c>
      <c r="D27" s="18">
        <v>2.53E-2</v>
      </c>
      <c r="G27" s="18" t="s">
        <v>41</v>
      </c>
      <c r="H27" s="21">
        <f t="shared" si="3"/>
        <v>1.6333333333333335E-2</v>
      </c>
      <c r="I27" s="21">
        <f t="shared" si="3"/>
        <v>1.8799999999999997E-2</v>
      </c>
      <c r="J27" s="21">
        <f t="shared" si="3"/>
        <v>1.6866666666666669E-2</v>
      </c>
      <c r="K27" s="21">
        <f t="shared" si="4"/>
        <v>1.7333333333333336E-2</v>
      </c>
      <c r="L27" s="21">
        <f t="shared" si="5"/>
        <v>1.0596994682281191E-3</v>
      </c>
      <c r="N27" s="18" t="s">
        <v>41</v>
      </c>
      <c r="O27" s="22">
        <f t="shared" si="6"/>
        <v>1.3331167698743906E-2</v>
      </c>
      <c r="P27" s="22">
        <f t="shared" si="6"/>
        <v>1.5344446085901143E-2</v>
      </c>
      <c r="Q27" s="22">
        <f t="shared" si="6"/>
        <v>1.376647113380493E-2</v>
      </c>
      <c r="R27" s="22">
        <f t="shared" si="7"/>
        <v>1.4147361639483326E-2</v>
      </c>
      <c r="S27" s="22">
        <f t="shared" si="8"/>
        <v>8.6492028497257877E-4</v>
      </c>
    </row>
    <row r="28" spans="1:19" x14ac:dyDescent="0.15">
      <c r="A28" s="18" t="s">
        <v>42</v>
      </c>
      <c r="B28" s="18">
        <v>9.9000000000000008E-3</v>
      </c>
      <c r="C28" s="18">
        <v>9.1000000000000004E-3</v>
      </c>
      <c r="D28" s="18">
        <v>9.4999999999999998E-3</v>
      </c>
      <c r="G28" s="18" t="s">
        <v>42</v>
      </c>
      <c r="H28" s="21">
        <f t="shared" si="3"/>
        <v>6.6000000000000008E-3</v>
      </c>
      <c r="I28" s="21">
        <f t="shared" si="3"/>
        <v>6.0666666666666673E-3</v>
      </c>
      <c r="J28" s="21">
        <f t="shared" si="3"/>
        <v>6.333333333333334E-3</v>
      </c>
      <c r="K28" s="21">
        <f t="shared" si="4"/>
        <v>6.333333333333334E-3</v>
      </c>
      <c r="L28" s="21">
        <f t="shared" si="5"/>
        <v>2.1773242158072706E-4</v>
      </c>
      <c r="N28" s="18" t="s">
        <v>42</v>
      </c>
      <c r="O28" s="22">
        <f t="shared" si="6"/>
        <v>5.386880008880191E-3</v>
      </c>
      <c r="P28" s="22">
        <f t="shared" si="6"/>
        <v>4.951576573819165E-3</v>
      </c>
      <c r="Q28" s="22">
        <f t="shared" si="6"/>
        <v>5.1692282913496776E-3</v>
      </c>
      <c r="R28" s="22">
        <f t="shared" si="7"/>
        <v>5.1692282913496784E-3</v>
      </c>
      <c r="S28" s="22">
        <f t="shared" si="8"/>
        <v>1.7771188319671107E-4</v>
      </c>
    </row>
    <row r="29" spans="1:19" x14ac:dyDescent="0.15">
      <c r="A29" s="18" t="s">
        <v>58</v>
      </c>
      <c r="B29" s="18">
        <v>7.7000000000000002E-3</v>
      </c>
      <c r="C29" s="18">
        <v>4.0000000000000001E-3</v>
      </c>
      <c r="D29" s="18">
        <v>5.0000000000000001E-3</v>
      </c>
      <c r="G29" s="18" t="s">
        <v>58</v>
      </c>
      <c r="H29" s="21">
        <f t="shared" si="3"/>
        <v>5.1333333333333335E-3</v>
      </c>
      <c r="I29" s="21">
        <f t="shared" si="3"/>
        <v>2.666666666666667E-3</v>
      </c>
      <c r="J29" s="21">
        <f t="shared" si="3"/>
        <v>3.3333333333333335E-3</v>
      </c>
      <c r="K29" s="21">
        <f t="shared" si="4"/>
        <v>3.7111111111111112E-3</v>
      </c>
      <c r="L29" s="21">
        <f t="shared" si="5"/>
        <v>1.0418407261983148E-3</v>
      </c>
      <c r="N29" s="18" t="s">
        <v>58</v>
      </c>
      <c r="O29" s="22">
        <f t="shared" si="6"/>
        <v>4.1897955624623697E-3</v>
      </c>
      <c r="P29" s="22">
        <f t="shared" si="6"/>
        <v>2.1765171753051274E-3</v>
      </c>
      <c r="Q29" s="22">
        <f t="shared" si="6"/>
        <v>2.7206464691314092E-3</v>
      </c>
      <c r="R29" s="22">
        <f t="shared" si="7"/>
        <v>3.0289864022996354E-3</v>
      </c>
      <c r="S29" s="22">
        <f t="shared" si="8"/>
        <v>8.5034408793862432E-4</v>
      </c>
    </row>
    <row r="30" spans="1:19" x14ac:dyDescent="0.15">
      <c r="A30" s="18" t="s">
        <v>59</v>
      </c>
      <c r="B30" s="18">
        <v>1.15E-2</v>
      </c>
      <c r="C30" s="18">
        <v>1.47E-2</v>
      </c>
      <c r="D30" s="18">
        <v>7.6E-3</v>
      </c>
      <c r="G30" s="18" t="s">
        <v>59</v>
      </c>
      <c r="H30" s="21">
        <f t="shared" si="3"/>
        <v>7.6666666666666662E-3</v>
      </c>
      <c r="I30" s="21">
        <f t="shared" si="3"/>
        <v>9.7999999999999997E-3</v>
      </c>
      <c r="J30" s="21">
        <f t="shared" si="3"/>
        <v>5.0666666666666672E-3</v>
      </c>
      <c r="K30" s="21">
        <f t="shared" si="4"/>
        <v>7.5111111111111108E-3</v>
      </c>
      <c r="L30" s="21">
        <f t="shared" si="5"/>
        <v>1.9355032522592596E-3</v>
      </c>
      <c r="N30" s="18" t="s">
        <v>59</v>
      </c>
      <c r="O30" s="22">
        <f t="shared" si="6"/>
        <v>6.2574868790022404E-3</v>
      </c>
      <c r="P30" s="22">
        <f t="shared" si="6"/>
        <v>7.9987006192463409E-3</v>
      </c>
      <c r="Q30" s="22">
        <f t="shared" si="6"/>
        <v>4.1353826330797422E-3</v>
      </c>
      <c r="R30" s="22">
        <f t="shared" si="7"/>
        <v>6.1305233771094406E-3</v>
      </c>
      <c r="S30" s="22">
        <f t="shared" si="8"/>
        <v>1.5797460267754535E-3</v>
      </c>
    </row>
    <row r="31" spans="1:19" x14ac:dyDescent="0.15">
      <c r="A31" s="18" t="s">
        <v>60</v>
      </c>
      <c r="B31" s="18">
        <v>0.16</v>
      </c>
      <c r="C31" s="18">
        <v>0.17549999999999999</v>
      </c>
      <c r="D31" s="18">
        <v>0.1681</v>
      </c>
      <c r="G31" s="18" t="s">
        <v>60</v>
      </c>
      <c r="H31" s="21">
        <f t="shared" si="3"/>
        <v>0.10666666666666667</v>
      </c>
      <c r="I31" s="21">
        <f t="shared" si="3"/>
        <v>0.11699999999999999</v>
      </c>
      <c r="J31" s="21">
        <f t="shared" si="3"/>
        <v>0.11206666666666668</v>
      </c>
      <c r="K31" s="21">
        <f t="shared" si="4"/>
        <v>0.11191111111111111</v>
      </c>
      <c r="L31" s="21">
        <f t="shared" si="5"/>
        <v>4.2199994148966833E-3</v>
      </c>
      <c r="N31" s="18" t="s">
        <v>60</v>
      </c>
      <c r="O31" s="22">
        <f t="shared" si="6"/>
        <v>8.7060687012205096E-2</v>
      </c>
      <c r="P31" s="22">
        <f t="shared" si="6"/>
        <v>9.5494691066512455E-2</v>
      </c>
      <c r="Q31" s="22">
        <f t="shared" si="6"/>
        <v>9.1468134292197981E-2</v>
      </c>
      <c r="R31" s="22">
        <f t="shared" si="7"/>
        <v>9.1341170790305182E-2</v>
      </c>
      <c r="S31" s="22">
        <f t="shared" si="8"/>
        <v>3.4443379523625829E-3</v>
      </c>
    </row>
    <row r="32" spans="1:19" x14ac:dyDescent="0.15">
      <c r="A32" s="18" t="s">
        <v>61</v>
      </c>
      <c r="B32" s="18">
        <v>2.8E-3</v>
      </c>
      <c r="C32" s="18">
        <v>2.0999999999999999E-3</v>
      </c>
      <c r="D32" s="18">
        <v>3.0000000000000001E-3</v>
      </c>
      <c r="G32" s="18" t="s">
        <v>61</v>
      </c>
      <c r="H32" s="21">
        <f t="shared" si="3"/>
        <v>1.8666666666666666E-3</v>
      </c>
      <c r="I32" s="21">
        <f t="shared" si="3"/>
        <v>1.4E-3</v>
      </c>
      <c r="J32" s="21">
        <f t="shared" si="3"/>
        <v>2E-3</v>
      </c>
      <c r="K32" s="21">
        <f t="shared" si="4"/>
        <v>1.7555555555555556E-3</v>
      </c>
      <c r="L32" s="21">
        <f t="shared" si="5"/>
        <v>2.5724082006200501E-4</v>
      </c>
      <c r="N32" s="18" t="s">
        <v>61</v>
      </c>
      <c r="O32" s="22">
        <f t="shared" si="6"/>
        <v>1.523562022713589E-3</v>
      </c>
      <c r="P32" s="22">
        <f t="shared" si="6"/>
        <v>1.1426715170351916E-3</v>
      </c>
      <c r="Q32" s="22">
        <f t="shared" si="6"/>
        <v>1.6323878814788453E-3</v>
      </c>
      <c r="R32" s="22">
        <f t="shared" si="7"/>
        <v>1.4328738070758754E-3</v>
      </c>
      <c r="S32" s="22">
        <f t="shared" si="8"/>
        <v>2.0995839864544868E-4</v>
      </c>
    </row>
    <row r="33" spans="1:19" x14ac:dyDescent="0.15">
      <c r="A33" s="18" t="s">
        <v>43</v>
      </c>
      <c r="B33" s="18">
        <v>3.8E-3</v>
      </c>
      <c r="C33" s="18">
        <v>5.1000000000000004E-3</v>
      </c>
      <c r="D33" s="18">
        <v>4.7999999999999996E-3</v>
      </c>
      <c r="G33" s="18" t="s">
        <v>43</v>
      </c>
      <c r="H33" s="21">
        <f t="shared" si="3"/>
        <v>2.5333333333333336E-3</v>
      </c>
      <c r="I33" s="21">
        <f t="shared" si="3"/>
        <v>3.4000000000000007E-3</v>
      </c>
      <c r="J33" s="21">
        <f t="shared" si="3"/>
        <v>3.1999999999999997E-3</v>
      </c>
      <c r="K33" s="21">
        <f t="shared" si="4"/>
        <v>3.0444444444444447E-3</v>
      </c>
      <c r="L33" s="21">
        <f t="shared" si="5"/>
        <v>3.7051848890073486E-4</v>
      </c>
      <c r="N33" s="18" t="s">
        <v>43</v>
      </c>
      <c r="O33" s="22">
        <f t="shared" si="6"/>
        <v>2.0676913165398711E-3</v>
      </c>
      <c r="P33" s="22">
        <f t="shared" si="6"/>
        <v>2.7750593985140376E-3</v>
      </c>
      <c r="Q33" s="22">
        <f t="shared" si="6"/>
        <v>2.6118206103661525E-3</v>
      </c>
      <c r="R33" s="22">
        <f t="shared" si="7"/>
        <v>2.4848571084733536E-3</v>
      </c>
      <c r="S33" s="22">
        <f t="shared" si="8"/>
        <v>3.0241494557270676E-4</v>
      </c>
    </row>
    <row r="34" spans="1:19" x14ac:dyDescent="0.15">
      <c r="A34" s="18" t="s">
        <v>44</v>
      </c>
      <c r="B34" s="18">
        <v>1.95E-2</v>
      </c>
      <c r="C34" s="18">
        <v>2.4299999999999999E-2</v>
      </c>
      <c r="D34" s="18">
        <v>1.2800000000000001E-2</v>
      </c>
      <c r="G34" s="18" t="s">
        <v>44</v>
      </c>
      <c r="H34" s="21">
        <f t="shared" si="3"/>
        <v>1.2999999999999999E-2</v>
      </c>
      <c r="I34" s="21">
        <f t="shared" si="3"/>
        <v>1.6199999999999999E-2</v>
      </c>
      <c r="J34" s="21">
        <f t="shared" si="3"/>
        <v>8.5333333333333337E-3</v>
      </c>
      <c r="K34" s="21">
        <f t="shared" si="4"/>
        <v>1.2577777777777776E-2</v>
      </c>
      <c r="L34" s="21">
        <f t="shared" si="5"/>
        <v>3.1441107007809744E-3</v>
      </c>
      <c r="N34" s="18" t="s">
        <v>44</v>
      </c>
      <c r="O34" s="22">
        <f t="shared" si="6"/>
        <v>1.0610521229612495E-2</v>
      </c>
      <c r="P34" s="22">
        <f t="shared" si="6"/>
        <v>1.3222341839978646E-2</v>
      </c>
      <c r="Q34" s="22">
        <f t="shared" si="6"/>
        <v>6.9648549609764064E-3</v>
      </c>
      <c r="R34" s="22">
        <f t="shared" si="7"/>
        <v>1.0265906010189183E-2</v>
      </c>
      <c r="S34" s="22">
        <f t="shared" si="8"/>
        <v>2.5662041029914113E-3</v>
      </c>
    </row>
    <row r="35" spans="1:19" x14ac:dyDescent="0.15">
      <c r="A35" s="18" t="s">
        <v>45</v>
      </c>
      <c r="B35" s="18">
        <v>4.3E-3</v>
      </c>
      <c r="C35" s="18">
        <v>6.7000000000000002E-3</v>
      </c>
      <c r="D35" s="18">
        <v>5.1000000000000004E-3</v>
      </c>
      <c r="G35" s="18" t="s">
        <v>45</v>
      </c>
      <c r="H35" s="21">
        <f t="shared" si="3"/>
        <v>2.8666666666666662E-3</v>
      </c>
      <c r="I35" s="21">
        <f t="shared" si="3"/>
        <v>4.4666666666666674E-3</v>
      </c>
      <c r="J35" s="21">
        <f t="shared" si="3"/>
        <v>3.4000000000000007E-3</v>
      </c>
      <c r="K35" s="21">
        <f t="shared" si="4"/>
        <v>3.5777777777777782E-3</v>
      </c>
      <c r="L35" s="21">
        <f t="shared" si="5"/>
        <v>6.6518353542647894E-4</v>
      </c>
      <c r="N35" s="18" t="s">
        <v>45</v>
      </c>
      <c r="O35" s="22">
        <f t="shared" si="6"/>
        <v>2.3397559634530112E-3</v>
      </c>
      <c r="P35" s="22">
        <f t="shared" si="6"/>
        <v>3.6456662686360887E-3</v>
      </c>
      <c r="Q35" s="22">
        <f t="shared" si="6"/>
        <v>2.7750593985140376E-3</v>
      </c>
      <c r="R35" s="22">
        <f t="shared" si="7"/>
        <v>2.9201605435343792E-3</v>
      </c>
      <c r="S35" s="22">
        <f t="shared" si="8"/>
        <v>5.4291877109471931E-4</v>
      </c>
    </row>
    <row r="36" spans="1:19" x14ac:dyDescent="0.15">
      <c r="A36" s="18" t="s">
        <v>62</v>
      </c>
      <c r="B36" s="18">
        <v>6.1999999999999998E-3</v>
      </c>
      <c r="C36" s="18">
        <v>5.5999999999999999E-3</v>
      </c>
      <c r="D36" s="18">
        <v>5.1999999999999998E-3</v>
      </c>
      <c r="G36" s="18" t="s">
        <v>62</v>
      </c>
      <c r="H36" s="21">
        <f t="shared" si="3"/>
        <v>4.1333333333333335E-3</v>
      </c>
      <c r="I36" s="21">
        <f t="shared" si="3"/>
        <v>3.7333333333333333E-3</v>
      </c>
      <c r="J36" s="21">
        <f t="shared" si="3"/>
        <v>3.4666666666666665E-3</v>
      </c>
      <c r="K36" s="21">
        <f t="shared" si="4"/>
        <v>3.7777777777777779E-3</v>
      </c>
      <c r="L36" s="21">
        <f t="shared" si="5"/>
        <v>2.739739556875102E-4</v>
      </c>
      <c r="N36" s="18" t="s">
        <v>62</v>
      </c>
      <c r="O36" s="22">
        <f t="shared" si="6"/>
        <v>3.3736016217229474E-3</v>
      </c>
      <c r="P36" s="22">
        <f t="shared" si="6"/>
        <v>3.0471240454271781E-3</v>
      </c>
      <c r="Q36" s="22">
        <f t="shared" si="6"/>
        <v>2.8294723278966651E-3</v>
      </c>
      <c r="R36" s="22">
        <f t="shared" si="7"/>
        <v>3.0833993316822634E-3</v>
      </c>
      <c r="S36" s="22">
        <f t="shared" si="8"/>
        <v>2.23615882552557E-4</v>
      </c>
    </row>
    <row r="37" spans="1:19" x14ac:dyDescent="0.15">
      <c r="A37" s="18" t="s">
        <v>46</v>
      </c>
      <c r="B37" s="18">
        <v>4.3E-3</v>
      </c>
      <c r="C37" s="18">
        <v>5.0000000000000001E-3</v>
      </c>
      <c r="D37" s="18">
        <v>4.3E-3</v>
      </c>
      <c r="G37" s="18" t="s">
        <v>46</v>
      </c>
      <c r="H37" s="21">
        <f t="shared" si="3"/>
        <v>2.8666666666666662E-3</v>
      </c>
      <c r="I37" s="21">
        <f t="shared" si="3"/>
        <v>3.3333333333333335E-3</v>
      </c>
      <c r="J37" s="21">
        <f t="shared" si="3"/>
        <v>2.8666666666666662E-3</v>
      </c>
      <c r="K37" s="21">
        <f t="shared" si="4"/>
        <v>3.0222222222222217E-3</v>
      </c>
      <c r="L37" s="21">
        <f t="shared" si="5"/>
        <v>2.1998877636914842E-4</v>
      </c>
      <c r="N37" s="18" t="s">
        <v>46</v>
      </c>
      <c r="O37" s="22">
        <f t="shared" si="6"/>
        <v>2.3397559634530112E-3</v>
      </c>
      <c r="P37" s="22">
        <f t="shared" si="6"/>
        <v>2.7206464691314092E-3</v>
      </c>
      <c r="Q37" s="22">
        <f t="shared" si="6"/>
        <v>2.3397559634530112E-3</v>
      </c>
      <c r="R37" s="22">
        <f t="shared" si="7"/>
        <v>2.4667194653458101E-3</v>
      </c>
      <c r="S37" s="22">
        <f t="shared" si="8"/>
        <v>1.7955350630317901E-4</v>
      </c>
    </row>
    <row r="38" spans="1:19" x14ac:dyDescent="0.15">
      <c r="A38" s="18" t="s">
        <v>47</v>
      </c>
      <c r="B38" s="18">
        <v>1.9599999999999999E-2</v>
      </c>
      <c r="C38" s="18">
        <v>1.6799999999999999E-2</v>
      </c>
      <c r="D38" s="18">
        <v>1.6E-2</v>
      </c>
      <c r="G38" s="18" t="s">
        <v>47</v>
      </c>
      <c r="H38" s="21">
        <f t="shared" si="3"/>
        <v>1.3066666666666669E-2</v>
      </c>
      <c r="I38" s="21">
        <f t="shared" si="3"/>
        <v>1.12E-2</v>
      </c>
      <c r="J38" s="21">
        <f t="shared" si="3"/>
        <v>1.0666666666666668E-2</v>
      </c>
      <c r="K38" s="21">
        <f t="shared" si="4"/>
        <v>1.1644444444444445E-2</v>
      </c>
      <c r="L38" s="21">
        <f t="shared" si="5"/>
        <v>1.0289632802480207E-3</v>
      </c>
      <c r="N38" s="18" t="s">
        <v>47</v>
      </c>
      <c r="O38" s="22">
        <f t="shared" si="6"/>
        <v>1.0664934158995125E-2</v>
      </c>
      <c r="P38" s="22">
        <f t="shared" si="6"/>
        <v>9.141372136281533E-3</v>
      </c>
      <c r="Q38" s="22">
        <f t="shared" si="6"/>
        <v>8.7060687012205096E-3</v>
      </c>
      <c r="R38" s="22">
        <f t="shared" si="7"/>
        <v>9.5041249988323893E-3</v>
      </c>
      <c r="S38" s="22">
        <f t="shared" si="8"/>
        <v>8.3983359458179526E-4</v>
      </c>
    </row>
    <row r="39" spans="1:19" x14ac:dyDescent="0.15">
      <c r="G39" s="18" t="s">
        <v>77</v>
      </c>
      <c r="H39" s="21">
        <f>SUM(H2:H38)</f>
        <v>134.71031846666668</v>
      </c>
      <c r="I39" s="21">
        <f t="shared" ref="I39:J39" si="16">SUM(I2:I38)</f>
        <v>129.38180119999998</v>
      </c>
      <c r="J39" s="21">
        <f t="shared" si="16"/>
        <v>103.46760146666665</v>
      </c>
      <c r="K39" s="23">
        <f>AVERAGE(H39:J39)</f>
        <v>122.51990704444445</v>
      </c>
      <c r="L39" s="21">
        <f t="shared" si="5"/>
        <v>13.646514449657062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L1" zoomScale="205" zoomScaleNormal="205" workbookViewId="0">
      <selection activeCell="W19" sqref="W19"/>
    </sheetView>
  </sheetViews>
  <sheetFormatPr defaultColWidth="9" defaultRowHeight="15.75" x14ac:dyDescent="0.25"/>
  <cols>
    <col min="1" max="1" width="11.875" style="18" customWidth="1"/>
    <col min="2" max="2" width="11.375" style="2" customWidth="1"/>
    <col min="3" max="3" width="11.5" style="2" customWidth="1"/>
    <col min="4" max="4" width="11.25" style="2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9" style="19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95</v>
      </c>
      <c r="C1" s="18" t="s">
        <v>95</v>
      </c>
      <c r="D1" s="18" t="s">
        <v>95</v>
      </c>
      <c r="E1" s="18">
        <v>10</v>
      </c>
      <c r="F1" s="18" t="s">
        <v>72</v>
      </c>
      <c r="G1" s="18" t="s">
        <v>75</v>
      </c>
      <c r="H1" s="18" t="s">
        <v>95</v>
      </c>
      <c r="I1" s="18" t="s">
        <v>95</v>
      </c>
      <c r="J1" s="18" t="s">
        <v>95</v>
      </c>
      <c r="K1" s="20" t="s">
        <v>13</v>
      </c>
      <c r="L1" s="20" t="s">
        <v>14</v>
      </c>
      <c r="N1" s="18" t="s">
        <v>89</v>
      </c>
      <c r="O1" s="18" t="s">
        <v>95</v>
      </c>
      <c r="P1" s="18" t="s">
        <v>95</v>
      </c>
      <c r="Q1" s="18" t="s">
        <v>95</v>
      </c>
      <c r="R1" s="3" t="s">
        <v>13</v>
      </c>
      <c r="S1" s="20" t="s">
        <v>14</v>
      </c>
      <c r="U1" s="18" t="s">
        <v>82</v>
      </c>
      <c r="V1" s="18" t="s">
        <v>95</v>
      </c>
      <c r="W1" s="18" t="s">
        <v>95</v>
      </c>
      <c r="X1" s="18" t="s">
        <v>95</v>
      </c>
      <c r="Y1" s="20" t="s">
        <v>13</v>
      </c>
      <c r="Z1" s="20" t="s">
        <v>14</v>
      </c>
      <c r="AB1" s="18"/>
      <c r="AD1" s="18"/>
    </row>
    <row r="2" spans="1:30" x14ac:dyDescent="0.25">
      <c r="A2" s="18" t="s">
        <v>26</v>
      </c>
      <c r="B2" s="2">
        <v>2.7976999999999999</v>
      </c>
      <c r="C2" s="2">
        <v>1.1184000000000001</v>
      </c>
      <c r="D2" s="2">
        <v>1.0386</v>
      </c>
      <c r="E2" s="18">
        <v>2</v>
      </c>
      <c r="F2" s="18" t="s">
        <v>74</v>
      </c>
      <c r="G2" s="18" t="s">
        <v>26</v>
      </c>
      <c r="H2" s="21">
        <f>B2*10*2/1000/0.03</f>
        <v>1.8651333333333333</v>
      </c>
      <c r="I2" s="21">
        <f t="shared" ref="I2:J17" si="0">C2*10*2/1000/0.03</f>
        <v>0.74560000000000015</v>
      </c>
      <c r="J2" s="21">
        <f t="shared" si="0"/>
        <v>0.69240000000000002</v>
      </c>
      <c r="K2" s="21">
        <f>AVERAGE(H2:J2)</f>
        <v>1.1010444444444445</v>
      </c>
      <c r="L2" s="21">
        <f>_xlfn.STDEV.P(H2:J2)</f>
        <v>0.54072878758985521</v>
      </c>
      <c r="N2" s="18" t="s">
        <v>26</v>
      </c>
      <c r="O2" s="22">
        <f>H2/180.523*100</f>
        <v>1.0331832139579629</v>
      </c>
      <c r="P2" s="22">
        <f t="shared" ref="P2:Q17" si="1">I2/180.523*100</f>
        <v>0.41302216338084352</v>
      </c>
      <c r="Q2" s="22">
        <f t="shared" si="1"/>
        <v>0.38355223434133046</v>
      </c>
      <c r="R2" s="22">
        <f>AVERAGE(O2:Q2)</f>
        <v>0.60991920389337895</v>
      </c>
      <c r="S2" s="22">
        <f>_xlfn.STDEV.P(O2:Q2)</f>
        <v>0.29953456766719777</v>
      </c>
      <c r="U2" s="21" t="s">
        <v>83</v>
      </c>
      <c r="V2" s="21">
        <f>H2</f>
        <v>1.8651333333333333</v>
      </c>
      <c r="W2" s="21">
        <f t="shared" ref="W2:X2" si="2">I2</f>
        <v>0.74560000000000015</v>
      </c>
      <c r="X2" s="21">
        <f t="shared" si="2"/>
        <v>0.69240000000000002</v>
      </c>
      <c r="Y2" s="21">
        <f>AVERAGE(V2:X2)</f>
        <v>1.1010444444444445</v>
      </c>
      <c r="Z2" s="21">
        <f>_xlfn.STDEV.P(V2:X2)</f>
        <v>0.54072878758985521</v>
      </c>
    </row>
    <row r="3" spans="1:30" x14ac:dyDescent="0.25">
      <c r="A3" s="18" t="s">
        <v>27</v>
      </c>
      <c r="B3" s="2">
        <v>1.9199999999999998E-2</v>
      </c>
      <c r="C3" s="2">
        <v>1.52E-2</v>
      </c>
      <c r="D3" s="2">
        <v>1.35E-2</v>
      </c>
      <c r="E3" s="18">
        <v>1000</v>
      </c>
      <c r="G3" s="18" t="s">
        <v>27</v>
      </c>
      <c r="H3" s="21">
        <f t="shared" ref="H3:J38" si="3">B3*10*2/1000/0.03</f>
        <v>1.2799999999999999E-2</v>
      </c>
      <c r="I3" s="21">
        <f t="shared" si="0"/>
        <v>1.0133333333333334E-2</v>
      </c>
      <c r="J3" s="21">
        <f t="shared" si="0"/>
        <v>9.0000000000000011E-3</v>
      </c>
      <c r="K3" s="21">
        <f t="shared" ref="K3:K38" si="4">AVERAGE(H3:J3)</f>
        <v>1.0644444444444444E-2</v>
      </c>
      <c r="L3" s="21">
        <f t="shared" ref="L3:L39" si="5">_xlfn.STDEV.P(H3:J3)</f>
        <v>1.5928854166628813E-3</v>
      </c>
      <c r="N3" s="18" t="s">
        <v>27</v>
      </c>
      <c r="O3" s="22">
        <f t="shared" ref="O3:Q38" si="6">H3/180.523*100</f>
        <v>7.0905092425895865E-3</v>
      </c>
      <c r="P3" s="22">
        <f t="shared" si="1"/>
        <v>5.6133198170500902E-3</v>
      </c>
      <c r="Q3" s="22">
        <f t="shared" si="1"/>
        <v>4.9855143111958034E-3</v>
      </c>
      <c r="R3" s="22">
        <f t="shared" ref="R3:R38" si="7">AVERAGE(O3:Q3)</f>
        <v>5.8964477902784937E-3</v>
      </c>
      <c r="S3" s="22">
        <f t="shared" ref="S3:S38" si="8">_xlfn.STDEV.P(O3:Q3)</f>
        <v>8.8237256009643188E-4</v>
      </c>
      <c r="U3" s="21" t="s">
        <v>78</v>
      </c>
      <c r="V3" s="21">
        <f>SUM(H3:H7)</f>
        <v>0.32000000000000006</v>
      </c>
      <c r="W3" s="21">
        <f t="shared" ref="W3:X3" si="9">SUM(I3:I7)</f>
        <v>0.27539999999999998</v>
      </c>
      <c r="X3" s="21">
        <f t="shared" si="9"/>
        <v>0.28980000000000006</v>
      </c>
      <c r="Y3" s="21">
        <f t="shared" ref="Y3:Y11" si="10">AVERAGE(V3:X3)</f>
        <v>0.2950666666666667</v>
      </c>
      <c r="Z3" s="21">
        <f t="shared" ref="Z3:Z11" si="11">_xlfn.STDEV.P(V3:X3)</f>
        <v>1.8584820568290583E-2</v>
      </c>
    </row>
    <row r="4" spans="1:30" x14ac:dyDescent="0.25">
      <c r="A4" s="18" t="s">
        <v>28</v>
      </c>
      <c r="B4" s="2">
        <v>7.8399999999999997E-2</v>
      </c>
      <c r="C4" s="2">
        <v>4.3799999999999999E-2</v>
      </c>
      <c r="D4" s="2">
        <v>5.33E-2</v>
      </c>
      <c r="E4" s="18">
        <v>0.03</v>
      </c>
      <c r="F4" s="18" t="s">
        <v>73</v>
      </c>
      <c r="G4" s="18" t="s">
        <v>28</v>
      </c>
      <c r="H4" s="21">
        <f t="shared" si="3"/>
        <v>5.2266666666666677E-2</v>
      </c>
      <c r="I4" s="21">
        <f t="shared" si="0"/>
        <v>2.9200000000000004E-2</v>
      </c>
      <c r="J4" s="21">
        <f t="shared" si="0"/>
        <v>3.553333333333334E-2</v>
      </c>
      <c r="K4" s="21">
        <f t="shared" si="4"/>
        <v>3.9000000000000007E-2</v>
      </c>
      <c r="L4" s="21">
        <f t="shared" si="5"/>
        <v>9.7307454702816841E-3</v>
      </c>
      <c r="N4" s="18" t="s">
        <v>28</v>
      </c>
      <c r="O4" s="22">
        <f t="shared" si="6"/>
        <v>2.8952912740574151E-2</v>
      </c>
      <c r="P4" s="22">
        <f t="shared" si="1"/>
        <v>1.6175224209657498E-2</v>
      </c>
      <c r="Q4" s="22">
        <f t="shared" si="1"/>
        <v>1.9683549095313807E-2</v>
      </c>
      <c r="R4" s="22">
        <f t="shared" si="7"/>
        <v>2.1603895348515156E-2</v>
      </c>
      <c r="S4" s="22">
        <f t="shared" si="8"/>
        <v>5.390307866743659E-3</v>
      </c>
      <c r="U4" s="21" t="s">
        <v>84</v>
      </c>
      <c r="V4" s="21">
        <f>SUM(H8:H27,H29,H30,H32,H35)</f>
        <v>164.5006300666667</v>
      </c>
      <c r="W4" s="21">
        <f>SUM(I8:I27,I29,I30,I32,I35)</f>
        <v>167.8920210666667</v>
      </c>
      <c r="X4" s="21">
        <f>SUM(J8:J27,J29,J30,J32,J35)</f>
        <v>202.64630226666671</v>
      </c>
      <c r="Y4" s="21">
        <f t="shared" si="10"/>
        <v>178.34631780000004</v>
      </c>
      <c r="Z4" s="21">
        <f t="shared" si="11"/>
        <v>17.238374189366031</v>
      </c>
    </row>
    <row r="5" spans="1:30" x14ac:dyDescent="0.25">
      <c r="A5" s="18" t="s">
        <v>29</v>
      </c>
      <c r="B5" s="2">
        <v>0.1192</v>
      </c>
      <c r="C5" s="2">
        <v>0.1258</v>
      </c>
      <c r="D5" s="2">
        <v>0.12839999999999999</v>
      </c>
      <c r="G5" s="18" t="s">
        <v>29</v>
      </c>
      <c r="H5" s="21">
        <f t="shared" si="3"/>
        <v>7.9466666666666658E-2</v>
      </c>
      <c r="I5" s="21">
        <f t="shared" si="0"/>
        <v>8.3866666666666673E-2</v>
      </c>
      <c r="J5" s="21">
        <f t="shared" si="0"/>
        <v>8.5599999999999982E-2</v>
      </c>
      <c r="K5" s="21">
        <f t="shared" si="4"/>
        <v>8.2977777777777775E-2</v>
      </c>
      <c r="L5" s="21">
        <f t="shared" si="5"/>
        <v>2.5816063522591287E-3</v>
      </c>
      <c r="N5" s="18" t="s">
        <v>29</v>
      </c>
      <c r="O5" s="22">
        <f t="shared" si="6"/>
        <v>4.402024488107701E-2</v>
      </c>
      <c r="P5" s="22">
        <f t="shared" si="1"/>
        <v>4.6457607433217196E-2</v>
      </c>
      <c r="Q5" s="22">
        <f t="shared" si="1"/>
        <v>4.7417780559817851E-2</v>
      </c>
      <c r="R5" s="22">
        <f t="shared" si="7"/>
        <v>4.596521095803735E-2</v>
      </c>
      <c r="S5" s="22">
        <f t="shared" si="8"/>
        <v>1.430070601673544E-3</v>
      </c>
      <c r="U5" s="21" t="s">
        <v>85</v>
      </c>
      <c r="V5" s="21">
        <f>SUM(H28,H31,H33,H34,H36:H38)</f>
        <v>0.82499999999999996</v>
      </c>
      <c r="W5" s="21">
        <f>SUM(I28,I31,I33,I34,I36:I38)</f>
        <v>0.7436666666666667</v>
      </c>
      <c r="X5" s="21">
        <f>SUM(J28,J31,J33,J34,J36:J38)</f>
        <v>0.77300000000000002</v>
      </c>
      <c r="Y5" s="21">
        <f t="shared" si="10"/>
        <v>0.78055555555555556</v>
      </c>
      <c r="Z5" s="21">
        <f t="shared" si="11"/>
        <v>3.3631261177586837E-2</v>
      </c>
    </row>
    <row r="6" spans="1:30" x14ac:dyDescent="0.25">
      <c r="A6" s="18" t="s">
        <v>30</v>
      </c>
      <c r="B6" s="2">
        <v>1.5800000000000002E-2</v>
      </c>
      <c r="C6" s="2">
        <v>1.34E-2</v>
      </c>
      <c r="D6" s="2">
        <v>1.0200000000000001E-2</v>
      </c>
      <c r="G6" s="18" t="s">
        <v>30</v>
      </c>
      <c r="H6" s="21">
        <f t="shared" si="3"/>
        <v>1.0533333333333336E-2</v>
      </c>
      <c r="I6" s="21">
        <f t="shared" si="0"/>
        <v>8.9333333333333348E-3</v>
      </c>
      <c r="J6" s="21">
        <f t="shared" si="0"/>
        <v>6.8000000000000014E-3</v>
      </c>
      <c r="K6" s="21">
        <f t="shared" si="4"/>
        <v>8.7555555555555564E-3</v>
      </c>
      <c r="L6" s="21">
        <f t="shared" si="5"/>
        <v>1.5293022696964674E-3</v>
      </c>
      <c r="N6" s="18" t="s">
        <v>30</v>
      </c>
      <c r="O6" s="22">
        <f t="shared" si="6"/>
        <v>5.8348982308810155E-3</v>
      </c>
      <c r="P6" s="22">
        <f t="shared" si="1"/>
        <v>4.9485845755573169E-3</v>
      </c>
      <c r="Q6" s="22">
        <f t="shared" si="1"/>
        <v>3.7668330351257186E-3</v>
      </c>
      <c r="R6" s="22">
        <f t="shared" si="7"/>
        <v>4.8501052805213505E-3</v>
      </c>
      <c r="S6" s="22">
        <f t="shared" si="8"/>
        <v>8.4715092796844034E-4</v>
      </c>
      <c r="U6" s="21" t="s">
        <v>80</v>
      </c>
      <c r="V6" s="21">
        <f>SUM(H2:H9,H11,H13,H15,H17,H22,H26,H28,H33,H36)</f>
        <v>59.282128466666663</v>
      </c>
      <c r="W6" s="21">
        <f>SUM(I2:I9,I11,I13,I15,I17,I22,I26,I28,I33,I36)</f>
        <v>63.297150066666667</v>
      </c>
      <c r="X6" s="21">
        <f>SUM(J2:J9,J11,J13,J15,J17,J22,J26,J28,J33,J36)</f>
        <v>67.817999599999979</v>
      </c>
      <c r="Y6" s="21">
        <f t="shared" si="10"/>
        <v>63.465759377777772</v>
      </c>
      <c r="Z6" s="21">
        <f t="shared" si="11"/>
        <v>3.4867937350392326</v>
      </c>
    </row>
    <row r="7" spans="1:30" x14ac:dyDescent="0.25">
      <c r="A7" s="18" t="s">
        <v>31</v>
      </c>
      <c r="B7" s="2">
        <v>0.24740000000000001</v>
      </c>
      <c r="C7" s="2">
        <v>0.21490000000000001</v>
      </c>
      <c r="D7" s="2">
        <v>0.2293</v>
      </c>
      <c r="G7" s="18" t="s">
        <v>31</v>
      </c>
      <c r="H7" s="21">
        <f t="shared" si="3"/>
        <v>0.16493333333333335</v>
      </c>
      <c r="I7" s="21">
        <f t="shared" si="0"/>
        <v>0.14326666666666665</v>
      </c>
      <c r="J7" s="21">
        <f t="shared" si="0"/>
        <v>0.15286666666666671</v>
      </c>
      <c r="K7" s="21">
        <f t="shared" si="4"/>
        <v>0.1536888888888889</v>
      </c>
      <c r="L7" s="21">
        <f t="shared" si="5"/>
        <v>8.8644664493752225E-3</v>
      </c>
      <c r="N7" s="18" t="s">
        <v>31</v>
      </c>
      <c r="O7" s="22">
        <f t="shared" si="6"/>
        <v>9.1364165969617911E-2</v>
      </c>
      <c r="P7" s="22">
        <f t="shared" si="1"/>
        <v>7.9362001887109485E-2</v>
      </c>
      <c r="Q7" s="22">
        <f t="shared" si="1"/>
        <v>8.4679883819051699E-2</v>
      </c>
      <c r="R7" s="22">
        <f t="shared" si="7"/>
        <v>8.5135350558593045E-2</v>
      </c>
      <c r="S7" s="22">
        <f t="shared" si="8"/>
        <v>4.9104360382750227E-3</v>
      </c>
      <c r="U7" s="21" t="s">
        <v>79</v>
      </c>
      <c r="V7" s="21">
        <f>SUM(H12,H10,H14,H16,H18:H21,H23:H25,H27,H29:H32,H34,H35,H37:H38)</f>
        <v>108.22863493333331</v>
      </c>
      <c r="W7" s="21">
        <f t="shared" ref="W7:X7" si="12">SUM(I12,I10,I14,I16,I18:I21,I23:I25,I27,I29:I32,I34,I35,I37:I38)</f>
        <v>106.3595376666667</v>
      </c>
      <c r="X7" s="21">
        <f t="shared" si="12"/>
        <v>136.58350266666667</v>
      </c>
      <c r="Y7" s="21">
        <f t="shared" si="10"/>
        <v>117.0572250888889</v>
      </c>
      <c r="Z7" s="21">
        <f t="shared" si="11"/>
        <v>13.828232429378744</v>
      </c>
    </row>
    <row r="8" spans="1:30" x14ac:dyDescent="0.25">
      <c r="A8" s="18" t="s">
        <v>48</v>
      </c>
      <c r="B8" s="2">
        <v>2.9270000000000001E-4</v>
      </c>
      <c r="C8" s="2">
        <v>2.51E-5</v>
      </c>
      <c r="D8" s="2">
        <v>2.9940000000000001E-4</v>
      </c>
      <c r="G8" s="18" t="s">
        <v>48</v>
      </c>
      <c r="H8" s="21">
        <f t="shared" si="3"/>
        <v>1.9513333333333335E-4</v>
      </c>
      <c r="I8" s="21">
        <f t="shared" si="0"/>
        <v>1.6733333333333335E-5</v>
      </c>
      <c r="J8" s="21">
        <f t="shared" si="0"/>
        <v>1.996E-4</v>
      </c>
      <c r="K8" s="21">
        <f t="shared" si="4"/>
        <v>1.3715555555555555E-4</v>
      </c>
      <c r="L8" s="21">
        <f t="shared" si="5"/>
        <v>8.5170892842885724E-5</v>
      </c>
      <c r="N8" s="18" t="s">
        <v>48</v>
      </c>
      <c r="O8" s="22">
        <f t="shared" si="6"/>
        <v>1.0809333621385272E-4</v>
      </c>
      <c r="P8" s="22">
        <f t="shared" si="1"/>
        <v>9.2693636452603465E-6</v>
      </c>
      <c r="Q8" s="22">
        <f t="shared" si="1"/>
        <v>1.1056762850163138E-4</v>
      </c>
      <c r="R8" s="22">
        <f t="shared" si="7"/>
        <v>7.5976776120248153E-5</v>
      </c>
      <c r="S8" s="22">
        <f t="shared" si="8"/>
        <v>4.7180078351725667E-5</v>
      </c>
      <c r="U8" s="21" t="s">
        <v>81</v>
      </c>
      <c r="V8" s="21">
        <f>SUM(H6,H8,H11:H12,H15:H16,H26,H33)</f>
        <v>0.59666180000000002</v>
      </c>
      <c r="W8" s="21">
        <f t="shared" ref="W8:X8" si="13">SUM(I6,I8,I11:I12,I15:I16,I26,I33)</f>
        <v>0.66241673333333317</v>
      </c>
      <c r="X8" s="21">
        <f t="shared" si="13"/>
        <v>0.6134662666666667</v>
      </c>
      <c r="Y8" s="21">
        <f t="shared" si="10"/>
        <v>0.6241816</v>
      </c>
      <c r="Z8" s="21">
        <f t="shared" si="11"/>
        <v>2.7893148391090649E-2</v>
      </c>
    </row>
    <row r="9" spans="1:30" x14ac:dyDescent="0.25">
      <c r="A9" s="18" t="s">
        <v>32</v>
      </c>
      <c r="B9" s="2">
        <v>1.4757</v>
      </c>
      <c r="C9" s="2">
        <v>1.3648</v>
      </c>
      <c r="D9" s="2">
        <v>1.6660999999999999</v>
      </c>
      <c r="G9" s="18" t="s">
        <v>32</v>
      </c>
      <c r="H9" s="21">
        <f t="shared" si="3"/>
        <v>0.98380000000000001</v>
      </c>
      <c r="I9" s="21">
        <f t="shared" si="0"/>
        <v>0.90986666666666671</v>
      </c>
      <c r="J9" s="21">
        <f t="shared" si="0"/>
        <v>1.1107333333333334</v>
      </c>
      <c r="K9" s="21">
        <f t="shared" si="4"/>
        <v>1.0014666666666667</v>
      </c>
      <c r="L9" s="21">
        <f t="shared" si="5"/>
        <v>8.2949533966051814E-2</v>
      </c>
      <c r="N9" s="18" t="s">
        <v>32</v>
      </c>
      <c r="O9" s="22">
        <f t="shared" si="6"/>
        <v>0.54497210881715896</v>
      </c>
      <c r="P9" s="22">
        <f t="shared" si="1"/>
        <v>0.50401703199407644</v>
      </c>
      <c r="Q9" s="22">
        <f t="shared" si="1"/>
        <v>0.61528632547283912</v>
      </c>
      <c r="R9" s="22">
        <f t="shared" si="7"/>
        <v>0.55475848876135814</v>
      </c>
      <c r="S9" s="22">
        <f t="shared" si="8"/>
        <v>4.5949565410530441E-2</v>
      </c>
      <c r="U9" s="22" t="s">
        <v>76</v>
      </c>
      <c r="V9" s="22"/>
      <c r="W9" s="22"/>
      <c r="X9" s="22"/>
    </row>
    <row r="10" spans="1:30" x14ac:dyDescent="0.25">
      <c r="A10" s="18" t="s">
        <v>49</v>
      </c>
      <c r="B10" s="2">
        <v>1.5524E-3</v>
      </c>
      <c r="C10" s="2">
        <v>1.8064999999999999E-3</v>
      </c>
      <c r="D10" s="2">
        <v>9.5399999999999999E-4</v>
      </c>
      <c r="G10" s="18" t="s">
        <v>49</v>
      </c>
      <c r="H10" s="21">
        <f t="shared" si="3"/>
        <v>1.0349333333333334E-3</v>
      </c>
      <c r="I10" s="21">
        <f t="shared" si="0"/>
        <v>1.2043333333333333E-3</v>
      </c>
      <c r="J10" s="21">
        <f t="shared" si="0"/>
        <v>6.3600000000000006E-4</v>
      </c>
      <c r="K10" s="21">
        <f t="shared" si="4"/>
        <v>9.5842222222222229E-4</v>
      </c>
      <c r="L10" s="21">
        <f t="shared" si="5"/>
        <v>2.3824519167870876E-4</v>
      </c>
      <c r="N10" s="18" t="s">
        <v>49</v>
      </c>
      <c r="O10" s="22">
        <f t="shared" si="6"/>
        <v>5.7329721605187893E-4</v>
      </c>
      <c r="P10" s="22">
        <f t="shared" si="1"/>
        <v>6.6713567430927553E-4</v>
      </c>
      <c r="Q10" s="22">
        <f t="shared" si="1"/>
        <v>3.5230967799117013E-4</v>
      </c>
      <c r="R10" s="22">
        <f t="shared" si="7"/>
        <v>5.309141894507749E-4</v>
      </c>
      <c r="S10" s="22">
        <f t="shared" si="8"/>
        <v>1.3197497918753223E-4</v>
      </c>
      <c r="U10" s="22" t="s">
        <v>80</v>
      </c>
      <c r="V10" s="22">
        <f>V6/180.523*100</f>
        <v>32.839099985412751</v>
      </c>
      <c r="W10" s="22">
        <f t="shared" ref="W10:X10" si="14">W6/180.523*100</f>
        <v>35.063205279475007</v>
      </c>
      <c r="X10" s="22">
        <f t="shared" si="14"/>
        <v>37.567511951385683</v>
      </c>
      <c r="Y10" s="22">
        <f t="shared" si="10"/>
        <v>35.156605738757811</v>
      </c>
      <c r="Z10" s="22">
        <f t="shared" si="11"/>
        <v>1.9314955629139956</v>
      </c>
    </row>
    <row r="11" spans="1:30" x14ac:dyDescent="0.25">
      <c r="A11" s="18" t="s">
        <v>33</v>
      </c>
      <c r="B11" s="2">
        <v>0.28770000000000001</v>
      </c>
      <c r="C11" s="2">
        <v>0.43569999999999998</v>
      </c>
      <c r="D11" s="2">
        <v>0.35339999999999999</v>
      </c>
      <c r="G11" s="18" t="s">
        <v>33</v>
      </c>
      <c r="H11" s="21">
        <f t="shared" si="3"/>
        <v>0.19180000000000003</v>
      </c>
      <c r="I11" s="21">
        <f t="shared" si="0"/>
        <v>0.2904666666666666</v>
      </c>
      <c r="J11" s="21">
        <f t="shared" si="0"/>
        <v>0.2356</v>
      </c>
      <c r="K11" s="21">
        <f t="shared" si="4"/>
        <v>0.23928888888888888</v>
      </c>
      <c r="L11" s="21">
        <f t="shared" si="5"/>
        <v>4.0364866767224596E-2</v>
      </c>
      <c r="N11" s="18" t="s">
        <v>33</v>
      </c>
      <c r="O11" s="22">
        <f t="shared" si="6"/>
        <v>0.10624684943192836</v>
      </c>
      <c r="P11" s="22">
        <f t="shared" si="1"/>
        <v>0.16090285817688971</v>
      </c>
      <c r="Q11" s="22">
        <f t="shared" si="1"/>
        <v>0.13050968574641458</v>
      </c>
      <c r="R11" s="22">
        <f t="shared" si="7"/>
        <v>0.13255313111841088</v>
      </c>
      <c r="S11" s="22">
        <f t="shared" si="8"/>
        <v>2.235995788194562E-2</v>
      </c>
      <c r="U11" s="22" t="s">
        <v>79</v>
      </c>
      <c r="V11" s="22">
        <f>V7/180.523*100</f>
        <v>59.952823149035474</v>
      </c>
      <c r="W11" s="22">
        <f t="shared" ref="W11:X11" si="15">W7/180.523*100</f>
        <v>58.91744412992621</v>
      </c>
      <c r="X11" s="22">
        <f t="shared" si="15"/>
        <v>75.659889690879652</v>
      </c>
      <c r="Y11" s="22">
        <f t="shared" si="10"/>
        <v>64.843385656613776</v>
      </c>
      <c r="Z11" s="22">
        <f t="shared" si="11"/>
        <v>7.6600945194677523</v>
      </c>
    </row>
    <row r="12" spans="1:30" x14ac:dyDescent="0.25">
      <c r="A12" s="18" t="s">
        <v>34</v>
      </c>
      <c r="B12" s="2">
        <v>0.14779999999999999</v>
      </c>
      <c r="C12" s="2">
        <v>8.4099999999999994E-2</v>
      </c>
      <c r="D12" s="2">
        <v>6.8900000000000003E-2</v>
      </c>
      <c r="G12" s="18" t="s">
        <v>34</v>
      </c>
      <c r="H12" s="21">
        <f t="shared" si="3"/>
        <v>9.853333333333332E-2</v>
      </c>
      <c r="I12" s="21">
        <f t="shared" si="0"/>
        <v>5.6066666666666667E-2</v>
      </c>
      <c r="J12" s="21">
        <f t="shared" si="0"/>
        <v>4.593333333333334E-2</v>
      </c>
      <c r="K12" s="21">
        <f t="shared" si="4"/>
        <v>6.6844444444444442E-2</v>
      </c>
      <c r="L12" s="21">
        <f t="shared" si="5"/>
        <v>2.2786112296314304E-2</v>
      </c>
      <c r="N12" s="18" t="s">
        <v>34</v>
      </c>
      <c r="O12" s="22">
        <f t="shared" si="6"/>
        <v>5.4582149273684419E-2</v>
      </c>
      <c r="P12" s="22">
        <f t="shared" si="1"/>
        <v>3.1057907671967935E-2</v>
      </c>
      <c r="Q12" s="22">
        <f t="shared" si="1"/>
        <v>2.5444587854917846E-2</v>
      </c>
      <c r="R12" s="22">
        <f t="shared" si="7"/>
        <v>3.7028214933523401E-2</v>
      </c>
      <c r="S12" s="22">
        <f t="shared" si="8"/>
        <v>1.2622276549976625E-2</v>
      </c>
    </row>
    <row r="13" spans="1:30" x14ac:dyDescent="0.25">
      <c r="A13" s="18" t="s">
        <v>35</v>
      </c>
      <c r="B13" s="2">
        <v>58.431899999999999</v>
      </c>
      <c r="C13" s="2">
        <v>66.422200000000004</v>
      </c>
      <c r="D13" s="2">
        <v>68.001599999999996</v>
      </c>
      <c r="G13" s="18" t="s">
        <v>35</v>
      </c>
      <c r="H13" s="21">
        <f t="shared" si="3"/>
        <v>38.954599999999999</v>
      </c>
      <c r="I13" s="21">
        <f t="shared" si="0"/>
        <v>44.281466666666667</v>
      </c>
      <c r="J13" s="21">
        <f t="shared" si="0"/>
        <v>45.334399999999995</v>
      </c>
      <c r="K13" s="21">
        <f t="shared" si="4"/>
        <v>42.856822222222213</v>
      </c>
      <c r="L13" s="21">
        <f t="shared" si="5"/>
        <v>2.7925700056656062</v>
      </c>
      <c r="N13" s="18" t="s">
        <v>35</v>
      </c>
      <c r="O13" s="22">
        <f t="shared" si="6"/>
        <v>21.578746198545335</v>
      </c>
      <c r="P13" s="22">
        <f t="shared" si="1"/>
        <v>24.529542865267402</v>
      </c>
      <c r="Q13" s="22">
        <f t="shared" si="1"/>
        <v>25.112811109941667</v>
      </c>
      <c r="R13" s="22">
        <f t="shared" si="7"/>
        <v>23.740366724584799</v>
      </c>
      <c r="S13" s="22">
        <f t="shared" si="8"/>
        <v>1.5469330809180042</v>
      </c>
    </row>
    <row r="14" spans="1:30" x14ac:dyDescent="0.25">
      <c r="A14" s="18" t="s">
        <v>36</v>
      </c>
      <c r="B14" s="2">
        <v>0.64070000000000005</v>
      </c>
      <c r="C14" s="2">
        <v>0.84430000000000005</v>
      </c>
      <c r="D14" s="2">
        <v>0.81440000000000001</v>
      </c>
      <c r="G14" s="18" t="s">
        <v>36</v>
      </c>
      <c r="H14" s="21">
        <f t="shared" si="3"/>
        <v>0.42713333333333336</v>
      </c>
      <c r="I14" s="21">
        <f t="shared" si="0"/>
        <v>0.56286666666666674</v>
      </c>
      <c r="J14" s="21">
        <f t="shared" si="0"/>
        <v>0.54293333333333338</v>
      </c>
      <c r="K14" s="21">
        <f t="shared" si="4"/>
        <v>0.51097777777777786</v>
      </c>
      <c r="L14" s="21">
        <f t="shared" si="5"/>
        <v>5.9842864195003689E-2</v>
      </c>
      <c r="N14" s="18" t="s">
        <v>36</v>
      </c>
      <c r="O14" s="22">
        <f t="shared" si="6"/>
        <v>0.236608816235789</v>
      </c>
      <c r="P14" s="22">
        <f t="shared" si="1"/>
        <v>0.31179775799574944</v>
      </c>
      <c r="Q14" s="22">
        <f t="shared" si="1"/>
        <v>0.30075576703984164</v>
      </c>
      <c r="R14" s="22">
        <f t="shared" si="7"/>
        <v>0.28305411375712669</v>
      </c>
      <c r="S14" s="22">
        <f t="shared" si="8"/>
        <v>3.3149717318571359E-2</v>
      </c>
    </row>
    <row r="15" spans="1:30" x14ac:dyDescent="0.25">
      <c r="A15" s="18" t="s">
        <v>37</v>
      </c>
      <c r="B15" s="2">
        <v>0.2092</v>
      </c>
      <c r="C15" s="2">
        <v>0.25690000000000002</v>
      </c>
      <c r="D15" s="2">
        <v>0.26329999999999998</v>
      </c>
      <c r="G15" s="18" t="s">
        <v>37</v>
      </c>
      <c r="H15" s="21">
        <f t="shared" si="3"/>
        <v>0.13946666666666668</v>
      </c>
      <c r="I15" s="21">
        <f t="shared" si="0"/>
        <v>0.17126666666666668</v>
      </c>
      <c r="J15" s="21">
        <f t="shared" si="0"/>
        <v>0.17553333333333335</v>
      </c>
      <c r="K15" s="21">
        <f t="shared" si="4"/>
        <v>0.16208888888888892</v>
      </c>
      <c r="L15" s="21">
        <f t="shared" si="5"/>
        <v>1.6090883854216229E-2</v>
      </c>
      <c r="N15" s="18" t="s">
        <v>37</v>
      </c>
      <c r="O15" s="22">
        <f t="shared" si="6"/>
        <v>7.7257006955715718E-2</v>
      </c>
      <c r="P15" s="22">
        <f t="shared" si="1"/>
        <v>9.4872490855274216E-2</v>
      </c>
      <c r="Q15" s="22">
        <f t="shared" si="1"/>
        <v>9.723599393613741E-2</v>
      </c>
      <c r="R15" s="22">
        <f t="shared" si="7"/>
        <v>8.9788497249042434E-2</v>
      </c>
      <c r="S15" s="22">
        <f t="shared" si="8"/>
        <v>8.9134813038871628E-3</v>
      </c>
    </row>
    <row r="16" spans="1:30" x14ac:dyDescent="0.25">
      <c r="A16" s="18" t="s">
        <v>38</v>
      </c>
      <c r="B16" s="2">
        <v>0.1769</v>
      </c>
      <c r="C16" s="2">
        <v>0.16089999999999999</v>
      </c>
      <c r="D16" s="2">
        <v>0.1658</v>
      </c>
      <c r="G16" s="18" t="s">
        <v>38</v>
      </c>
      <c r="H16" s="21">
        <f t="shared" si="3"/>
        <v>0.11793333333333335</v>
      </c>
      <c r="I16" s="21">
        <f t="shared" si="0"/>
        <v>0.10726666666666666</v>
      </c>
      <c r="J16" s="21">
        <f t="shared" si="0"/>
        <v>0.11053333333333333</v>
      </c>
      <c r="K16" s="21">
        <f t="shared" si="4"/>
        <v>0.11191111111111111</v>
      </c>
      <c r="L16" s="21">
        <f t="shared" si="5"/>
        <v>4.4622974761250704E-3</v>
      </c>
      <c r="N16" s="18" t="s">
        <v>38</v>
      </c>
      <c r="O16" s="22">
        <f t="shared" si="6"/>
        <v>6.5328702344484277E-2</v>
      </c>
      <c r="P16" s="22">
        <f t="shared" si="1"/>
        <v>5.9419944642326271E-2</v>
      </c>
      <c r="Q16" s="22">
        <f t="shared" si="1"/>
        <v>6.1229501688612166E-2</v>
      </c>
      <c r="R16" s="22">
        <f t="shared" si="7"/>
        <v>6.1992716225140902E-2</v>
      </c>
      <c r="S16" s="22">
        <f t="shared" si="8"/>
        <v>2.4718719920038298E-3</v>
      </c>
    </row>
    <row r="17" spans="1:19" x14ac:dyDescent="0.25">
      <c r="A17" s="18" t="s">
        <v>50</v>
      </c>
      <c r="B17" s="2">
        <v>25.098099999999999</v>
      </c>
      <c r="C17" s="2">
        <v>24.815999999999999</v>
      </c>
      <c r="D17" s="2">
        <v>29.8203</v>
      </c>
      <c r="G17" s="18" t="s">
        <v>50</v>
      </c>
      <c r="H17" s="21">
        <f t="shared" si="3"/>
        <v>16.732066666666668</v>
      </c>
      <c r="I17" s="21">
        <f t="shared" si="0"/>
        <v>16.544</v>
      </c>
      <c r="J17" s="21">
        <f t="shared" si="0"/>
        <v>19.880200000000002</v>
      </c>
      <c r="K17" s="21">
        <f t="shared" si="4"/>
        <v>17.718755555555557</v>
      </c>
      <c r="L17" s="21">
        <f t="shared" si="5"/>
        <v>1.53029928066214</v>
      </c>
      <c r="N17" s="18" t="s">
        <v>50</v>
      </c>
      <c r="O17" s="22">
        <f t="shared" si="6"/>
        <v>9.2686619802832144</v>
      </c>
      <c r="P17" s="22">
        <f t="shared" si="1"/>
        <v>9.1644831960470423</v>
      </c>
      <c r="Q17" s="22">
        <f t="shared" si="1"/>
        <v>11.012557956603869</v>
      </c>
      <c r="R17" s="22">
        <f t="shared" si="7"/>
        <v>9.8152343776447086</v>
      </c>
      <c r="S17" s="22">
        <f t="shared" si="8"/>
        <v>0.84770321823930472</v>
      </c>
    </row>
    <row r="18" spans="1:19" x14ac:dyDescent="0.25">
      <c r="A18" s="18" t="s">
        <v>52</v>
      </c>
      <c r="B18" s="2">
        <v>66.175399999999996</v>
      </c>
      <c r="C18" s="2">
        <v>58.648000000000003</v>
      </c>
      <c r="D18" s="2">
        <v>91.275599999999997</v>
      </c>
      <c r="G18" s="18" t="s">
        <v>52</v>
      </c>
      <c r="H18" s="21">
        <f t="shared" si="3"/>
        <v>44.116933333333328</v>
      </c>
      <c r="I18" s="21">
        <f t="shared" si="3"/>
        <v>39.098666666666666</v>
      </c>
      <c r="J18" s="21">
        <f t="shared" si="3"/>
        <v>60.8504</v>
      </c>
      <c r="K18" s="21">
        <f t="shared" si="4"/>
        <v>48.021999999999998</v>
      </c>
      <c r="L18" s="21">
        <f t="shared" si="5"/>
        <v>9.2995209555634233</v>
      </c>
      <c r="N18" s="18" t="s">
        <v>52</v>
      </c>
      <c r="O18" s="22">
        <f t="shared" si="6"/>
        <v>24.438400277711612</v>
      </c>
      <c r="P18" s="22">
        <f t="shared" si="6"/>
        <v>21.658551357260109</v>
      </c>
      <c r="Q18" s="22">
        <f t="shared" si="6"/>
        <v>33.707837782443235</v>
      </c>
      <c r="R18" s="22">
        <f t="shared" si="7"/>
        <v>26.601596472471652</v>
      </c>
      <c r="S18" s="22">
        <f t="shared" si="8"/>
        <v>5.1514327568029854</v>
      </c>
    </row>
    <row r="19" spans="1:19" x14ac:dyDescent="0.25">
      <c r="A19" s="18" t="s">
        <v>51</v>
      </c>
      <c r="B19" s="2">
        <v>58.689799999999998</v>
      </c>
      <c r="C19" s="2">
        <v>71.086399999999998</v>
      </c>
      <c r="D19" s="2">
        <v>69.622500000000002</v>
      </c>
      <c r="G19" s="18" t="s">
        <v>51</v>
      </c>
      <c r="H19" s="21">
        <f t="shared" si="3"/>
        <v>39.126533333333334</v>
      </c>
      <c r="I19" s="21">
        <f t="shared" si="3"/>
        <v>47.390933333333336</v>
      </c>
      <c r="J19" s="21">
        <f t="shared" si="3"/>
        <v>46.414999999999999</v>
      </c>
      <c r="K19" s="21">
        <f t="shared" si="4"/>
        <v>44.310822222222221</v>
      </c>
      <c r="L19" s="21">
        <f t="shared" si="5"/>
        <v>3.687433608927341</v>
      </c>
      <c r="N19" s="18" t="s">
        <v>51</v>
      </c>
      <c r="O19" s="22">
        <f t="shared" si="6"/>
        <v>21.673987986756998</v>
      </c>
      <c r="P19" s="22">
        <f t="shared" si="6"/>
        <v>26.25201959491773</v>
      </c>
      <c r="Q19" s="22">
        <f t="shared" si="6"/>
        <v>25.711405194905911</v>
      </c>
      <c r="R19" s="22">
        <f t="shared" si="7"/>
        <v>24.545804258860212</v>
      </c>
      <c r="S19" s="22">
        <f t="shared" si="8"/>
        <v>2.0426392254324046</v>
      </c>
    </row>
    <row r="20" spans="1:19" x14ac:dyDescent="0.25">
      <c r="A20" s="18" t="s">
        <v>53</v>
      </c>
      <c r="B20" s="2">
        <v>0.4229</v>
      </c>
      <c r="C20" s="2">
        <v>0.30640000000000001</v>
      </c>
      <c r="D20" s="2">
        <v>0.61939999999999995</v>
      </c>
      <c r="G20" s="18" t="s">
        <v>53</v>
      </c>
      <c r="H20" s="21">
        <f t="shared" si="3"/>
        <v>0.28193333333333337</v>
      </c>
      <c r="I20" s="21">
        <f t="shared" si="3"/>
        <v>0.20426666666666668</v>
      </c>
      <c r="J20" s="21">
        <f t="shared" si="3"/>
        <v>0.41293333333333326</v>
      </c>
      <c r="K20" s="21">
        <f t="shared" si="4"/>
        <v>0.29971111111111109</v>
      </c>
      <c r="L20" s="21">
        <f t="shared" si="5"/>
        <v>8.6110322577034729E-2</v>
      </c>
      <c r="N20" s="18" t="s">
        <v>53</v>
      </c>
      <c r="O20" s="22">
        <f t="shared" si="6"/>
        <v>0.15617585201516337</v>
      </c>
      <c r="P20" s="22">
        <f t="shared" si="6"/>
        <v>0.11315270999632548</v>
      </c>
      <c r="Q20" s="22">
        <f t="shared" si="6"/>
        <v>0.22874278254479113</v>
      </c>
      <c r="R20" s="22">
        <f t="shared" si="7"/>
        <v>0.16602378151875999</v>
      </c>
      <c r="S20" s="22">
        <f t="shared" si="8"/>
        <v>4.7700471727721586E-2</v>
      </c>
    </row>
    <row r="21" spans="1:19" x14ac:dyDescent="0.25">
      <c r="A21" s="18" t="s">
        <v>54</v>
      </c>
      <c r="B21" s="2">
        <v>5.5008999999999997</v>
      </c>
      <c r="C21" s="2">
        <v>4.2415000000000003</v>
      </c>
      <c r="D21" s="2">
        <v>5.7226999999999997</v>
      </c>
      <c r="G21" s="18" t="s">
        <v>54</v>
      </c>
      <c r="H21" s="21">
        <f t="shared" si="3"/>
        <v>3.6672666666666669</v>
      </c>
      <c r="I21" s="21">
        <f t="shared" si="3"/>
        <v>2.8276666666666674</v>
      </c>
      <c r="J21" s="21">
        <f t="shared" si="3"/>
        <v>3.8151333333333333</v>
      </c>
      <c r="K21" s="21">
        <f t="shared" si="4"/>
        <v>3.4366888888888893</v>
      </c>
      <c r="L21" s="21">
        <f t="shared" si="5"/>
        <v>0.43485414271005612</v>
      </c>
      <c r="N21" s="18" t="s">
        <v>54</v>
      </c>
      <c r="O21" s="22">
        <f t="shared" si="6"/>
        <v>2.0314678277375551</v>
      </c>
      <c r="P21" s="22">
        <f t="shared" si="6"/>
        <v>1.5663747371064449</v>
      </c>
      <c r="Q21" s="22">
        <f t="shared" si="6"/>
        <v>2.1133779813837203</v>
      </c>
      <c r="R21" s="22">
        <f t="shared" si="7"/>
        <v>1.9037401820759066</v>
      </c>
      <c r="S21" s="22">
        <f t="shared" si="8"/>
        <v>0.24088572797375263</v>
      </c>
    </row>
    <row r="22" spans="1:19" x14ac:dyDescent="0.25">
      <c r="A22" s="18" t="s">
        <v>55</v>
      </c>
      <c r="B22" s="2">
        <v>6.1899999999999997E-2</v>
      </c>
      <c r="C22" s="2">
        <v>5.5E-2</v>
      </c>
      <c r="D22" s="2">
        <v>7.0999999999999994E-2</v>
      </c>
      <c r="G22" s="18" t="s">
        <v>55</v>
      </c>
      <c r="H22" s="21">
        <f t="shared" si="3"/>
        <v>4.1266666666666667E-2</v>
      </c>
      <c r="I22" s="21">
        <f t="shared" si="3"/>
        <v>3.6666666666666667E-2</v>
      </c>
      <c r="J22" s="21">
        <f t="shared" si="3"/>
        <v>4.7333333333333331E-2</v>
      </c>
      <c r="K22" s="21">
        <f t="shared" si="4"/>
        <v>4.1755555555555553E-2</v>
      </c>
      <c r="L22" s="21">
        <f t="shared" si="5"/>
        <v>4.3683485593302264E-3</v>
      </c>
      <c r="N22" s="18" t="s">
        <v>55</v>
      </c>
      <c r="O22" s="22">
        <f t="shared" si="6"/>
        <v>2.2859506360223721E-2</v>
      </c>
      <c r="P22" s="22">
        <f t="shared" si="6"/>
        <v>2.0311354601168088E-2</v>
      </c>
      <c r="Q22" s="22">
        <f t="shared" si="6"/>
        <v>2.6220112303326076E-2</v>
      </c>
      <c r="R22" s="22">
        <f t="shared" si="7"/>
        <v>2.3130324421572628E-2</v>
      </c>
      <c r="S22" s="22">
        <f t="shared" si="8"/>
        <v>2.4198293620924906E-3</v>
      </c>
    </row>
    <row r="23" spans="1:19" x14ac:dyDescent="0.25">
      <c r="A23" s="18" t="s">
        <v>56</v>
      </c>
      <c r="B23" s="2">
        <v>0.26379999999999998</v>
      </c>
      <c r="C23" s="2">
        <v>0.17460000000000001</v>
      </c>
      <c r="D23" s="2">
        <v>0.1361</v>
      </c>
      <c r="G23" s="18" t="s">
        <v>56</v>
      </c>
      <c r="H23" s="21">
        <f t="shared" si="3"/>
        <v>0.17586666666666664</v>
      </c>
      <c r="I23" s="21">
        <f t="shared" si="3"/>
        <v>0.1164</v>
      </c>
      <c r="J23" s="21">
        <f t="shared" si="3"/>
        <v>9.0733333333333333E-2</v>
      </c>
      <c r="K23" s="21">
        <f t="shared" si="4"/>
        <v>0.12766666666666668</v>
      </c>
      <c r="L23" s="21">
        <f t="shared" si="5"/>
        <v>3.565692494167564E-2</v>
      </c>
      <c r="N23" s="18" t="s">
        <v>56</v>
      </c>
      <c r="O23" s="22">
        <f t="shared" si="6"/>
        <v>9.7420642614329825E-2</v>
      </c>
      <c r="P23" s="22">
        <f t="shared" si="6"/>
        <v>6.4479318424799065E-2</v>
      </c>
      <c r="Q23" s="22">
        <f t="shared" si="6"/>
        <v>5.0261370203981394E-2</v>
      </c>
      <c r="R23" s="22">
        <f t="shared" si="7"/>
        <v>7.0720443747703435E-2</v>
      </c>
      <c r="S23" s="22">
        <f t="shared" si="8"/>
        <v>1.9752012176662084E-2</v>
      </c>
    </row>
    <row r="24" spans="1:19" x14ac:dyDescent="0.25">
      <c r="A24" s="18" t="s">
        <v>57</v>
      </c>
      <c r="B24" s="2">
        <v>0.73699999999999999</v>
      </c>
      <c r="C24" s="2">
        <v>0.46629999999999999</v>
      </c>
      <c r="D24" s="2">
        <v>0.40489999999999998</v>
      </c>
      <c r="G24" s="18" t="s">
        <v>57</v>
      </c>
      <c r="H24" s="21">
        <f t="shared" si="3"/>
        <v>0.49133333333333334</v>
      </c>
      <c r="I24" s="21">
        <f t="shared" si="3"/>
        <v>0.31086666666666674</v>
      </c>
      <c r="J24" s="21">
        <f t="shared" si="3"/>
        <v>0.2699333333333333</v>
      </c>
      <c r="K24" s="21">
        <f t="shared" si="4"/>
        <v>0.35737777777777779</v>
      </c>
      <c r="L24" s="21">
        <f t="shared" si="5"/>
        <v>9.6183687433966977E-2</v>
      </c>
      <c r="N24" s="18" t="s">
        <v>57</v>
      </c>
      <c r="O24" s="22">
        <f t="shared" si="6"/>
        <v>0.27217215165565239</v>
      </c>
      <c r="P24" s="22">
        <f t="shared" si="6"/>
        <v>0.17220335728226693</v>
      </c>
      <c r="Q24" s="22">
        <f t="shared" si="6"/>
        <v>0.14952849960023559</v>
      </c>
      <c r="R24" s="22">
        <f t="shared" si="7"/>
        <v>0.19796800284605165</v>
      </c>
      <c r="S24" s="22">
        <f t="shared" si="8"/>
        <v>5.3280572245069553E-2</v>
      </c>
    </row>
    <row r="25" spans="1:19" x14ac:dyDescent="0.25">
      <c r="A25" s="18" t="s">
        <v>39</v>
      </c>
      <c r="B25" s="2">
        <v>26.810600000000001</v>
      </c>
      <c r="C25" s="2">
        <v>21.421600000000002</v>
      </c>
      <c r="D25" s="2">
        <v>33.587299999999999</v>
      </c>
      <c r="G25" s="18" t="s">
        <v>39</v>
      </c>
      <c r="H25" s="21">
        <f t="shared" si="3"/>
        <v>17.873733333333334</v>
      </c>
      <c r="I25" s="21">
        <f t="shared" si="3"/>
        <v>14.281066666666668</v>
      </c>
      <c r="J25" s="21">
        <f t="shared" si="3"/>
        <v>22.391533333333332</v>
      </c>
      <c r="K25" s="21">
        <f t="shared" si="4"/>
        <v>18.182111111111112</v>
      </c>
      <c r="L25" s="21">
        <f t="shared" si="5"/>
        <v>3.3182565731769476</v>
      </c>
      <c r="N25" s="18" t="s">
        <v>39</v>
      </c>
      <c r="O25" s="22">
        <f t="shared" si="6"/>
        <v>9.9010837030923113</v>
      </c>
      <c r="P25" s="22">
        <f t="shared" si="6"/>
        <v>7.9109402495342245</v>
      </c>
      <c r="Q25" s="22">
        <f t="shared" si="6"/>
        <v>12.403701098105689</v>
      </c>
      <c r="R25" s="22">
        <f t="shared" si="7"/>
        <v>10.071908350244074</v>
      </c>
      <c r="S25" s="22">
        <f t="shared" si="8"/>
        <v>1.8381350704214738</v>
      </c>
    </row>
    <row r="26" spans="1:19" x14ac:dyDescent="0.25">
      <c r="A26" s="18" t="s">
        <v>40</v>
      </c>
      <c r="B26" s="2">
        <v>9.1000000000000004E-3</v>
      </c>
      <c r="C26" s="2">
        <v>8.0999999999999996E-3</v>
      </c>
      <c r="D26" s="2">
        <v>8.2000000000000007E-3</v>
      </c>
      <c r="G26" s="18" t="s">
        <v>40</v>
      </c>
      <c r="H26" s="21">
        <f t="shared" si="3"/>
        <v>6.0666666666666673E-3</v>
      </c>
      <c r="I26" s="21">
        <f t="shared" si="3"/>
        <v>5.3999999999999994E-3</v>
      </c>
      <c r="J26" s="21">
        <f t="shared" si="3"/>
        <v>5.4666666666666665E-3</v>
      </c>
      <c r="K26" s="21">
        <f t="shared" si="4"/>
        <v>5.644444444444445E-3</v>
      </c>
      <c r="L26" s="21">
        <f t="shared" si="5"/>
        <v>2.9979416807182359E-4</v>
      </c>
      <c r="N26" s="18" t="s">
        <v>40</v>
      </c>
      <c r="O26" s="22">
        <f t="shared" si="6"/>
        <v>3.3606059431023566E-3</v>
      </c>
      <c r="P26" s="22">
        <f t="shared" si="6"/>
        <v>2.9913085867174817E-3</v>
      </c>
      <c r="Q26" s="22">
        <f t="shared" si="6"/>
        <v>3.0282383223559691E-3</v>
      </c>
      <c r="R26" s="22">
        <f t="shared" si="7"/>
        <v>3.126717617391936E-3</v>
      </c>
      <c r="S26" s="22">
        <f t="shared" si="8"/>
        <v>1.6606979059279078E-4</v>
      </c>
    </row>
    <row r="27" spans="1:19" x14ac:dyDescent="0.25">
      <c r="A27" s="18" t="s">
        <v>41</v>
      </c>
      <c r="B27" s="2">
        <v>0.3674</v>
      </c>
      <c r="C27" s="2">
        <v>0.21790000000000001</v>
      </c>
      <c r="D27" s="2">
        <v>0.35599999999999998</v>
      </c>
      <c r="G27" s="18" t="s">
        <v>41</v>
      </c>
      <c r="H27" s="21">
        <f t="shared" si="3"/>
        <v>0.24493333333333334</v>
      </c>
      <c r="I27" s="21">
        <f t="shared" si="3"/>
        <v>0.14526666666666671</v>
      </c>
      <c r="J27" s="21">
        <f t="shared" si="3"/>
        <v>0.23733333333333334</v>
      </c>
      <c r="K27" s="21">
        <f t="shared" si="4"/>
        <v>0.2091777777777778</v>
      </c>
      <c r="L27" s="21">
        <f t="shared" si="5"/>
        <v>4.5298363418506148E-2</v>
      </c>
      <c r="N27" s="18" t="s">
        <v>41</v>
      </c>
      <c r="O27" s="22">
        <f t="shared" si="6"/>
        <v>0.13567984873580283</v>
      </c>
      <c r="P27" s="22">
        <f t="shared" si="6"/>
        <v>8.0469893956264138E-2</v>
      </c>
      <c r="Q27" s="22">
        <f t="shared" si="6"/>
        <v>0.13146985887301527</v>
      </c>
      <c r="R27" s="22">
        <f t="shared" si="7"/>
        <v>0.11587320052169407</v>
      </c>
      <c r="S27" s="22">
        <f t="shared" si="8"/>
        <v>2.5092848788523473E-2</v>
      </c>
    </row>
    <row r="28" spans="1:19" x14ac:dyDescent="0.25">
      <c r="A28" s="18" t="s">
        <v>42</v>
      </c>
      <c r="B28" s="2">
        <v>1.66E-2</v>
      </c>
      <c r="C28" s="2">
        <v>1.47E-2</v>
      </c>
      <c r="D28" s="2">
        <v>1.32E-2</v>
      </c>
      <c r="G28" s="18" t="s">
        <v>42</v>
      </c>
      <c r="H28" s="21">
        <f t="shared" si="3"/>
        <v>1.1066666666666667E-2</v>
      </c>
      <c r="I28" s="21">
        <f t="shared" si="3"/>
        <v>9.7999999999999997E-3</v>
      </c>
      <c r="J28" s="21">
        <f t="shared" si="3"/>
        <v>8.8000000000000005E-3</v>
      </c>
      <c r="K28" s="21">
        <f t="shared" si="4"/>
        <v>9.8888888888888898E-3</v>
      </c>
      <c r="L28" s="21">
        <f t="shared" si="5"/>
        <v>9.2749496687596477E-4</v>
      </c>
      <c r="N28" s="18" t="s">
        <v>42</v>
      </c>
      <c r="O28" s="22">
        <f t="shared" si="6"/>
        <v>6.1303361159889139E-3</v>
      </c>
      <c r="P28" s="22">
        <f t="shared" si="6"/>
        <v>5.4286711388576523E-3</v>
      </c>
      <c r="Q28" s="22">
        <f t="shared" si="6"/>
        <v>4.8747251042803412E-3</v>
      </c>
      <c r="R28" s="22">
        <f t="shared" si="7"/>
        <v>5.4779107863756364E-3</v>
      </c>
      <c r="S28" s="22">
        <f t="shared" si="8"/>
        <v>5.1378215899135552E-4</v>
      </c>
    </row>
    <row r="29" spans="1:19" x14ac:dyDescent="0.25">
      <c r="A29" s="18" t="s">
        <v>58</v>
      </c>
      <c r="B29" s="2">
        <v>0.92400000000000004</v>
      </c>
      <c r="C29" s="2">
        <v>0.60599999999999998</v>
      </c>
      <c r="D29" s="2">
        <v>0.75749999999999995</v>
      </c>
      <c r="G29" s="18" t="s">
        <v>58</v>
      </c>
      <c r="H29" s="21">
        <f t="shared" si="3"/>
        <v>0.61599999999999999</v>
      </c>
      <c r="I29" s="21">
        <f t="shared" si="3"/>
        <v>0.40399999999999997</v>
      </c>
      <c r="J29" s="21">
        <f t="shared" si="3"/>
        <v>0.505</v>
      </c>
      <c r="K29" s="21">
        <f t="shared" si="4"/>
        <v>0.5083333333333333</v>
      </c>
      <c r="L29" s="21">
        <f t="shared" si="5"/>
        <v>8.6580726621011184E-2</v>
      </c>
      <c r="N29" s="18" t="s">
        <v>58</v>
      </c>
      <c r="O29" s="22">
        <f t="shared" si="6"/>
        <v>0.34123075729962388</v>
      </c>
      <c r="P29" s="22">
        <f t="shared" si="6"/>
        <v>0.22379419796923383</v>
      </c>
      <c r="Q29" s="22">
        <f t="shared" si="6"/>
        <v>0.27974274746154232</v>
      </c>
      <c r="R29" s="22">
        <f t="shared" si="7"/>
        <v>0.28158923424346671</v>
      </c>
      <c r="S29" s="22">
        <f t="shared" si="8"/>
        <v>4.7961050182531183E-2</v>
      </c>
    </row>
    <row r="30" spans="1:19" x14ac:dyDescent="0.25">
      <c r="A30" s="18" t="s">
        <v>59</v>
      </c>
      <c r="B30" s="2">
        <v>0.14990000000000001</v>
      </c>
      <c r="C30" s="2">
        <v>0.1055</v>
      </c>
      <c r="D30" s="2">
        <v>0.1138</v>
      </c>
      <c r="G30" s="18" t="s">
        <v>59</v>
      </c>
      <c r="H30" s="21">
        <f t="shared" si="3"/>
        <v>9.9933333333333346E-2</v>
      </c>
      <c r="I30" s="21">
        <f t="shared" si="3"/>
        <v>7.0333333333333331E-2</v>
      </c>
      <c r="J30" s="21">
        <f t="shared" si="3"/>
        <v>7.5866666666666666E-2</v>
      </c>
      <c r="K30" s="21">
        <f t="shared" si="4"/>
        <v>8.2044444444444448E-2</v>
      </c>
      <c r="L30" s="21">
        <f t="shared" si="5"/>
        <v>1.2849479981791812E-2</v>
      </c>
      <c r="N30" s="18" t="s">
        <v>59</v>
      </c>
      <c r="O30" s="22">
        <f t="shared" si="6"/>
        <v>5.5357673722092673E-2</v>
      </c>
      <c r="P30" s="22">
        <f t="shared" si="6"/>
        <v>3.8960871098604237E-2</v>
      </c>
      <c r="Q30" s="22">
        <f t="shared" si="6"/>
        <v>4.20260391565987E-2</v>
      </c>
      <c r="R30" s="22">
        <f t="shared" si="7"/>
        <v>4.544819465909853E-2</v>
      </c>
      <c r="S30" s="22">
        <f t="shared" si="8"/>
        <v>7.1179184822941837E-3</v>
      </c>
    </row>
    <row r="31" spans="1:19" x14ac:dyDescent="0.25">
      <c r="A31" s="18" t="s">
        <v>60</v>
      </c>
      <c r="B31" s="2">
        <v>0.43540000000000001</v>
      </c>
      <c r="C31" s="2">
        <v>0.43990000000000001</v>
      </c>
      <c r="D31" s="2">
        <v>0.40570000000000001</v>
      </c>
      <c r="G31" s="18" t="s">
        <v>60</v>
      </c>
      <c r="H31" s="21">
        <f t="shared" si="3"/>
        <v>0.29026666666666667</v>
      </c>
      <c r="I31" s="21">
        <f t="shared" si="3"/>
        <v>0.29326666666666668</v>
      </c>
      <c r="J31" s="21">
        <f t="shared" si="3"/>
        <v>0.27046666666666674</v>
      </c>
      <c r="K31" s="21">
        <f t="shared" si="4"/>
        <v>0.28466666666666668</v>
      </c>
      <c r="L31" s="21">
        <f t="shared" si="5"/>
        <v>1.0115334893121402E-2</v>
      </c>
      <c r="N31" s="18" t="s">
        <v>60</v>
      </c>
      <c r="O31" s="22">
        <f t="shared" si="6"/>
        <v>0.16079206896997431</v>
      </c>
      <c r="P31" s="22">
        <f t="shared" si="6"/>
        <v>0.16245390707370622</v>
      </c>
      <c r="Q31" s="22">
        <f t="shared" si="6"/>
        <v>0.14982393748534356</v>
      </c>
      <c r="R31" s="22">
        <f t="shared" si="7"/>
        <v>0.15768997117634137</v>
      </c>
      <c r="S31" s="22">
        <f t="shared" si="8"/>
        <v>5.6033496524661138E-3</v>
      </c>
    </row>
    <row r="32" spans="1:19" x14ac:dyDescent="0.25">
      <c r="A32" s="18" t="s">
        <v>61</v>
      </c>
      <c r="B32" s="2">
        <v>7.4300000000000005E-2</v>
      </c>
      <c r="C32" s="2">
        <v>5.4399999999999997E-2</v>
      </c>
      <c r="D32" s="2">
        <v>6.9599999999999995E-2</v>
      </c>
      <c r="G32" s="18" t="s">
        <v>61</v>
      </c>
      <c r="H32" s="21">
        <f t="shared" si="3"/>
        <v>4.9533333333333339E-2</v>
      </c>
      <c r="I32" s="21">
        <f t="shared" si="3"/>
        <v>3.6266666666666662E-2</v>
      </c>
      <c r="J32" s="21">
        <f t="shared" si="3"/>
        <v>4.6400000000000004E-2</v>
      </c>
      <c r="K32" s="21">
        <f t="shared" si="4"/>
        <v>4.4066666666666671E-2</v>
      </c>
      <c r="L32" s="21">
        <f t="shared" si="5"/>
        <v>5.6618279995330435E-3</v>
      </c>
      <c r="N32" s="18" t="s">
        <v>61</v>
      </c>
      <c r="O32" s="22">
        <f t="shared" si="6"/>
        <v>2.7438793579396166E-2</v>
      </c>
      <c r="P32" s="22">
        <f t="shared" si="6"/>
        <v>2.008977618733716E-2</v>
      </c>
      <c r="Q32" s="22">
        <f t="shared" si="6"/>
        <v>2.5703096004387256E-2</v>
      </c>
      <c r="R32" s="22">
        <f t="shared" si="7"/>
        <v>2.4410555257040195E-2</v>
      </c>
      <c r="S32" s="22">
        <f t="shared" si="8"/>
        <v>3.1363471688001222E-3</v>
      </c>
    </row>
    <row r="33" spans="1:19" x14ac:dyDescent="0.25">
      <c r="A33" s="18" t="s">
        <v>43</v>
      </c>
      <c r="B33" s="2">
        <v>4.82E-2</v>
      </c>
      <c r="C33" s="2">
        <v>3.4500000000000003E-2</v>
      </c>
      <c r="D33" s="2">
        <v>5.0099999999999999E-2</v>
      </c>
      <c r="G33" s="18" t="s">
        <v>43</v>
      </c>
      <c r="H33" s="21">
        <f t="shared" si="3"/>
        <v>3.2133333333333333E-2</v>
      </c>
      <c r="I33" s="21">
        <f t="shared" si="3"/>
        <v>2.3000000000000003E-2</v>
      </c>
      <c r="J33" s="21">
        <f t="shared" si="3"/>
        <v>3.3400000000000006E-2</v>
      </c>
      <c r="K33" s="21">
        <f t="shared" si="4"/>
        <v>2.9511111111111116E-2</v>
      </c>
      <c r="L33" s="21">
        <f t="shared" si="5"/>
        <v>4.6330002544813977E-3</v>
      </c>
      <c r="N33" s="18" t="s">
        <v>43</v>
      </c>
      <c r="O33" s="22">
        <f t="shared" si="6"/>
        <v>1.7800132577750941E-2</v>
      </c>
      <c r="P33" s="22">
        <f t="shared" si="6"/>
        <v>1.2740758795278166E-2</v>
      </c>
      <c r="Q33" s="22">
        <f t="shared" si="6"/>
        <v>1.850179755488221E-2</v>
      </c>
      <c r="R33" s="22">
        <f t="shared" si="7"/>
        <v>1.6347562975970439E-2</v>
      </c>
      <c r="S33" s="22">
        <f t="shared" si="8"/>
        <v>2.5664321191656457E-3</v>
      </c>
    </row>
    <row r="34" spans="1:19" x14ac:dyDescent="0.25">
      <c r="A34" s="18" t="s">
        <v>44</v>
      </c>
      <c r="B34" s="2">
        <v>0.36799999999999999</v>
      </c>
      <c r="C34" s="2">
        <v>0.2</v>
      </c>
      <c r="D34" s="2">
        <v>0.21210000000000001</v>
      </c>
      <c r="G34" s="18" t="s">
        <v>44</v>
      </c>
      <c r="H34" s="21">
        <f t="shared" si="3"/>
        <v>0.24533333333333332</v>
      </c>
      <c r="I34" s="21">
        <f t="shared" si="3"/>
        <v>0.13333333333333333</v>
      </c>
      <c r="J34" s="21">
        <f t="shared" si="3"/>
        <v>0.1414</v>
      </c>
      <c r="K34" s="21">
        <f t="shared" si="4"/>
        <v>0.17335555555555557</v>
      </c>
      <c r="L34" s="21">
        <f t="shared" si="5"/>
        <v>5.1002406140286789E-2</v>
      </c>
      <c r="N34" s="18" t="s">
        <v>44</v>
      </c>
      <c r="O34" s="22">
        <f t="shared" si="6"/>
        <v>0.13590142714963374</v>
      </c>
      <c r="P34" s="22">
        <f t="shared" si="6"/>
        <v>7.385947127697487E-2</v>
      </c>
      <c r="Q34" s="22">
        <f t="shared" si="6"/>
        <v>7.8327969289231844E-2</v>
      </c>
      <c r="R34" s="22">
        <f t="shared" si="7"/>
        <v>9.6029622571946818E-2</v>
      </c>
      <c r="S34" s="22">
        <f t="shared" si="8"/>
        <v>2.8252580635313371E-2</v>
      </c>
    </row>
    <row r="35" spans="1:19" x14ac:dyDescent="0.25">
      <c r="A35" s="18" t="s">
        <v>45</v>
      </c>
      <c r="B35" s="2">
        <v>9.4100000000000003E-2</v>
      </c>
      <c r="C35" s="2">
        <v>5.96E-2</v>
      </c>
      <c r="D35" s="2">
        <v>6.9800000000000001E-2</v>
      </c>
      <c r="G35" s="18" t="s">
        <v>45</v>
      </c>
      <c r="H35" s="21">
        <f t="shared" si="3"/>
        <v>6.2733333333333349E-2</v>
      </c>
      <c r="I35" s="21">
        <f t="shared" si="3"/>
        <v>3.9733333333333329E-2</v>
      </c>
      <c r="J35" s="21">
        <f t="shared" si="3"/>
        <v>4.6533333333333329E-2</v>
      </c>
      <c r="K35" s="21">
        <f t="shared" si="4"/>
        <v>4.9666666666666671E-2</v>
      </c>
      <c r="L35" s="21">
        <f t="shared" si="5"/>
        <v>9.647567338741659E-3</v>
      </c>
      <c r="N35" s="18" t="s">
        <v>45</v>
      </c>
      <c r="O35" s="22">
        <f t="shared" si="6"/>
        <v>3.4750881235816683E-2</v>
      </c>
      <c r="P35" s="22">
        <f t="shared" si="6"/>
        <v>2.2010122440538505E-2</v>
      </c>
      <c r="Q35" s="22">
        <f t="shared" si="6"/>
        <v>2.5776955475664224E-2</v>
      </c>
      <c r="R35" s="22">
        <f t="shared" si="7"/>
        <v>2.7512653050673134E-2</v>
      </c>
      <c r="S35" s="22">
        <f t="shared" si="8"/>
        <v>5.3442316706135825E-3</v>
      </c>
    </row>
    <row r="36" spans="1:19" x14ac:dyDescent="0.25">
      <c r="A36" s="18" t="s">
        <v>62</v>
      </c>
      <c r="B36" s="2">
        <v>6.7999999999999996E-3</v>
      </c>
      <c r="C36" s="2">
        <v>6.3E-3</v>
      </c>
      <c r="D36" s="2">
        <v>6.1999999999999998E-3</v>
      </c>
      <c r="G36" s="18" t="s">
        <v>62</v>
      </c>
      <c r="H36" s="21">
        <f t="shared" si="3"/>
        <v>4.5333333333333328E-3</v>
      </c>
      <c r="I36" s="21">
        <f t="shared" si="3"/>
        <v>4.1999999999999997E-3</v>
      </c>
      <c r="J36" s="21">
        <f t="shared" si="3"/>
        <v>4.1333333333333335E-3</v>
      </c>
      <c r="K36" s="21">
        <f t="shared" si="4"/>
        <v>4.2888888888888881E-3</v>
      </c>
      <c r="L36" s="21">
        <f t="shared" si="5"/>
        <v>1.7497795275581778E-4</v>
      </c>
      <c r="N36" s="18" t="s">
        <v>62</v>
      </c>
      <c r="O36" s="22">
        <f t="shared" si="6"/>
        <v>2.511222023417145E-3</v>
      </c>
      <c r="P36" s="22">
        <f t="shared" si="6"/>
        <v>2.3265733452247084E-3</v>
      </c>
      <c r="Q36" s="22">
        <f t="shared" si="6"/>
        <v>2.289643609586221E-3</v>
      </c>
      <c r="R36" s="22">
        <f t="shared" si="7"/>
        <v>2.3758129927426916E-3</v>
      </c>
      <c r="S36" s="22">
        <f t="shared" si="8"/>
        <v>9.6928343067541271E-5</v>
      </c>
    </row>
    <row r="37" spans="1:19" x14ac:dyDescent="0.25">
      <c r="A37" s="18" t="s">
        <v>46</v>
      </c>
      <c r="B37" s="2">
        <v>0.1721</v>
      </c>
      <c r="C37" s="2">
        <v>0.24859999999999999</v>
      </c>
      <c r="D37" s="2">
        <v>0.26750000000000002</v>
      </c>
      <c r="G37" s="18" t="s">
        <v>46</v>
      </c>
      <c r="H37" s="21">
        <f t="shared" si="3"/>
        <v>0.11473333333333334</v>
      </c>
      <c r="I37" s="21">
        <f t="shared" si="3"/>
        <v>0.16573333333333334</v>
      </c>
      <c r="J37" s="21">
        <f t="shared" si="3"/>
        <v>0.17833333333333337</v>
      </c>
      <c r="K37" s="21">
        <f t="shared" si="4"/>
        <v>0.15293333333333337</v>
      </c>
      <c r="L37" s="21">
        <f t="shared" si="5"/>
        <v>2.7496908917185554E-2</v>
      </c>
      <c r="N37" s="18" t="s">
        <v>46</v>
      </c>
      <c r="O37" s="22">
        <f t="shared" si="6"/>
        <v>6.3556075033836881E-2</v>
      </c>
      <c r="P37" s="22">
        <f t="shared" si="6"/>
        <v>9.1807322797279753E-2</v>
      </c>
      <c r="Q37" s="22">
        <f t="shared" si="6"/>
        <v>9.8787042832953906E-2</v>
      </c>
      <c r="R37" s="22">
        <f t="shared" si="7"/>
        <v>8.4716813554690185E-2</v>
      </c>
      <c r="S37" s="22">
        <f t="shared" si="8"/>
        <v>1.5231803657808437E-2</v>
      </c>
    </row>
    <row r="38" spans="1:19" x14ac:dyDescent="0.25">
      <c r="A38" s="18" t="s">
        <v>47</v>
      </c>
      <c r="B38" s="2">
        <v>0.19040000000000001</v>
      </c>
      <c r="C38" s="2">
        <v>0.17150000000000001</v>
      </c>
      <c r="D38" s="2">
        <v>0.20469999999999999</v>
      </c>
      <c r="G38" s="18" t="s">
        <v>47</v>
      </c>
      <c r="H38" s="21">
        <f t="shared" si="3"/>
        <v>0.12693333333333334</v>
      </c>
      <c r="I38" s="21">
        <f t="shared" si="3"/>
        <v>0.11433333333333334</v>
      </c>
      <c r="J38" s="21">
        <f t="shared" si="3"/>
        <v>0.13646666666666665</v>
      </c>
      <c r="K38" s="21">
        <f t="shared" si="4"/>
        <v>0.12591111111111111</v>
      </c>
      <c r="L38" s="21">
        <f t="shared" si="5"/>
        <v>9.0647601481346277E-3</v>
      </c>
      <c r="N38" s="18" t="s">
        <v>47</v>
      </c>
      <c r="O38" s="22">
        <f t="shared" si="6"/>
        <v>7.0314216655680079E-2</v>
      </c>
      <c r="P38" s="22">
        <f t="shared" si="6"/>
        <v>6.3334496620005953E-2</v>
      </c>
      <c r="Q38" s="22">
        <f t="shared" si="6"/>
        <v>7.5595168851983766E-2</v>
      </c>
      <c r="R38" s="22">
        <f t="shared" si="7"/>
        <v>6.9747960709223275E-2</v>
      </c>
      <c r="S38" s="22">
        <f t="shared" si="8"/>
        <v>5.0213879384536182E-3</v>
      </c>
    </row>
    <row r="39" spans="1:19" x14ac:dyDescent="0.25">
      <c r="G39" s="18" t="s">
        <v>77</v>
      </c>
      <c r="H39" s="21">
        <f>SUM(H2:H38)</f>
        <v>167.51076340000003</v>
      </c>
      <c r="I39" s="21">
        <f t="shared" ref="I39:J39" si="16">SUM(I2:I38)</f>
        <v>169.65668773333329</v>
      </c>
      <c r="J39" s="21">
        <f t="shared" si="16"/>
        <v>204.40150226666674</v>
      </c>
      <c r="K39" s="23">
        <f>AVERAGE(H39:J39)</f>
        <v>180.52298446666668</v>
      </c>
      <c r="L39" s="21">
        <f t="shared" si="5"/>
        <v>16.907374269921146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E22" zoomScale="175" zoomScaleNormal="175" workbookViewId="0">
      <selection activeCell="X1" sqref="X1"/>
    </sheetView>
  </sheetViews>
  <sheetFormatPr defaultColWidth="9" defaultRowHeight="15.75" x14ac:dyDescent="0.25"/>
  <cols>
    <col min="1" max="1" width="11.875" style="18" customWidth="1"/>
    <col min="2" max="2" width="11.375" style="2" customWidth="1"/>
    <col min="3" max="3" width="11.5" style="2" customWidth="1"/>
    <col min="4" max="4" width="11.25" style="2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13" style="17" customWidth="1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96</v>
      </c>
      <c r="C1" s="18" t="s">
        <v>96</v>
      </c>
      <c r="D1" s="18" t="s">
        <v>96</v>
      </c>
      <c r="E1" s="18">
        <v>10</v>
      </c>
      <c r="F1" s="18" t="s">
        <v>72</v>
      </c>
      <c r="G1" s="18" t="s">
        <v>75</v>
      </c>
      <c r="H1" s="18" t="s">
        <v>96</v>
      </c>
      <c r="I1" s="18" t="s">
        <v>96</v>
      </c>
      <c r="J1" s="18" t="s">
        <v>96</v>
      </c>
      <c r="K1" s="20" t="s">
        <v>13</v>
      </c>
      <c r="L1" s="20" t="s">
        <v>14</v>
      </c>
      <c r="N1" s="18" t="s">
        <v>89</v>
      </c>
      <c r="O1" s="18" t="s">
        <v>96</v>
      </c>
      <c r="P1" s="18" t="s">
        <v>96</v>
      </c>
      <c r="Q1" s="18" t="s">
        <v>96</v>
      </c>
      <c r="R1" s="3" t="s">
        <v>13</v>
      </c>
      <c r="S1" s="20" t="s">
        <v>14</v>
      </c>
      <c r="T1" s="19"/>
      <c r="U1" s="18" t="s">
        <v>82</v>
      </c>
      <c r="V1" s="18" t="s">
        <v>96</v>
      </c>
      <c r="W1" s="18" t="s">
        <v>96</v>
      </c>
      <c r="X1" s="18" t="s">
        <v>96</v>
      </c>
      <c r="Y1" s="20" t="s">
        <v>13</v>
      </c>
      <c r="Z1" s="20" t="s">
        <v>14</v>
      </c>
      <c r="AB1" s="18"/>
      <c r="AD1" s="18"/>
    </row>
    <row r="2" spans="1:30" x14ac:dyDescent="0.25">
      <c r="A2" s="18" t="s">
        <v>26</v>
      </c>
      <c r="B2" s="2">
        <v>0.62609999999999999</v>
      </c>
      <c r="C2" s="2">
        <v>0.52929999999999999</v>
      </c>
      <c r="D2" s="2">
        <v>0.77610000000000001</v>
      </c>
      <c r="E2" s="18">
        <v>2</v>
      </c>
      <c r="F2" s="18" t="s">
        <v>74</v>
      </c>
      <c r="G2" s="18" t="s">
        <v>26</v>
      </c>
      <c r="H2" s="21">
        <f>B2*10*2/1000/0.03</f>
        <v>0.41739999999999999</v>
      </c>
      <c r="I2" s="21">
        <f t="shared" ref="I2:J17" si="0">C2*10*2/1000/0.03</f>
        <v>0.35286666666666666</v>
      </c>
      <c r="J2" s="21">
        <f t="shared" si="0"/>
        <v>0.51740000000000008</v>
      </c>
      <c r="K2" s="21">
        <f>AVERAGE(H2:J2)</f>
        <v>0.42922222222222223</v>
      </c>
      <c r="L2" s="21">
        <f>_xlfn.STDEV.P(H2:J2)</f>
        <v>6.7688640839992015E-2</v>
      </c>
      <c r="N2" s="18" t="s">
        <v>26</v>
      </c>
      <c r="O2" s="22">
        <f>H2/139.0882*100</f>
        <v>0.3000973483012937</v>
      </c>
      <c r="P2" s="22">
        <f t="shared" ref="P2:Q17" si="1">I2/139.0882*100</f>
        <v>0.25369993045180445</v>
      </c>
      <c r="Q2" s="22">
        <f t="shared" si="1"/>
        <v>0.37199417348128749</v>
      </c>
      <c r="R2" s="22">
        <f>AVERAGE(O2:Q2)</f>
        <v>0.30859715074479521</v>
      </c>
      <c r="S2" s="22">
        <f>_xlfn.STDEV.P(O2:Q2)</f>
        <v>4.866598377144276E-2</v>
      </c>
      <c r="U2" s="21" t="s">
        <v>83</v>
      </c>
      <c r="V2" s="21">
        <f>H2</f>
        <v>0.41739999999999999</v>
      </c>
      <c r="W2" s="21">
        <f t="shared" ref="W2:X2" si="2">I2</f>
        <v>0.35286666666666666</v>
      </c>
      <c r="X2" s="21">
        <f t="shared" si="2"/>
        <v>0.51740000000000008</v>
      </c>
      <c r="Y2" s="21">
        <f>AVERAGE(V2:X2)</f>
        <v>0.42922222222222223</v>
      </c>
      <c r="Z2" s="21">
        <f>_xlfn.STDEV.P(V2:X2)</f>
        <v>6.7688640839992015E-2</v>
      </c>
    </row>
    <row r="3" spans="1:30" x14ac:dyDescent="0.25">
      <c r="A3" s="18" t="s">
        <v>27</v>
      </c>
      <c r="B3" s="2">
        <v>4.1000000000000003E-3</v>
      </c>
      <c r="C3" s="2">
        <v>4.8999999999999998E-3</v>
      </c>
      <c r="D3" s="2">
        <v>4.7000000000000002E-3</v>
      </c>
      <c r="E3" s="18">
        <v>1000</v>
      </c>
      <c r="G3" s="18" t="s">
        <v>27</v>
      </c>
      <c r="H3" s="21">
        <f t="shared" ref="H3:J38" si="3">B3*10*2/1000/0.03</f>
        <v>2.7333333333333333E-3</v>
      </c>
      <c r="I3" s="21">
        <f t="shared" si="0"/>
        <v>3.2666666666666673E-3</v>
      </c>
      <c r="J3" s="21">
        <f t="shared" si="0"/>
        <v>3.1333333333333335E-3</v>
      </c>
      <c r="K3" s="21">
        <f t="shared" ref="K3:K38" si="4">AVERAGE(H3:J3)</f>
        <v>3.0444444444444447E-3</v>
      </c>
      <c r="L3" s="21">
        <f t="shared" ref="L3:L39" si="5">_xlfn.STDEV.P(H3:J3)</f>
        <v>2.2662308949301292E-4</v>
      </c>
      <c r="N3" s="18" t="s">
        <v>27</v>
      </c>
      <c r="O3" s="22">
        <f t="shared" ref="O3:Q38" si="6">H3/139.0882*100</f>
        <v>1.9651798882531612E-3</v>
      </c>
      <c r="P3" s="22">
        <f t="shared" si="1"/>
        <v>2.3486296225464615E-3</v>
      </c>
      <c r="Q3" s="22">
        <f t="shared" si="1"/>
        <v>2.2527671889731363E-3</v>
      </c>
      <c r="R3" s="22">
        <f t="shared" ref="R3:R38" si="7">AVERAGE(O3:Q3)</f>
        <v>2.1888588999242533E-3</v>
      </c>
      <c r="S3" s="22">
        <f t="shared" ref="S3:S38" si="8">_xlfn.STDEV.P(O3:Q3)</f>
        <v>1.6293480647029224E-4</v>
      </c>
      <c r="U3" s="21" t="s">
        <v>78</v>
      </c>
      <c r="V3" s="21">
        <f>SUM(H3:H7)</f>
        <v>0.15433333333333335</v>
      </c>
      <c r="W3" s="21">
        <f t="shared" ref="W3:X3" si="9">SUM(I3:I7)</f>
        <v>0.19646666666666668</v>
      </c>
      <c r="X3" s="21">
        <f t="shared" si="9"/>
        <v>0.1963333333333333</v>
      </c>
      <c r="Y3" s="21">
        <f t="shared" ref="Y3:Y11" si="10">AVERAGE(V3:X3)</f>
        <v>0.18237777777777775</v>
      </c>
      <c r="Z3" s="21">
        <f t="shared" ref="Z3:Z11" si="11">_xlfn.STDEV.P(V3:X3)</f>
        <v>1.9830491548666583E-2</v>
      </c>
    </row>
    <row r="4" spans="1:30" x14ac:dyDescent="0.25">
      <c r="A4" s="18" t="s">
        <v>28</v>
      </c>
      <c r="B4" s="2">
        <v>1.11E-2</v>
      </c>
      <c r="C4" s="2">
        <v>1.5299999999999999E-2</v>
      </c>
      <c r="D4" s="2">
        <v>1.5900000000000001E-2</v>
      </c>
      <c r="E4" s="18">
        <v>0.03</v>
      </c>
      <c r="F4" s="18" t="s">
        <v>73</v>
      </c>
      <c r="G4" s="18" t="s">
        <v>28</v>
      </c>
      <c r="H4" s="21">
        <f t="shared" si="3"/>
        <v>7.4000000000000003E-3</v>
      </c>
      <c r="I4" s="21">
        <f t="shared" si="0"/>
        <v>1.0200000000000001E-2</v>
      </c>
      <c r="J4" s="21">
        <f t="shared" si="0"/>
        <v>1.0600000000000002E-2</v>
      </c>
      <c r="K4" s="21">
        <f t="shared" si="4"/>
        <v>9.4000000000000004E-3</v>
      </c>
      <c r="L4" s="21">
        <f t="shared" si="5"/>
        <v>1.4236104336041752E-3</v>
      </c>
      <c r="N4" s="18" t="s">
        <v>28</v>
      </c>
      <c r="O4" s="22">
        <f t="shared" si="6"/>
        <v>5.3203650633195342E-3</v>
      </c>
      <c r="P4" s="22">
        <f t="shared" si="1"/>
        <v>7.3334761683593588E-3</v>
      </c>
      <c r="Q4" s="22">
        <f t="shared" si="1"/>
        <v>7.6210634690793335E-3</v>
      </c>
      <c r="R4" s="22">
        <f t="shared" si="7"/>
        <v>6.7583015669194085E-3</v>
      </c>
      <c r="S4" s="22">
        <f t="shared" si="8"/>
        <v>1.0235307046925443E-3</v>
      </c>
      <c r="U4" s="21" t="s">
        <v>84</v>
      </c>
      <c r="V4" s="21">
        <f>SUM(H8:H27,H29,H30,H32,H35)</f>
        <v>126.36014846666666</v>
      </c>
      <c r="W4" s="21">
        <f>SUM(I8:I27,I29,I30,I32,I35)</f>
        <v>150.44782726666668</v>
      </c>
      <c r="X4" s="21">
        <f>SUM(J8:J27,J29,J30,J32,J35)</f>
        <v>138.09214746666666</v>
      </c>
      <c r="Y4" s="21">
        <f t="shared" si="10"/>
        <v>138.30004106666669</v>
      </c>
      <c r="Z4" s="21">
        <f t="shared" si="11"/>
        <v>9.834852390171168</v>
      </c>
    </row>
    <row r="5" spans="1:30" x14ac:dyDescent="0.25">
      <c r="A5" s="18" t="s">
        <v>29</v>
      </c>
      <c r="B5" s="2">
        <v>3.5200000000000002E-2</v>
      </c>
      <c r="C5" s="2">
        <v>4.9099999999999998E-2</v>
      </c>
      <c r="D5" s="2">
        <v>4.8599999999999997E-2</v>
      </c>
      <c r="G5" s="18" t="s">
        <v>29</v>
      </c>
      <c r="H5" s="21">
        <f t="shared" si="3"/>
        <v>2.346666666666667E-2</v>
      </c>
      <c r="I5" s="21">
        <f t="shared" si="0"/>
        <v>3.2733333333333337E-2</v>
      </c>
      <c r="J5" s="21">
        <f t="shared" si="0"/>
        <v>3.2399999999999998E-2</v>
      </c>
      <c r="K5" s="21">
        <f t="shared" si="4"/>
        <v>2.9533333333333339E-2</v>
      </c>
      <c r="L5" s="21">
        <f t="shared" si="5"/>
        <v>4.2919390420578813E-3</v>
      </c>
      <c r="N5" s="18" t="s">
        <v>29</v>
      </c>
      <c r="O5" s="22">
        <f t="shared" si="6"/>
        <v>1.6871788308905192E-2</v>
      </c>
      <c r="P5" s="22">
        <f t="shared" si="1"/>
        <v>2.3534227442251275E-2</v>
      </c>
      <c r="Q5" s="22">
        <f t="shared" si="1"/>
        <v>2.3294571358317959E-2</v>
      </c>
      <c r="R5" s="22">
        <f t="shared" si="7"/>
        <v>2.1233529036491477E-2</v>
      </c>
      <c r="S5" s="22">
        <f t="shared" si="8"/>
        <v>3.085767909900252E-3</v>
      </c>
      <c r="U5" s="21" t="s">
        <v>85</v>
      </c>
      <c r="V5" s="21">
        <f>SUM(H28,H31,H33,H34,H36:H38)</f>
        <v>0.14173333333333332</v>
      </c>
      <c r="W5" s="21">
        <f>SUM(I28,I31,I33,I34,I36:I38)</f>
        <v>0.19266666666666662</v>
      </c>
      <c r="X5" s="21">
        <f>SUM(J28,J31,J33,J34,J36:J38)</f>
        <v>0.19513333333333333</v>
      </c>
      <c r="Y5" s="21">
        <f t="shared" si="10"/>
        <v>0.17651111111111106</v>
      </c>
      <c r="Z5" s="21">
        <f t="shared" si="11"/>
        <v>2.4612212164986859E-2</v>
      </c>
    </row>
    <row r="6" spans="1:30" x14ac:dyDescent="0.25">
      <c r="A6" s="18" t="s">
        <v>30</v>
      </c>
      <c r="B6" s="2">
        <v>7.0000000000000001E-3</v>
      </c>
      <c r="C6" s="2">
        <v>6.8999999999999999E-3</v>
      </c>
      <c r="D6" s="2">
        <v>6.1999999999999998E-3</v>
      </c>
      <c r="G6" s="18" t="s">
        <v>30</v>
      </c>
      <c r="H6" s="21">
        <f t="shared" si="3"/>
        <v>4.6666666666666671E-3</v>
      </c>
      <c r="I6" s="21">
        <f t="shared" si="0"/>
        <v>4.6000000000000008E-3</v>
      </c>
      <c r="J6" s="21">
        <f t="shared" si="0"/>
        <v>4.1333333333333335E-3</v>
      </c>
      <c r="K6" s="21">
        <f t="shared" si="4"/>
        <v>4.4666666666666674E-3</v>
      </c>
      <c r="L6" s="21">
        <f t="shared" si="5"/>
        <v>2.3726840560069599E-4</v>
      </c>
      <c r="N6" s="18" t="s">
        <v>30</v>
      </c>
      <c r="O6" s="22">
        <f t="shared" si="6"/>
        <v>3.355185175066373E-3</v>
      </c>
      <c r="P6" s="22">
        <f t="shared" si="1"/>
        <v>3.3072539582797108E-3</v>
      </c>
      <c r="Q6" s="22">
        <f t="shared" si="1"/>
        <v>2.9717354407730731E-3</v>
      </c>
      <c r="R6" s="22">
        <f t="shared" si="7"/>
        <v>3.2113915247063856E-3</v>
      </c>
      <c r="S6" s="22">
        <f t="shared" si="8"/>
        <v>1.7058845078209077E-4</v>
      </c>
      <c r="U6" s="21" t="s">
        <v>80</v>
      </c>
      <c r="V6" s="21">
        <f>SUM(H2:H9,H11,H13,H15,H17,H22,H26,H28,H33,H36)</f>
        <v>77.494844599999993</v>
      </c>
      <c r="W6" s="21">
        <f>SUM(I2:I9,I11,I13,I15,I17,I22,I26,I28,I33,I36)</f>
        <v>86.926352266666697</v>
      </c>
      <c r="X6" s="21">
        <f>SUM(J2:J9,J11,J13,J15,J17,J22,J26,J28,J33,J36)</f>
        <v>81.53719953333335</v>
      </c>
      <c r="Y6" s="21">
        <f t="shared" si="10"/>
        <v>81.986132133333342</v>
      </c>
      <c r="Z6" s="21">
        <f t="shared" si="11"/>
        <v>3.8634604157503905</v>
      </c>
    </row>
    <row r="7" spans="1:30" x14ac:dyDescent="0.25">
      <c r="A7" s="18" t="s">
        <v>31</v>
      </c>
      <c r="B7" s="2">
        <v>0.1741</v>
      </c>
      <c r="C7" s="2">
        <v>0.2185</v>
      </c>
      <c r="D7" s="2">
        <v>0.21909999999999999</v>
      </c>
      <c r="G7" s="18" t="s">
        <v>31</v>
      </c>
      <c r="H7" s="21">
        <f t="shared" si="3"/>
        <v>0.11606666666666668</v>
      </c>
      <c r="I7" s="21">
        <f t="shared" si="0"/>
        <v>0.14566666666666667</v>
      </c>
      <c r="J7" s="21">
        <f t="shared" si="0"/>
        <v>0.14606666666666665</v>
      </c>
      <c r="K7" s="21">
        <f t="shared" si="4"/>
        <v>0.13593333333333335</v>
      </c>
      <c r="L7" s="21">
        <f t="shared" si="5"/>
        <v>1.4048803824129853E-2</v>
      </c>
      <c r="N7" s="18" t="s">
        <v>31</v>
      </c>
      <c r="O7" s="22">
        <f t="shared" si="6"/>
        <v>8.3448248425579366E-2</v>
      </c>
      <c r="P7" s="22">
        <f t="shared" si="1"/>
        <v>0.1047297086788575</v>
      </c>
      <c r="Q7" s="22">
        <f t="shared" si="1"/>
        <v>0.10501729597957746</v>
      </c>
      <c r="R7" s="22">
        <f t="shared" si="7"/>
        <v>9.7731751028004757E-2</v>
      </c>
      <c r="S7" s="22">
        <f t="shared" si="8"/>
        <v>1.0100643925315084E-2</v>
      </c>
      <c r="U7" s="21" t="s">
        <v>79</v>
      </c>
      <c r="V7" s="21">
        <f>SUM(H12,H10,H14,H16,H18:H21,H23:H25,H27,H29:H32,H34,H35,H37:H38)</f>
        <v>49.578770533333326</v>
      </c>
      <c r="W7" s="21">
        <f t="shared" ref="W7:X7" si="12">SUM(I12,I10,I14,I16,I18:I21,I23:I25,I27,I29:I32,I34,I35,I37:I38)</f>
        <v>64.263474999999971</v>
      </c>
      <c r="X7" s="21">
        <f t="shared" si="12"/>
        <v>57.463814599999999</v>
      </c>
      <c r="Y7" s="21">
        <f t="shared" si="10"/>
        <v>57.10202004444443</v>
      </c>
      <c r="Z7" s="21">
        <f t="shared" si="11"/>
        <v>6.00046152634149</v>
      </c>
    </row>
    <row r="8" spans="1:30" x14ac:dyDescent="0.25">
      <c r="A8" s="18" t="s">
        <v>48</v>
      </c>
      <c r="B8" s="2">
        <v>1.6689999999999999E-4</v>
      </c>
      <c r="C8" s="2">
        <v>2.284E-4</v>
      </c>
      <c r="D8" s="2">
        <v>1.9929999999999999E-4</v>
      </c>
      <c r="G8" s="18" t="s">
        <v>48</v>
      </c>
      <c r="H8" s="21">
        <f t="shared" si="3"/>
        <v>1.1126666666666666E-4</v>
      </c>
      <c r="I8" s="21">
        <f t="shared" si="0"/>
        <v>1.5226666666666666E-4</v>
      </c>
      <c r="J8" s="21">
        <f t="shared" si="0"/>
        <v>1.3286666666666665E-4</v>
      </c>
      <c r="K8" s="21">
        <f t="shared" si="4"/>
        <v>1.3213333333333334E-4</v>
      </c>
      <c r="L8" s="21">
        <f t="shared" si="5"/>
        <v>1.67462101848614E-5</v>
      </c>
      <c r="N8" s="18" t="s">
        <v>48</v>
      </c>
      <c r="O8" s="22">
        <f t="shared" si="6"/>
        <v>7.9997200816939656E-5</v>
      </c>
      <c r="P8" s="22">
        <f t="shared" si="1"/>
        <v>1.0947489914073707E-4</v>
      </c>
      <c r="Q8" s="22">
        <f t="shared" si="1"/>
        <v>9.5526915055818302E-5</v>
      </c>
      <c r="R8" s="22">
        <f t="shared" si="7"/>
        <v>9.4999671671165006E-5</v>
      </c>
      <c r="S8" s="22">
        <f t="shared" si="8"/>
        <v>1.2039993460884099E-5</v>
      </c>
      <c r="U8" s="21" t="s">
        <v>81</v>
      </c>
      <c r="V8" s="21">
        <f>SUM(H6,H8,H11:H12,H15:H16,H26,H33)</f>
        <v>0.33397793333333337</v>
      </c>
      <c r="W8" s="21">
        <f t="shared" ref="W8:X8" si="13">SUM(I6,I8,I11:I12,I15:I16,I26,I33)</f>
        <v>0.45821893333333347</v>
      </c>
      <c r="X8" s="21">
        <f t="shared" si="13"/>
        <v>0.47006619999999999</v>
      </c>
      <c r="Y8" s="21">
        <f t="shared" si="10"/>
        <v>0.42075435555555557</v>
      </c>
      <c r="Z8" s="21">
        <f t="shared" si="11"/>
        <v>6.1550521374097319E-2</v>
      </c>
    </row>
    <row r="9" spans="1:30" x14ac:dyDescent="0.25">
      <c r="A9" s="18" t="s">
        <v>32</v>
      </c>
      <c r="B9" s="2">
        <v>0.55969999999999998</v>
      </c>
      <c r="C9" s="2">
        <v>0.7611</v>
      </c>
      <c r="D9" s="2">
        <v>0.78220000000000001</v>
      </c>
      <c r="G9" s="18" t="s">
        <v>32</v>
      </c>
      <c r="H9" s="21">
        <f t="shared" si="3"/>
        <v>0.37313333333333332</v>
      </c>
      <c r="I9" s="21">
        <f t="shared" si="0"/>
        <v>0.50739999999999996</v>
      </c>
      <c r="J9" s="21">
        <f t="shared" si="0"/>
        <v>0.52146666666666674</v>
      </c>
      <c r="K9" s="21">
        <f t="shared" si="4"/>
        <v>0.46733333333333338</v>
      </c>
      <c r="L9" s="21">
        <f t="shared" si="5"/>
        <v>6.6856551799494568E-2</v>
      </c>
      <c r="N9" s="18" t="s">
        <v>32</v>
      </c>
      <c r="O9" s="22">
        <f t="shared" si="6"/>
        <v>0.26827102035494982</v>
      </c>
      <c r="P9" s="22">
        <f t="shared" si="1"/>
        <v>0.36480449096328804</v>
      </c>
      <c r="Q9" s="22">
        <f t="shared" si="1"/>
        <v>0.37491797770527385</v>
      </c>
      <c r="R9" s="22">
        <f t="shared" si="7"/>
        <v>0.33599782967450387</v>
      </c>
      <c r="S9" s="22">
        <f t="shared" si="8"/>
        <v>4.8067738168655061E-2</v>
      </c>
      <c r="U9" s="22" t="s">
        <v>76</v>
      </c>
      <c r="V9" s="22"/>
      <c r="W9" s="22"/>
      <c r="X9" s="22"/>
    </row>
    <row r="10" spans="1:30" x14ac:dyDescent="0.25">
      <c r="A10" s="18" t="s">
        <v>49</v>
      </c>
      <c r="B10" s="2">
        <v>1.5558E-3</v>
      </c>
      <c r="C10" s="2">
        <v>2.1124999999999998E-3</v>
      </c>
      <c r="D10" s="2">
        <v>1.6218999999999999E-3</v>
      </c>
      <c r="G10" s="18" t="s">
        <v>49</v>
      </c>
      <c r="H10" s="21">
        <f t="shared" si="3"/>
        <v>1.0372000000000001E-3</v>
      </c>
      <c r="I10" s="21">
        <f t="shared" si="0"/>
        <v>1.4083333333333333E-3</v>
      </c>
      <c r="J10" s="21">
        <f t="shared" si="0"/>
        <v>1.0812666666666665E-3</v>
      </c>
      <c r="K10" s="21">
        <f t="shared" si="4"/>
        <v>1.1756E-3</v>
      </c>
      <c r="L10" s="21">
        <f t="shared" si="5"/>
        <v>1.6554771942677856E-4</v>
      </c>
      <c r="N10" s="18" t="s">
        <v>49</v>
      </c>
      <c r="O10" s="22">
        <f t="shared" si="6"/>
        <v>7.4571387076689463E-4</v>
      </c>
      <c r="P10" s="22">
        <f t="shared" si="1"/>
        <v>1.0125469546182445E-3</v>
      </c>
      <c r="Q10" s="22">
        <f t="shared" si="1"/>
        <v>7.7739640506287839E-4</v>
      </c>
      <c r="R10" s="22">
        <f t="shared" si="7"/>
        <v>8.4521907681600584E-4</v>
      </c>
      <c r="S10" s="22">
        <f t="shared" si="8"/>
        <v>1.1902355442573746E-4</v>
      </c>
      <c r="U10" s="22" t="s">
        <v>80</v>
      </c>
      <c r="V10" s="22">
        <f>V6/139.0882*100</f>
        <v>55.716332945569782</v>
      </c>
      <c r="W10" s="22">
        <f t="shared" ref="W10:X10" si="14">W6/139.0882*100</f>
        <v>62.497287524510845</v>
      </c>
      <c r="X10" s="22">
        <f t="shared" si="14"/>
        <v>58.622657805143319</v>
      </c>
      <c r="Y10" s="22">
        <f t="shared" si="10"/>
        <v>58.945426091741318</v>
      </c>
      <c r="Z10" s="22">
        <f t="shared" si="11"/>
        <v>2.7777053810103158</v>
      </c>
    </row>
    <row r="11" spans="1:30" x14ac:dyDescent="0.25">
      <c r="A11" s="18" t="s">
        <v>33</v>
      </c>
      <c r="B11" s="2">
        <v>0.1827</v>
      </c>
      <c r="C11" s="2">
        <v>0.29210000000000003</v>
      </c>
      <c r="D11" s="2">
        <v>0.30370000000000003</v>
      </c>
      <c r="G11" s="18" t="s">
        <v>33</v>
      </c>
      <c r="H11" s="21">
        <f t="shared" si="3"/>
        <v>0.12180000000000001</v>
      </c>
      <c r="I11" s="21">
        <f t="shared" si="0"/>
        <v>0.19473333333333337</v>
      </c>
      <c r="J11" s="21">
        <f t="shared" si="0"/>
        <v>0.20246666666666668</v>
      </c>
      <c r="K11" s="21">
        <f t="shared" si="4"/>
        <v>0.17300000000000004</v>
      </c>
      <c r="L11" s="21">
        <f t="shared" si="5"/>
        <v>3.6341263150961103E-2</v>
      </c>
      <c r="N11" s="18" t="s">
        <v>33</v>
      </c>
      <c r="O11" s="22">
        <f t="shared" si="6"/>
        <v>8.7570333069232328E-2</v>
      </c>
      <c r="P11" s="22">
        <f t="shared" si="1"/>
        <v>0.14000708423384112</v>
      </c>
      <c r="Q11" s="22">
        <f t="shared" si="1"/>
        <v>0.14556710538109391</v>
      </c>
      <c r="R11" s="22">
        <f t="shared" si="7"/>
        <v>0.12438150756138912</v>
      </c>
      <c r="S11" s="22">
        <f t="shared" si="8"/>
        <v>2.6128214435847948E-2</v>
      </c>
      <c r="U11" s="22" t="s">
        <v>79</v>
      </c>
      <c r="V11" s="22">
        <f>V7/139.0882*100</f>
        <v>35.645561976740893</v>
      </c>
      <c r="W11" s="22">
        <f t="shared" ref="W11:X11" si="15">W7/139.0882*100</f>
        <v>46.203398275338934</v>
      </c>
      <c r="X11" s="22">
        <f t="shared" si="15"/>
        <v>41.314658324717698</v>
      </c>
      <c r="Y11" s="22">
        <f t="shared" si="10"/>
        <v>41.054539525599175</v>
      </c>
      <c r="Z11" s="22">
        <f t="shared" si="11"/>
        <v>4.3141413335865701</v>
      </c>
    </row>
    <row r="12" spans="1:30" x14ac:dyDescent="0.25">
      <c r="A12" s="18" t="s">
        <v>34</v>
      </c>
      <c r="B12" s="2">
        <v>2.5499999999999998E-2</v>
      </c>
      <c r="C12" s="2">
        <v>2.5600000000000001E-2</v>
      </c>
      <c r="D12" s="2">
        <v>2.1399999999999999E-2</v>
      </c>
      <c r="G12" s="18" t="s">
        <v>34</v>
      </c>
      <c r="H12" s="21">
        <f t="shared" si="3"/>
        <v>1.7000000000000001E-2</v>
      </c>
      <c r="I12" s="21">
        <f t="shared" si="0"/>
        <v>1.7066666666666667E-2</v>
      </c>
      <c r="J12" s="21">
        <f t="shared" si="0"/>
        <v>1.4266666666666667E-2</v>
      </c>
      <c r="K12" s="21">
        <f t="shared" si="4"/>
        <v>1.6111111111111114E-2</v>
      </c>
      <c r="L12" s="21">
        <f t="shared" si="5"/>
        <v>1.3045031219057043E-3</v>
      </c>
      <c r="N12" s="18" t="s">
        <v>34</v>
      </c>
      <c r="O12" s="22">
        <f t="shared" si="6"/>
        <v>1.222246028059893E-2</v>
      </c>
      <c r="P12" s="22">
        <f t="shared" si="1"/>
        <v>1.2270391497385593E-2</v>
      </c>
      <c r="Q12" s="22">
        <f t="shared" si="1"/>
        <v>1.0257280392345768E-2</v>
      </c>
      <c r="R12" s="22">
        <f t="shared" si="7"/>
        <v>1.1583377390110098E-2</v>
      </c>
      <c r="S12" s="22">
        <f t="shared" si="8"/>
        <v>9.3789632902410507E-4</v>
      </c>
    </row>
    <row r="13" spans="1:30" x14ac:dyDescent="0.25">
      <c r="A13" s="18" t="s">
        <v>35</v>
      </c>
      <c r="B13" s="2">
        <v>83.912999999999997</v>
      </c>
      <c r="C13" s="2">
        <v>95.488</v>
      </c>
      <c r="D13" s="2">
        <v>88.123999999999995</v>
      </c>
      <c r="G13" s="18" t="s">
        <v>35</v>
      </c>
      <c r="H13" s="21">
        <f t="shared" si="3"/>
        <v>55.942000000000007</v>
      </c>
      <c r="I13" s="21">
        <f t="shared" si="0"/>
        <v>63.658666666666669</v>
      </c>
      <c r="J13" s="21">
        <f t="shared" si="0"/>
        <v>58.74933333333334</v>
      </c>
      <c r="K13" s="21">
        <f t="shared" si="4"/>
        <v>59.45000000000001</v>
      </c>
      <c r="L13" s="21">
        <f t="shared" si="5"/>
        <v>3.1890371006982052</v>
      </c>
      <c r="N13" s="18" t="s">
        <v>35</v>
      </c>
      <c r="O13" s="22">
        <f t="shared" si="6"/>
        <v>40.220521942192086</v>
      </c>
      <c r="P13" s="22">
        <f t="shared" si="1"/>
        <v>45.768560285248263</v>
      </c>
      <c r="Q13" s="22">
        <f t="shared" si="1"/>
        <v>42.23890548107844</v>
      </c>
      <c r="R13" s="22">
        <f t="shared" si="7"/>
        <v>42.742662569506258</v>
      </c>
      <c r="S13" s="22">
        <f t="shared" si="8"/>
        <v>2.2928164292141289</v>
      </c>
    </row>
    <row r="14" spans="1:30" x14ac:dyDescent="0.25">
      <c r="A14" s="18" t="s">
        <v>36</v>
      </c>
      <c r="B14" s="2">
        <v>0.39789999999999998</v>
      </c>
      <c r="C14" s="2">
        <v>0.6966</v>
      </c>
      <c r="D14" s="2">
        <v>0.67010000000000003</v>
      </c>
      <c r="G14" s="18" t="s">
        <v>36</v>
      </c>
      <c r="H14" s="21">
        <f t="shared" si="3"/>
        <v>0.26526666666666665</v>
      </c>
      <c r="I14" s="21">
        <f t="shared" si="0"/>
        <v>0.46440000000000003</v>
      </c>
      <c r="J14" s="21">
        <f t="shared" si="0"/>
        <v>0.44673333333333337</v>
      </c>
      <c r="K14" s="21">
        <f t="shared" si="4"/>
        <v>0.39213333333333339</v>
      </c>
      <c r="L14" s="21">
        <f t="shared" si="5"/>
        <v>8.9997744827712556E-2</v>
      </c>
      <c r="N14" s="18" t="s">
        <v>36</v>
      </c>
      <c r="O14" s="22">
        <f t="shared" si="6"/>
        <v>0.19071831159412994</v>
      </c>
      <c r="P14" s="22">
        <f t="shared" si="1"/>
        <v>0.33388885613589075</v>
      </c>
      <c r="Q14" s="22">
        <f t="shared" si="1"/>
        <v>0.32118708368742521</v>
      </c>
      <c r="R14" s="22">
        <f t="shared" si="7"/>
        <v>0.28193141713914865</v>
      </c>
      <c r="S14" s="22">
        <f t="shared" si="8"/>
        <v>6.4705521264717472E-2</v>
      </c>
    </row>
    <row r="15" spans="1:30" x14ac:dyDescent="0.25">
      <c r="A15" s="18" t="s">
        <v>37</v>
      </c>
      <c r="B15" s="2">
        <v>0.1206</v>
      </c>
      <c r="C15" s="2">
        <v>0.17749999999999999</v>
      </c>
      <c r="D15" s="2">
        <v>0.18459999999999999</v>
      </c>
      <c r="G15" s="18" t="s">
        <v>37</v>
      </c>
      <c r="H15" s="21">
        <f t="shared" si="3"/>
        <v>8.0399999999999999E-2</v>
      </c>
      <c r="I15" s="21">
        <f t="shared" si="0"/>
        <v>0.11833333333333333</v>
      </c>
      <c r="J15" s="21">
        <f t="shared" si="0"/>
        <v>0.12306666666666666</v>
      </c>
      <c r="K15" s="21">
        <f t="shared" si="4"/>
        <v>0.10726666666666666</v>
      </c>
      <c r="L15" s="21">
        <f t="shared" si="5"/>
        <v>1.9095626802044595E-2</v>
      </c>
      <c r="N15" s="18" t="s">
        <v>37</v>
      </c>
      <c r="O15" s="22">
        <f t="shared" si="6"/>
        <v>5.780504744471493E-2</v>
      </c>
      <c r="P15" s="22">
        <f t="shared" si="1"/>
        <v>8.5077909796325873E-2</v>
      </c>
      <c r="Q15" s="22">
        <f t="shared" si="1"/>
        <v>8.8481026188178907E-2</v>
      </c>
      <c r="R15" s="22">
        <f t="shared" si="7"/>
        <v>7.7121327809739904E-2</v>
      </c>
      <c r="S15" s="22">
        <f t="shared" si="8"/>
        <v>1.3729149418890014E-2</v>
      </c>
    </row>
    <row r="16" spans="1:30" x14ac:dyDescent="0.25">
      <c r="A16" s="18" t="s">
        <v>38</v>
      </c>
      <c r="B16" s="2">
        <v>0.14949999999999999</v>
      </c>
      <c r="C16" s="2">
        <v>0.16819999999999999</v>
      </c>
      <c r="D16" s="2">
        <v>0.1731</v>
      </c>
      <c r="G16" s="18" t="s">
        <v>38</v>
      </c>
      <c r="H16" s="21">
        <f t="shared" si="3"/>
        <v>9.9666666666666653E-2</v>
      </c>
      <c r="I16" s="21">
        <f t="shared" si="0"/>
        <v>0.11213333333333333</v>
      </c>
      <c r="J16" s="21">
        <f t="shared" si="0"/>
        <v>0.11540000000000002</v>
      </c>
      <c r="K16" s="21">
        <f t="shared" si="4"/>
        <v>0.10906666666666666</v>
      </c>
      <c r="L16" s="21">
        <f t="shared" si="5"/>
        <v>6.7792712380106666E-3</v>
      </c>
      <c r="N16" s="18" t="s">
        <v>38</v>
      </c>
      <c r="O16" s="22">
        <f t="shared" si="6"/>
        <v>7.1657169096060375E-2</v>
      </c>
      <c r="P16" s="22">
        <f t="shared" si="1"/>
        <v>8.0620306635166269E-2</v>
      </c>
      <c r="Q16" s="22">
        <f t="shared" si="1"/>
        <v>8.2968936257712733E-2</v>
      </c>
      <c r="R16" s="22">
        <f t="shared" si="7"/>
        <v>7.8415470662979783E-2</v>
      </c>
      <c r="S16" s="22">
        <f t="shared" si="8"/>
        <v>4.8740807904701228E-3</v>
      </c>
    </row>
    <row r="17" spans="1:19" x14ac:dyDescent="0.25">
      <c r="A17" s="18" t="s">
        <v>50</v>
      </c>
      <c r="B17" s="2">
        <v>30.533100000000001</v>
      </c>
      <c r="C17" s="2">
        <v>32.756</v>
      </c>
      <c r="D17" s="2">
        <v>31.755299999999998</v>
      </c>
      <c r="G17" s="18" t="s">
        <v>50</v>
      </c>
      <c r="H17" s="21">
        <f t="shared" si="3"/>
        <v>20.355400000000003</v>
      </c>
      <c r="I17" s="21">
        <f t="shared" si="0"/>
        <v>21.837333333333337</v>
      </c>
      <c r="J17" s="21">
        <f t="shared" si="0"/>
        <v>21.170199999999998</v>
      </c>
      <c r="K17" s="21">
        <f t="shared" si="4"/>
        <v>21.120977777777778</v>
      </c>
      <c r="L17" s="21">
        <f t="shared" si="5"/>
        <v>0.60599709651751177</v>
      </c>
      <c r="N17" s="18" t="s">
        <v>50</v>
      </c>
      <c r="O17" s="22">
        <f t="shared" si="6"/>
        <v>14.63488635268844</v>
      </c>
      <c r="P17" s="22">
        <f t="shared" si="1"/>
        <v>15.700349370639161</v>
      </c>
      <c r="Q17" s="22">
        <f t="shared" si="1"/>
        <v>15.220701684255026</v>
      </c>
      <c r="R17" s="22">
        <f t="shared" si="7"/>
        <v>15.185312469194209</v>
      </c>
      <c r="S17" s="22">
        <f t="shared" si="8"/>
        <v>0.43569267307903342</v>
      </c>
    </row>
    <row r="18" spans="1:19" x14ac:dyDescent="0.25">
      <c r="A18" s="18" t="s">
        <v>52</v>
      </c>
      <c r="B18" s="2">
        <v>5.8726000000000003</v>
      </c>
      <c r="C18" s="2">
        <v>9.5265000000000004</v>
      </c>
      <c r="D18" s="2">
        <v>8.7955000000000005</v>
      </c>
      <c r="G18" s="18" t="s">
        <v>52</v>
      </c>
      <c r="H18" s="21">
        <f t="shared" si="3"/>
        <v>3.9150666666666667</v>
      </c>
      <c r="I18" s="21">
        <f t="shared" si="3"/>
        <v>6.351</v>
      </c>
      <c r="J18" s="21">
        <f t="shared" si="3"/>
        <v>5.8636666666666679</v>
      </c>
      <c r="K18" s="21">
        <f t="shared" si="4"/>
        <v>5.3765777777777783</v>
      </c>
      <c r="L18" s="21">
        <f t="shared" si="5"/>
        <v>1.0524208569991922</v>
      </c>
      <c r="N18" s="18" t="s">
        <v>52</v>
      </c>
      <c r="O18" s="22">
        <f t="shared" si="6"/>
        <v>2.8148086370135399</v>
      </c>
      <c r="P18" s="22">
        <f t="shared" si="6"/>
        <v>4.5661673671814</v>
      </c>
      <c r="Q18" s="22">
        <f t="shared" si="6"/>
        <v>4.2157901724708982</v>
      </c>
      <c r="R18" s="22">
        <f t="shared" si="7"/>
        <v>3.8655887255552792</v>
      </c>
      <c r="S18" s="22">
        <f t="shared" si="8"/>
        <v>0.75665718371450075</v>
      </c>
    </row>
    <row r="19" spans="1:19" x14ac:dyDescent="0.25">
      <c r="A19" s="18" t="s">
        <v>51</v>
      </c>
      <c r="B19" s="2">
        <v>67.294700000000006</v>
      </c>
      <c r="C19" s="2">
        <v>85.238500000000002</v>
      </c>
      <c r="D19" s="2">
        <v>75.823499999999996</v>
      </c>
      <c r="G19" s="18" t="s">
        <v>51</v>
      </c>
      <c r="H19" s="21">
        <f t="shared" si="3"/>
        <v>44.863133333333337</v>
      </c>
      <c r="I19" s="21">
        <f t="shared" si="3"/>
        <v>56.825666666666663</v>
      </c>
      <c r="J19" s="21">
        <f t="shared" si="3"/>
        <v>50.548999999999992</v>
      </c>
      <c r="K19" s="21">
        <f t="shared" si="4"/>
        <v>50.745933333333333</v>
      </c>
      <c r="L19" s="21">
        <f t="shared" si="5"/>
        <v>4.8856687014922233</v>
      </c>
      <c r="N19" s="18" t="s">
        <v>51</v>
      </c>
      <c r="O19" s="22">
        <f t="shared" si="6"/>
        <v>32.25516854293415</v>
      </c>
      <c r="P19" s="22">
        <f t="shared" si="6"/>
        <v>40.855850220699288</v>
      </c>
      <c r="Q19" s="22">
        <f t="shared" si="6"/>
        <v>36.343126160235009</v>
      </c>
      <c r="R19" s="22">
        <f t="shared" si="7"/>
        <v>36.484714974622818</v>
      </c>
      <c r="S19" s="22">
        <f t="shared" si="8"/>
        <v>3.5126406851855339</v>
      </c>
    </row>
    <row r="20" spans="1:19" x14ac:dyDescent="0.25">
      <c r="A20" s="18" t="s">
        <v>53</v>
      </c>
      <c r="B20" s="2">
        <v>8.6999999999999994E-3</v>
      </c>
      <c r="C20" s="2">
        <v>1.2500000000000001E-2</v>
      </c>
      <c r="D20" s="2">
        <v>8.6E-3</v>
      </c>
      <c r="G20" s="18" t="s">
        <v>53</v>
      </c>
      <c r="H20" s="21">
        <f t="shared" si="3"/>
        <v>5.8000000000000005E-3</v>
      </c>
      <c r="I20" s="21">
        <f t="shared" si="3"/>
        <v>8.3333333333333332E-3</v>
      </c>
      <c r="J20" s="21">
        <f t="shared" si="3"/>
        <v>5.7333333333333325E-3</v>
      </c>
      <c r="K20" s="21">
        <f t="shared" si="4"/>
        <v>6.6222222222222229E-3</v>
      </c>
      <c r="L20" s="21">
        <f t="shared" si="5"/>
        <v>1.2102443381502314E-3</v>
      </c>
      <c r="N20" s="18" t="s">
        <v>53</v>
      </c>
      <c r="O20" s="22">
        <f t="shared" si="6"/>
        <v>4.1700158604396353E-3</v>
      </c>
      <c r="P20" s="22">
        <f t="shared" si="6"/>
        <v>5.9914020983328079E-3</v>
      </c>
      <c r="Q20" s="22">
        <f t="shared" si="6"/>
        <v>4.122084643652971E-3</v>
      </c>
      <c r="R20" s="22">
        <f t="shared" si="7"/>
        <v>4.7611675341418047E-3</v>
      </c>
      <c r="S20" s="22">
        <f t="shared" si="8"/>
        <v>8.7012725605064341E-4</v>
      </c>
    </row>
    <row r="21" spans="1:19" x14ac:dyDescent="0.25">
      <c r="A21" s="18" t="s">
        <v>54</v>
      </c>
      <c r="B21" s="2">
        <v>0.31519999999999998</v>
      </c>
      <c r="C21" s="2">
        <v>0.33040000000000003</v>
      </c>
      <c r="D21" s="2">
        <v>0.32419999999999999</v>
      </c>
      <c r="G21" s="18" t="s">
        <v>54</v>
      </c>
      <c r="H21" s="21">
        <f t="shared" si="3"/>
        <v>0.21013333333333334</v>
      </c>
      <c r="I21" s="21">
        <f t="shared" si="3"/>
        <v>0.22026666666666669</v>
      </c>
      <c r="J21" s="21">
        <f t="shared" si="3"/>
        <v>0.21613333333333334</v>
      </c>
      <c r="K21" s="21">
        <f t="shared" si="4"/>
        <v>0.21551111111111113</v>
      </c>
      <c r="L21" s="21">
        <f t="shared" si="5"/>
        <v>4.1602469062530078E-3</v>
      </c>
      <c r="N21" s="18" t="s">
        <v>54</v>
      </c>
      <c r="O21" s="22">
        <f t="shared" si="6"/>
        <v>0.15107919531156011</v>
      </c>
      <c r="P21" s="22">
        <f t="shared" si="6"/>
        <v>0.1583647402631328</v>
      </c>
      <c r="Q21" s="22">
        <f t="shared" si="6"/>
        <v>0.15539300482235974</v>
      </c>
      <c r="R21" s="22">
        <f t="shared" si="7"/>
        <v>0.15494564679901754</v>
      </c>
      <c r="S21" s="22">
        <f t="shared" si="8"/>
        <v>2.9910854452448125E-3</v>
      </c>
    </row>
    <row r="22" spans="1:19" x14ac:dyDescent="0.25">
      <c r="A22" s="18" t="s">
        <v>55</v>
      </c>
      <c r="B22" s="2">
        <v>4.4299999999999999E-2</v>
      </c>
      <c r="C22" s="2">
        <v>5.79E-2</v>
      </c>
      <c r="D22" s="2">
        <v>5.3600000000000002E-2</v>
      </c>
      <c r="G22" s="18" t="s">
        <v>55</v>
      </c>
      <c r="H22" s="21">
        <f t="shared" si="3"/>
        <v>2.9533333333333332E-2</v>
      </c>
      <c r="I22" s="21">
        <f t="shared" si="3"/>
        <v>3.8600000000000002E-2</v>
      </c>
      <c r="J22" s="21">
        <f t="shared" si="3"/>
        <v>3.5733333333333339E-2</v>
      </c>
      <c r="K22" s="21">
        <f t="shared" si="4"/>
        <v>3.4622222222222228E-2</v>
      </c>
      <c r="L22" s="21">
        <f t="shared" si="5"/>
        <v>3.783916580919569E-3</v>
      </c>
      <c r="N22" s="18" t="s">
        <v>55</v>
      </c>
      <c r="O22" s="22">
        <f t="shared" si="6"/>
        <v>2.1233529036491471E-2</v>
      </c>
      <c r="P22" s="22">
        <f t="shared" si="6"/>
        <v>2.775217451947757E-2</v>
      </c>
      <c r="Q22" s="22">
        <f t="shared" si="6"/>
        <v>2.5691132197651085E-2</v>
      </c>
      <c r="R22" s="22">
        <f t="shared" si="7"/>
        <v>2.4892278584540042E-2</v>
      </c>
      <c r="S22" s="22">
        <f t="shared" si="8"/>
        <v>2.7205158891405374E-3</v>
      </c>
    </row>
    <row r="23" spans="1:19" x14ac:dyDescent="0.25">
      <c r="A23" s="18" t="s">
        <v>56</v>
      </c>
      <c r="B23" s="2">
        <v>9.9000000000000008E-3</v>
      </c>
      <c r="C23" s="2">
        <v>1.34E-2</v>
      </c>
      <c r="D23" s="2">
        <v>1.2500000000000001E-2</v>
      </c>
      <c r="G23" s="18" t="s">
        <v>56</v>
      </c>
      <c r="H23" s="21">
        <f t="shared" si="3"/>
        <v>6.6000000000000008E-3</v>
      </c>
      <c r="I23" s="21">
        <f t="shared" si="3"/>
        <v>8.9333333333333348E-3</v>
      </c>
      <c r="J23" s="21">
        <f t="shared" si="3"/>
        <v>8.3333333333333332E-3</v>
      </c>
      <c r="K23" s="21">
        <f t="shared" si="4"/>
        <v>7.955555555555556E-3</v>
      </c>
      <c r="L23" s="21">
        <f t="shared" si="5"/>
        <v>9.8932574620231423E-4</v>
      </c>
      <c r="N23" s="18" t="s">
        <v>56</v>
      </c>
      <c r="O23" s="22">
        <f t="shared" si="6"/>
        <v>4.7451904618795848E-3</v>
      </c>
      <c r="P23" s="22">
        <f t="shared" si="6"/>
        <v>6.4227830494127712E-3</v>
      </c>
      <c r="Q23" s="22">
        <f t="shared" si="6"/>
        <v>5.9914020983328079E-3</v>
      </c>
      <c r="R23" s="22">
        <f t="shared" si="7"/>
        <v>5.7197918698750549E-3</v>
      </c>
      <c r="S23" s="22">
        <f t="shared" si="8"/>
        <v>7.1129380220774576E-4</v>
      </c>
    </row>
    <row r="24" spans="1:19" x14ac:dyDescent="0.25">
      <c r="A24" s="18" t="s">
        <v>57</v>
      </c>
      <c r="B24" s="2">
        <v>3.5900000000000001E-2</v>
      </c>
      <c r="C24" s="2">
        <v>3.8600000000000002E-2</v>
      </c>
      <c r="D24" s="2">
        <v>3.15E-2</v>
      </c>
      <c r="G24" s="18" t="s">
        <v>57</v>
      </c>
      <c r="H24" s="21">
        <f t="shared" si="3"/>
        <v>2.3933333333333334E-2</v>
      </c>
      <c r="I24" s="21">
        <f t="shared" si="3"/>
        <v>2.5733333333333334E-2</v>
      </c>
      <c r="J24" s="21">
        <f t="shared" si="3"/>
        <v>2.1000000000000001E-2</v>
      </c>
      <c r="K24" s="21">
        <f t="shared" si="4"/>
        <v>2.3555555555555555E-2</v>
      </c>
      <c r="L24" s="21">
        <f t="shared" si="5"/>
        <v>1.9507516753204215E-3</v>
      </c>
      <c r="N24" s="18" t="s">
        <v>57</v>
      </c>
      <c r="O24" s="22">
        <f t="shared" si="6"/>
        <v>1.7207306826411826E-2</v>
      </c>
      <c r="P24" s="22">
        <f t="shared" si="6"/>
        <v>1.8501449679651713E-2</v>
      </c>
      <c r="Q24" s="22">
        <f t="shared" si="6"/>
        <v>1.5098333287798677E-2</v>
      </c>
      <c r="R24" s="22">
        <f t="shared" si="7"/>
        <v>1.6935696597954072E-2</v>
      </c>
      <c r="S24" s="22">
        <f t="shared" si="8"/>
        <v>1.4025285217009222E-3</v>
      </c>
    </row>
    <row r="25" spans="1:19" x14ac:dyDescent="0.25">
      <c r="A25" s="18" t="s">
        <v>39</v>
      </c>
      <c r="B25" s="2">
        <v>2.7400000000000001E-2</v>
      </c>
      <c r="C25" s="2">
        <v>3.7900000000000003E-2</v>
      </c>
      <c r="D25" s="2">
        <v>3.1099999999999999E-2</v>
      </c>
      <c r="G25" s="18" t="s">
        <v>39</v>
      </c>
      <c r="H25" s="21">
        <f t="shared" si="3"/>
        <v>1.8266666666666671E-2</v>
      </c>
      <c r="I25" s="21">
        <f t="shared" si="3"/>
        <v>2.5266666666666666E-2</v>
      </c>
      <c r="J25" s="21">
        <f t="shared" si="3"/>
        <v>2.0733333333333336E-2</v>
      </c>
      <c r="K25" s="21">
        <f t="shared" si="4"/>
        <v>2.1422222222222228E-2</v>
      </c>
      <c r="L25" s="21">
        <f t="shared" si="5"/>
        <v>2.8989568153534023E-3</v>
      </c>
      <c r="N25" s="18" t="s">
        <v>39</v>
      </c>
      <c r="O25" s="22">
        <f t="shared" si="6"/>
        <v>1.3133153399545518E-2</v>
      </c>
      <c r="P25" s="22">
        <f t="shared" si="6"/>
        <v>1.8165931162145075E-2</v>
      </c>
      <c r="Q25" s="22">
        <f t="shared" si="6"/>
        <v>1.4906608420652031E-2</v>
      </c>
      <c r="R25" s="22">
        <f t="shared" si="7"/>
        <v>1.5401897660780874E-2</v>
      </c>
      <c r="S25" s="22">
        <f t="shared" si="8"/>
        <v>2.0842579135781488E-3</v>
      </c>
    </row>
    <row r="26" spans="1:19" x14ac:dyDescent="0.25">
      <c r="A26" s="18" t="s">
        <v>40</v>
      </c>
      <c r="B26" s="2">
        <v>6.7999999999999996E-3</v>
      </c>
      <c r="C26" s="2">
        <v>8.0000000000000002E-3</v>
      </c>
      <c r="D26" s="2">
        <v>7.7000000000000002E-3</v>
      </c>
      <c r="G26" s="18" t="s">
        <v>40</v>
      </c>
      <c r="H26" s="21">
        <f t="shared" si="3"/>
        <v>4.5333333333333328E-3</v>
      </c>
      <c r="I26" s="21">
        <f t="shared" si="3"/>
        <v>5.333333333333334E-3</v>
      </c>
      <c r="J26" s="21">
        <f t="shared" si="3"/>
        <v>5.1333333333333335E-3</v>
      </c>
      <c r="K26" s="21">
        <f t="shared" si="4"/>
        <v>5.0000000000000001E-3</v>
      </c>
      <c r="L26" s="21">
        <f t="shared" si="5"/>
        <v>3.3993463423951948E-4</v>
      </c>
      <c r="N26" s="18" t="s">
        <v>40</v>
      </c>
      <c r="O26" s="22">
        <f t="shared" si="6"/>
        <v>3.2593227414930473E-3</v>
      </c>
      <c r="P26" s="22">
        <f t="shared" si="6"/>
        <v>3.834497342932998E-3</v>
      </c>
      <c r="Q26" s="22">
        <f t="shared" si="6"/>
        <v>3.6907036925730103E-3</v>
      </c>
      <c r="R26" s="22">
        <f t="shared" si="7"/>
        <v>3.5948412589996855E-3</v>
      </c>
      <c r="S26" s="22">
        <f t="shared" si="8"/>
        <v>2.4440220970543846E-4</v>
      </c>
    </row>
    <row r="27" spans="1:19" x14ac:dyDescent="0.25">
      <c r="A27" s="18" t="s">
        <v>41</v>
      </c>
      <c r="B27" s="2">
        <v>1.67E-2</v>
      </c>
      <c r="C27" s="2">
        <v>1.9E-2</v>
      </c>
      <c r="D27" s="2">
        <v>1.24E-2</v>
      </c>
      <c r="G27" s="18" t="s">
        <v>41</v>
      </c>
      <c r="H27" s="21">
        <f t="shared" si="3"/>
        <v>1.1133333333333334E-2</v>
      </c>
      <c r="I27" s="21">
        <f t="shared" si="3"/>
        <v>1.2666666666666668E-2</v>
      </c>
      <c r="J27" s="21">
        <f t="shared" si="3"/>
        <v>8.266666666666667E-3</v>
      </c>
      <c r="K27" s="21">
        <f t="shared" si="4"/>
        <v>1.0688888888888888E-2</v>
      </c>
      <c r="L27" s="21">
        <f t="shared" si="5"/>
        <v>1.8235767323492131E-3</v>
      </c>
      <c r="N27" s="18" t="s">
        <v>41</v>
      </c>
      <c r="O27" s="22">
        <f t="shared" si="6"/>
        <v>8.0045132033726325E-3</v>
      </c>
      <c r="P27" s="22">
        <f t="shared" si="6"/>
        <v>9.1069311894658705E-3</v>
      </c>
      <c r="Q27" s="22">
        <f t="shared" si="6"/>
        <v>5.9434708815461462E-3</v>
      </c>
      <c r="R27" s="22">
        <f t="shared" si="7"/>
        <v>7.6849717581282161E-3</v>
      </c>
      <c r="S27" s="22">
        <f t="shared" si="8"/>
        <v>1.3110937752801558E-3</v>
      </c>
    </row>
    <row r="28" spans="1:19" x14ac:dyDescent="0.25">
      <c r="A28" s="18" t="s">
        <v>42</v>
      </c>
      <c r="B28" s="2">
        <v>9.2999999999999992E-3</v>
      </c>
      <c r="C28" s="2">
        <v>9.7999999999999997E-3</v>
      </c>
      <c r="D28" s="2">
        <v>9.9000000000000008E-3</v>
      </c>
      <c r="G28" s="18" t="s">
        <v>42</v>
      </c>
      <c r="H28" s="21">
        <f t="shared" si="3"/>
        <v>6.1999999999999998E-3</v>
      </c>
      <c r="I28" s="21">
        <f t="shared" si="3"/>
        <v>6.5333333333333346E-3</v>
      </c>
      <c r="J28" s="21">
        <f t="shared" si="3"/>
        <v>6.6000000000000008E-3</v>
      </c>
      <c r="K28" s="21">
        <f t="shared" si="4"/>
        <v>6.4444444444444445E-3</v>
      </c>
      <c r="L28" s="21">
        <f t="shared" si="5"/>
        <v>1.7497795275581859E-4</v>
      </c>
      <c r="N28" s="18" t="s">
        <v>42</v>
      </c>
      <c r="O28" s="22">
        <f t="shared" si="6"/>
        <v>4.4576031611596092E-3</v>
      </c>
      <c r="P28" s="22">
        <f t="shared" si="6"/>
        <v>4.697259245092923E-3</v>
      </c>
      <c r="Q28" s="22">
        <f t="shared" si="6"/>
        <v>4.7451904618795848E-3</v>
      </c>
      <c r="R28" s="22">
        <f t="shared" si="7"/>
        <v>4.6333509560440387E-3</v>
      </c>
      <c r="S28" s="22">
        <f t="shared" si="8"/>
        <v>1.2580359279638293E-4</v>
      </c>
    </row>
    <row r="29" spans="1:19" x14ac:dyDescent="0.25">
      <c r="A29" s="18" t="s">
        <v>58</v>
      </c>
      <c r="B29" s="2">
        <v>5.7000000000000002E-3</v>
      </c>
      <c r="C29" s="2">
        <v>5.5999999999999999E-3</v>
      </c>
      <c r="D29" s="2">
        <v>5.1999999999999998E-3</v>
      </c>
      <c r="G29" s="18" t="s">
        <v>58</v>
      </c>
      <c r="H29" s="21">
        <f t="shared" si="3"/>
        <v>3.8000000000000004E-3</v>
      </c>
      <c r="I29" s="21">
        <f t="shared" si="3"/>
        <v>3.7333333333333333E-3</v>
      </c>
      <c r="J29" s="21">
        <f t="shared" si="3"/>
        <v>3.4666666666666665E-3</v>
      </c>
      <c r="K29" s="21">
        <f t="shared" si="4"/>
        <v>3.6666666666666666E-3</v>
      </c>
      <c r="L29" s="21">
        <f t="shared" si="5"/>
        <v>1.4401645996461933E-4</v>
      </c>
      <c r="N29" s="18" t="s">
        <v>58</v>
      </c>
      <c r="O29" s="22">
        <f t="shared" si="6"/>
        <v>2.732079356839761E-3</v>
      </c>
      <c r="P29" s="22">
        <f t="shared" si="6"/>
        <v>2.6841481400530984E-3</v>
      </c>
      <c r="Q29" s="22">
        <f t="shared" si="6"/>
        <v>2.492423272906448E-3</v>
      </c>
      <c r="R29" s="22">
        <f t="shared" si="7"/>
        <v>2.6362169232664358E-3</v>
      </c>
      <c r="S29" s="22">
        <f t="shared" si="8"/>
        <v>1.0354326245117811E-4</v>
      </c>
    </row>
    <row r="30" spans="1:19" x14ac:dyDescent="0.25">
      <c r="A30" s="18" t="s">
        <v>59</v>
      </c>
      <c r="B30" s="2">
        <v>1.21E-2</v>
      </c>
      <c r="C30" s="2">
        <v>1.0699999999999999E-2</v>
      </c>
      <c r="D30" s="2">
        <v>1.0800000000000001E-2</v>
      </c>
      <c r="G30" s="18" t="s">
        <v>59</v>
      </c>
      <c r="H30" s="21">
        <f t="shared" si="3"/>
        <v>8.0666666666666664E-3</v>
      </c>
      <c r="I30" s="21">
        <f t="shared" si="3"/>
        <v>7.1333333333333335E-3</v>
      </c>
      <c r="J30" s="21">
        <f t="shared" si="3"/>
        <v>7.2000000000000007E-3</v>
      </c>
      <c r="K30" s="21">
        <f t="shared" si="4"/>
        <v>7.4666666666666666E-3</v>
      </c>
      <c r="L30" s="21">
        <f t="shared" si="5"/>
        <v>4.2513614377131062E-4</v>
      </c>
      <c r="N30" s="18" t="s">
        <v>59</v>
      </c>
      <c r="O30" s="22">
        <f t="shared" si="6"/>
        <v>5.7996772311861584E-3</v>
      </c>
      <c r="P30" s="22">
        <f t="shared" si="6"/>
        <v>5.1286401961728838E-3</v>
      </c>
      <c r="Q30" s="22">
        <f t="shared" si="6"/>
        <v>5.1765714129595464E-3</v>
      </c>
      <c r="R30" s="22">
        <f t="shared" si="7"/>
        <v>5.3682962801061967E-3</v>
      </c>
      <c r="S30" s="22">
        <f t="shared" si="8"/>
        <v>3.0565939006422605E-4</v>
      </c>
    </row>
    <row r="31" spans="1:19" x14ac:dyDescent="0.25">
      <c r="A31" s="18" t="s">
        <v>60</v>
      </c>
      <c r="B31" s="2">
        <v>0.13220000000000001</v>
      </c>
      <c r="C31" s="2">
        <v>0.21079999999999999</v>
      </c>
      <c r="D31" s="2">
        <v>0.21029999999999999</v>
      </c>
      <c r="G31" s="18" t="s">
        <v>60</v>
      </c>
      <c r="H31" s="21">
        <f t="shared" si="3"/>
        <v>8.8133333333333341E-2</v>
      </c>
      <c r="I31" s="21">
        <f t="shared" si="3"/>
        <v>0.14053333333333332</v>
      </c>
      <c r="J31" s="21">
        <f t="shared" si="3"/>
        <v>0.14019999999999999</v>
      </c>
      <c r="K31" s="21">
        <f t="shared" si="4"/>
        <v>0.12295555555555555</v>
      </c>
      <c r="L31" s="21">
        <f t="shared" si="5"/>
        <v>2.4623405507066418E-2</v>
      </c>
      <c r="N31" s="18" t="s">
        <v>60</v>
      </c>
      <c r="O31" s="22">
        <f t="shared" si="6"/>
        <v>6.3365068591967791E-2</v>
      </c>
      <c r="P31" s="22">
        <f t="shared" si="6"/>
        <v>0.10103900498628446</v>
      </c>
      <c r="Q31" s="22">
        <f t="shared" si="6"/>
        <v>0.10079934890235116</v>
      </c>
      <c r="R31" s="22">
        <f t="shared" si="7"/>
        <v>8.84011408268678E-2</v>
      </c>
      <c r="S31" s="22">
        <f t="shared" si="8"/>
        <v>1.7703446810776562E-2</v>
      </c>
    </row>
    <row r="32" spans="1:19" x14ac:dyDescent="0.25">
      <c r="A32" s="18" t="s">
        <v>61</v>
      </c>
      <c r="B32" s="2">
        <v>3.8999999999999998E-3</v>
      </c>
      <c r="C32" s="2">
        <v>2.8999999999999998E-3</v>
      </c>
      <c r="D32" s="2">
        <v>2.7000000000000001E-3</v>
      </c>
      <c r="G32" s="18" t="s">
        <v>61</v>
      </c>
      <c r="H32" s="21">
        <f t="shared" si="3"/>
        <v>2.5999999999999999E-3</v>
      </c>
      <c r="I32" s="21">
        <f t="shared" si="3"/>
        <v>1.9333333333333331E-3</v>
      </c>
      <c r="J32" s="21">
        <f t="shared" si="3"/>
        <v>1.8000000000000002E-3</v>
      </c>
      <c r="K32" s="21">
        <f t="shared" si="4"/>
        <v>2.1111111111111109E-3</v>
      </c>
      <c r="L32" s="21">
        <f t="shared" si="5"/>
        <v>3.4995590551163599E-4</v>
      </c>
      <c r="N32" s="18" t="s">
        <v>61</v>
      </c>
      <c r="O32" s="22">
        <f t="shared" si="6"/>
        <v>1.8693174546798362E-3</v>
      </c>
      <c r="P32" s="22">
        <f t="shared" si="6"/>
        <v>1.3900052868132113E-3</v>
      </c>
      <c r="Q32" s="22">
        <f t="shared" si="6"/>
        <v>1.2941428532398866E-3</v>
      </c>
      <c r="R32" s="22">
        <f t="shared" si="7"/>
        <v>1.5178218649109781E-3</v>
      </c>
      <c r="S32" s="22">
        <f t="shared" si="8"/>
        <v>2.5160718559276494E-4</v>
      </c>
    </row>
    <row r="33" spans="1:19" x14ac:dyDescent="0.25">
      <c r="A33" s="18" t="s">
        <v>43</v>
      </c>
      <c r="B33" s="2">
        <v>8.6999999999999994E-3</v>
      </c>
      <c r="C33" s="2">
        <v>8.8000000000000005E-3</v>
      </c>
      <c r="D33" s="2">
        <v>8.2000000000000007E-3</v>
      </c>
      <c r="G33" s="18" t="s">
        <v>43</v>
      </c>
      <c r="H33" s="21">
        <f t="shared" si="3"/>
        <v>5.8000000000000005E-3</v>
      </c>
      <c r="I33" s="21">
        <f t="shared" si="3"/>
        <v>5.8666666666666676E-3</v>
      </c>
      <c r="J33" s="21">
        <f t="shared" si="3"/>
        <v>5.4666666666666665E-3</v>
      </c>
      <c r="K33" s="21">
        <f t="shared" si="4"/>
        <v>5.7111111111111112E-3</v>
      </c>
      <c r="L33" s="21">
        <f t="shared" si="5"/>
        <v>1.7497795275581843E-4</v>
      </c>
      <c r="N33" s="18" t="s">
        <v>43</v>
      </c>
      <c r="O33" s="22">
        <f t="shared" si="6"/>
        <v>4.1700158604396353E-3</v>
      </c>
      <c r="P33" s="22">
        <f t="shared" si="6"/>
        <v>4.2179470772262979E-3</v>
      </c>
      <c r="Q33" s="22">
        <f t="shared" si="6"/>
        <v>3.9303597765063224E-3</v>
      </c>
      <c r="R33" s="22">
        <f t="shared" si="7"/>
        <v>4.1061075713907519E-3</v>
      </c>
      <c r="S33" s="22">
        <f t="shared" si="8"/>
        <v>1.258035927963828E-4</v>
      </c>
    </row>
    <row r="34" spans="1:19" x14ac:dyDescent="0.25">
      <c r="A34" s="18" t="s">
        <v>44</v>
      </c>
      <c r="B34" s="2">
        <v>2.2100000000000002E-2</v>
      </c>
      <c r="C34" s="2">
        <v>1.9800000000000002E-2</v>
      </c>
      <c r="D34" s="2">
        <v>2.1000000000000001E-2</v>
      </c>
      <c r="G34" s="18" t="s">
        <v>44</v>
      </c>
      <c r="H34" s="21">
        <f t="shared" si="3"/>
        <v>1.4733333333333336E-2</v>
      </c>
      <c r="I34" s="21">
        <f t="shared" si="3"/>
        <v>1.3200000000000002E-2</v>
      </c>
      <c r="J34" s="21">
        <f t="shared" si="3"/>
        <v>1.4E-2</v>
      </c>
      <c r="K34" s="21">
        <f t="shared" si="4"/>
        <v>1.3977777777777778E-2</v>
      </c>
      <c r="L34" s="21">
        <f t="shared" si="5"/>
        <v>6.261779023824614E-4</v>
      </c>
      <c r="N34" s="18" t="s">
        <v>44</v>
      </c>
      <c r="O34" s="22">
        <f t="shared" si="6"/>
        <v>1.0592798909852407E-2</v>
      </c>
      <c r="P34" s="22">
        <f t="shared" si="6"/>
        <v>9.4903809237591695E-3</v>
      </c>
      <c r="Q34" s="22">
        <f t="shared" si="6"/>
        <v>1.0065555525199119E-2</v>
      </c>
      <c r="R34" s="22">
        <f t="shared" si="7"/>
        <v>1.0049578452936898E-2</v>
      </c>
      <c r="S34" s="22">
        <f t="shared" si="8"/>
        <v>4.5020203179167002E-4</v>
      </c>
    </row>
    <row r="35" spans="1:19" x14ac:dyDescent="0.25">
      <c r="A35" s="18" t="s">
        <v>45</v>
      </c>
      <c r="B35" s="2">
        <v>2.5999999999999999E-3</v>
      </c>
      <c r="C35" s="2">
        <v>2.3999999999999998E-3</v>
      </c>
      <c r="D35" s="2">
        <v>2.7000000000000001E-3</v>
      </c>
      <c r="G35" s="18" t="s">
        <v>45</v>
      </c>
      <c r="H35" s="21">
        <f t="shared" si="3"/>
        <v>1.7333333333333333E-3</v>
      </c>
      <c r="I35" s="21">
        <f t="shared" si="3"/>
        <v>1.5999999999999999E-3</v>
      </c>
      <c r="J35" s="21">
        <f t="shared" si="3"/>
        <v>1.8000000000000002E-3</v>
      </c>
      <c r="K35" s="21">
        <f t="shared" si="4"/>
        <v>1.7111111111111112E-3</v>
      </c>
      <c r="L35" s="21">
        <f t="shared" si="5"/>
        <v>8.3147941928309922E-5</v>
      </c>
      <c r="N35" s="18" t="s">
        <v>45</v>
      </c>
      <c r="O35" s="22">
        <f t="shared" si="6"/>
        <v>1.246211636453224E-3</v>
      </c>
      <c r="P35" s="22">
        <f t="shared" si="6"/>
        <v>1.150349202879899E-3</v>
      </c>
      <c r="Q35" s="22">
        <f t="shared" si="6"/>
        <v>1.2941428532398866E-3</v>
      </c>
      <c r="R35" s="22">
        <f t="shared" si="7"/>
        <v>1.2302345641910031E-3</v>
      </c>
      <c r="S35" s="22">
        <f t="shared" si="8"/>
        <v>5.9780730448959646E-5</v>
      </c>
    </row>
    <row r="36" spans="1:19" x14ac:dyDescent="0.25">
      <c r="A36" s="18" t="s">
        <v>62</v>
      </c>
      <c r="B36" s="2">
        <v>6.3E-3</v>
      </c>
      <c r="C36" s="2">
        <v>6.1000000000000004E-3</v>
      </c>
      <c r="D36" s="2">
        <v>5.7999999999999996E-3</v>
      </c>
      <c r="G36" s="18" t="s">
        <v>62</v>
      </c>
      <c r="H36" s="21">
        <f t="shared" si="3"/>
        <v>4.1999999999999997E-3</v>
      </c>
      <c r="I36" s="21">
        <f t="shared" si="3"/>
        <v>4.0666666666666672E-3</v>
      </c>
      <c r="J36" s="21">
        <f t="shared" si="3"/>
        <v>3.8666666666666663E-3</v>
      </c>
      <c r="K36" s="21">
        <f t="shared" si="4"/>
        <v>4.0444444444444443E-3</v>
      </c>
      <c r="L36" s="21">
        <f t="shared" si="5"/>
        <v>1.3698697784375515E-4</v>
      </c>
      <c r="N36" s="18" t="s">
        <v>62</v>
      </c>
      <c r="O36" s="22">
        <f t="shared" si="6"/>
        <v>3.0196666575597352E-3</v>
      </c>
      <c r="P36" s="22">
        <f t="shared" si="6"/>
        <v>2.9238042239864109E-3</v>
      </c>
      <c r="Q36" s="22">
        <f t="shared" si="6"/>
        <v>2.7800105736264227E-3</v>
      </c>
      <c r="R36" s="22">
        <f t="shared" si="7"/>
        <v>2.9078271517241892E-3</v>
      </c>
      <c r="S36" s="22">
        <f t="shared" si="8"/>
        <v>9.8489287979681387E-5</v>
      </c>
    </row>
    <row r="37" spans="1:19" x14ac:dyDescent="0.25">
      <c r="A37" s="18" t="s">
        <v>46</v>
      </c>
      <c r="B37" s="2">
        <v>1.23E-2</v>
      </c>
      <c r="C37" s="2">
        <v>1.03E-2</v>
      </c>
      <c r="D37" s="2">
        <v>8.8000000000000005E-3</v>
      </c>
      <c r="G37" s="18" t="s">
        <v>46</v>
      </c>
      <c r="H37" s="21">
        <f t="shared" si="3"/>
        <v>8.2000000000000007E-3</v>
      </c>
      <c r="I37" s="21">
        <f t="shared" si="3"/>
        <v>6.8666666666666676E-3</v>
      </c>
      <c r="J37" s="21">
        <f t="shared" si="3"/>
        <v>5.8666666666666676E-3</v>
      </c>
      <c r="K37" s="21">
        <f t="shared" si="4"/>
        <v>6.9777777777777798E-3</v>
      </c>
      <c r="L37" s="21">
        <f t="shared" si="5"/>
        <v>9.5581391856029176E-4</v>
      </c>
      <c r="N37" s="18" t="s">
        <v>46</v>
      </c>
      <c r="O37" s="22">
        <f t="shared" si="6"/>
        <v>5.8955396647594844E-3</v>
      </c>
      <c r="P37" s="22">
        <f t="shared" si="6"/>
        <v>4.9369153290262351E-3</v>
      </c>
      <c r="Q37" s="22">
        <f t="shared" si="6"/>
        <v>4.2179470772262979E-3</v>
      </c>
      <c r="R37" s="22">
        <f t="shared" si="7"/>
        <v>5.0168006903373386E-3</v>
      </c>
      <c r="S37" s="22">
        <f t="shared" si="8"/>
        <v>6.8719986207334044E-4</v>
      </c>
    </row>
    <row r="38" spans="1:19" x14ac:dyDescent="0.25">
      <c r="A38" s="18" t="s">
        <v>47</v>
      </c>
      <c r="B38" s="2">
        <v>2.1700000000000001E-2</v>
      </c>
      <c r="C38" s="2">
        <v>2.3400000000000001E-2</v>
      </c>
      <c r="D38" s="2">
        <v>2.87E-2</v>
      </c>
      <c r="G38" s="18" t="s">
        <v>47</v>
      </c>
      <c r="H38" s="21">
        <f t="shared" si="3"/>
        <v>1.4466666666666666E-2</v>
      </c>
      <c r="I38" s="21">
        <f t="shared" si="3"/>
        <v>1.5600000000000003E-2</v>
      </c>
      <c r="J38" s="21">
        <f t="shared" si="3"/>
        <v>1.9133333333333332E-2</v>
      </c>
      <c r="K38" s="21">
        <f t="shared" si="4"/>
        <v>1.6400000000000001E-2</v>
      </c>
      <c r="L38" s="21">
        <f t="shared" si="5"/>
        <v>1.987367512472121E-3</v>
      </c>
      <c r="N38" s="18" t="s">
        <v>47</v>
      </c>
      <c r="O38" s="22">
        <f t="shared" si="6"/>
        <v>1.0401074042705755E-2</v>
      </c>
      <c r="P38" s="22">
        <f t="shared" si="6"/>
        <v>1.1215904728079019E-2</v>
      </c>
      <c r="Q38" s="22">
        <f t="shared" si="6"/>
        <v>1.3756259217772128E-2</v>
      </c>
      <c r="R38" s="22">
        <f t="shared" si="7"/>
        <v>1.1791079329518969E-2</v>
      </c>
      <c r="S38" s="22">
        <f t="shared" si="8"/>
        <v>1.4288541461260709E-3</v>
      </c>
    </row>
    <row r="39" spans="1:19" x14ac:dyDescent="0.25">
      <c r="G39" s="18" t="s">
        <v>77</v>
      </c>
      <c r="H39" s="21">
        <f>SUM(H2:H38)</f>
        <v>127.07361513333333</v>
      </c>
      <c r="I39" s="21">
        <f t="shared" ref="I39:J39" si="16">SUM(I2:I38)</f>
        <v>151.1898272666667</v>
      </c>
      <c r="J39" s="21">
        <f t="shared" si="16"/>
        <v>139.00101413333334</v>
      </c>
      <c r="K39" s="23">
        <f>AVERAGE(H39:J39)</f>
        <v>139.0881521777778</v>
      </c>
      <c r="L39" s="21">
        <f t="shared" si="5"/>
        <v>9.8455951807251019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zoomScale="190" zoomScaleNormal="190" workbookViewId="0">
      <selection activeCell="X1" sqref="X1"/>
    </sheetView>
  </sheetViews>
  <sheetFormatPr defaultColWidth="9" defaultRowHeight="15.75" x14ac:dyDescent="0.25"/>
  <cols>
    <col min="1" max="1" width="11.875" style="18" customWidth="1"/>
    <col min="2" max="2" width="11.375" style="2" customWidth="1"/>
    <col min="3" max="3" width="11.5" style="2" customWidth="1"/>
    <col min="4" max="4" width="11.25" style="2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13" style="17" customWidth="1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97</v>
      </c>
      <c r="C1" s="18" t="s">
        <v>97</v>
      </c>
      <c r="D1" s="18" t="s">
        <v>97</v>
      </c>
      <c r="E1" s="18">
        <v>10</v>
      </c>
      <c r="F1" s="18" t="s">
        <v>72</v>
      </c>
      <c r="G1" s="18" t="s">
        <v>75</v>
      </c>
      <c r="H1" s="18" t="s">
        <v>97</v>
      </c>
      <c r="I1" s="18" t="s">
        <v>97</v>
      </c>
      <c r="J1" s="18" t="s">
        <v>97</v>
      </c>
      <c r="K1" s="20" t="s">
        <v>13</v>
      </c>
      <c r="L1" s="20" t="s">
        <v>14</v>
      </c>
      <c r="N1" s="18" t="s">
        <v>89</v>
      </c>
      <c r="O1" s="18" t="s">
        <v>97</v>
      </c>
      <c r="P1" s="18" t="s">
        <v>97</v>
      </c>
      <c r="Q1" s="18" t="s">
        <v>97</v>
      </c>
      <c r="R1" s="3" t="s">
        <v>13</v>
      </c>
      <c r="S1" s="20" t="s">
        <v>14</v>
      </c>
      <c r="T1" s="19"/>
      <c r="U1" s="18" t="s">
        <v>82</v>
      </c>
      <c r="V1" s="18" t="s">
        <v>97</v>
      </c>
      <c r="W1" s="18" t="s">
        <v>97</v>
      </c>
      <c r="X1" s="18" t="s">
        <v>97</v>
      </c>
      <c r="Y1" s="20" t="s">
        <v>13</v>
      </c>
      <c r="Z1" s="20" t="s">
        <v>14</v>
      </c>
      <c r="AB1" s="18"/>
      <c r="AD1" s="18"/>
    </row>
    <row r="2" spans="1:30" x14ac:dyDescent="0.25">
      <c r="A2" s="18" t="s">
        <v>26</v>
      </c>
      <c r="B2" s="2">
        <v>1.2695000000000001</v>
      </c>
      <c r="C2" s="2">
        <v>1.1980999999999999</v>
      </c>
      <c r="D2" s="2">
        <v>1.2473000000000001</v>
      </c>
      <c r="E2" s="18">
        <v>2</v>
      </c>
      <c r="F2" s="18" t="s">
        <v>74</v>
      </c>
      <c r="G2" s="18" t="s">
        <v>26</v>
      </c>
      <c r="H2" s="21">
        <f>B2*10*2/1000/0.03</f>
        <v>0.84633333333333338</v>
      </c>
      <c r="I2" s="21">
        <f t="shared" ref="I2:J17" si="0">C2*10*2/1000/0.03</f>
        <v>0.79873333333333341</v>
      </c>
      <c r="J2" s="21">
        <f t="shared" si="0"/>
        <v>0.83153333333333346</v>
      </c>
      <c r="K2" s="21">
        <f>AVERAGE(H2:J2)</f>
        <v>0.82553333333333345</v>
      </c>
      <c r="L2" s="21">
        <f>_xlfn.STDEV.P(H2:J2)</f>
        <v>1.989036617728961E-2</v>
      </c>
      <c r="N2" s="18" t="s">
        <v>26</v>
      </c>
      <c r="O2" s="22">
        <f>H2/161.8355*100</f>
        <v>0.52295901290713931</v>
      </c>
      <c r="P2" s="22">
        <f t="shared" ref="P2:Q17" si="1">I2/161.8355*100</f>
        <v>0.49354643037734824</v>
      </c>
      <c r="Q2" s="22">
        <f t="shared" si="1"/>
        <v>0.51381392422140593</v>
      </c>
      <c r="R2" s="22">
        <f>AVERAGE(O2:Q2)</f>
        <v>0.51010645583529779</v>
      </c>
      <c r="S2" s="22">
        <f>_xlfn.STDEV.P(O2:Q2)</f>
        <v>1.2290483965069232E-2</v>
      </c>
      <c r="U2" s="21" t="s">
        <v>83</v>
      </c>
      <c r="V2" s="21">
        <f>H2</f>
        <v>0.84633333333333338</v>
      </c>
      <c r="W2" s="21">
        <f t="shared" ref="W2:X2" si="2">I2</f>
        <v>0.79873333333333341</v>
      </c>
      <c r="X2" s="21">
        <f t="shared" si="2"/>
        <v>0.83153333333333346</v>
      </c>
      <c r="Y2" s="21">
        <f>AVERAGE(V2:X2)</f>
        <v>0.82553333333333345</v>
      </c>
      <c r="Z2" s="21">
        <f>_xlfn.STDEV.P(V2:X2)</f>
        <v>1.989036617728961E-2</v>
      </c>
    </row>
    <row r="3" spans="1:30" x14ac:dyDescent="0.25">
      <c r="A3" s="18" t="s">
        <v>27</v>
      </c>
      <c r="B3" s="2">
        <v>1.01E-2</v>
      </c>
      <c r="C3" s="2">
        <v>1.01E-2</v>
      </c>
      <c r="D3" s="2">
        <v>1.11E-2</v>
      </c>
      <c r="E3" s="18">
        <v>1000</v>
      </c>
      <c r="G3" s="18" t="s">
        <v>27</v>
      </c>
      <c r="H3" s="21">
        <f t="shared" ref="H3:J38" si="3">B3*10*2/1000/0.03</f>
        <v>6.7333333333333325E-3</v>
      </c>
      <c r="I3" s="21">
        <f t="shared" si="0"/>
        <v>6.7333333333333325E-3</v>
      </c>
      <c r="J3" s="21">
        <f t="shared" si="0"/>
        <v>7.4000000000000003E-3</v>
      </c>
      <c r="K3" s="21">
        <f t="shared" ref="K3:K38" si="4">AVERAGE(H3:J3)</f>
        <v>6.9555555555555551E-3</v>
      </c>
      <c r="L3" s="21">
        <f t="shared" ref="L3:L39" si="5">_xlfn.STDEV.P(H3:J3)</f>
        <v>3.14269680527355E-4</v>
      </c>
      <c r="N3" s="18" t="s">
        <v>27</v>
      </c>
      <c r="O3" s="22">
        <f t="shared" ref="O3:Q38" si="6">H3/161.8355*100</f>
        <v>4.1606034110768849E-3</v>
      </c>
      <c r="P3" s="22">
        <f t="shared" si="1"/>
        <v>4.1606034110768849E-3</v>
      </c>
      <c r="Q3" s="22">
        <f t="shared" si="1"/>
        <v>4.5725443428666765E-3</v>
      </c>
      <c r="R3" s="22">
        <f t="shared" ref="R3:R38" si="7">AVERAGE(O3:Q3)</f>
        <v>4.297917055006816E-3</v>
      </c>
      <c r="S3" s="22">
        <f t="shared" ref="S3:S38" si="8">_xlfn.STDEV.P(O3:Q3)</f>
        <v>1.9419081754457775E-4</v>
      </c>
      <c r="U3" s="21" t="s">
        <v>78</v>
      </c>
      <c r="V3" s="21">
        <f>SUM(H3:H7)</f>
        <v>0.23593333333333333</v>
      </c>
      <c r="W3" s="21">
        <f t="shared" ref="W3:X3" si="9">SUM(I3:I7)</f>
        <v>0.23773333333333335</v>
      </c>
      <c r="X3" s="21">
        <f t="shared" si="9"/>
        <v>0.22300000000000003</v>
      </c>
      <c r="Y3" s="21">
        <f t="shared" ref="Y3:Y11" si="10">AVERAGE(V3:X3)</f>
        <v>0.23222222222222225</v>
      </c>
      <c r="Z3" s="21">
        <f t="shared" ref="Z3:Z11" si="11">_xlfn.STDEV.P(V3:X3)</f>
        <v>6.562369340263054E-3</v>
      </c>
    </row>
    <row r="4" spans="1:30" x14ac:dyDescent="0.25">
      <c r="A4" s="18" t="s">
        <v>28</v>
      </c>
      <c r="B4" s="2">
        <v>2.81E-2</v>
      </c>
      <c r="C4" s="2">
        <v>3.1099999999999999E-2</v>
      </c>
      <c r="D4" s="2">
        <v>3.1800000000000002E-2</v>
      </c>
      <c r="E4" s="18">
        <v>0.03</v>
      </c>
      <c r="F4" s="18" t="s">
        <v>73</v>
      </c>
      <c r="G4" s="18" t="s">
        <v>28</v>
      </c>
      <c r="H4" s="21">
        <f t="shared" si="3"/>
        <v>1.8733333333333338E-2</v>
      </c>
      <c r="I4" s="21">
        <f t="shared" si="0"/>
        <v>2.0733333333333336E-2</v>
      </c>
      <c r="J4" s="21">
        <f t="shared" si="0"/>
        <v>2.1200000000000004E-2</v>
      </c>
      <c r="K4" s="21">
        <f t="shared" si="4"/>
        <v>2.0222222222222228E-2</v>
      </c>
      <c r="L4" s="21">
        <f t="shared" si="5"/>
        <v>1.0699024993076191E-3</v>
      </c>
      <c r="N4" s="18" t="s">
        <v>28</v>
      </c>
      <c r="O4" s="22">
        <f t="shared" si="6"/>
        <v>1.1575540183293121E-2</v>
      </c>
      <c r="P4" s="22">
        <f t="shared" si="1"/>
        <v>1.2811362978662491E-2</v>
      </c>
      <c r="Q4" s="22">
        <f t="shared" si="1"/>
        <v>1.3099721630915344E-2</v>
      </c>
      <c r="R4" s="22">
        <f t="shared" si="7"/>
        <v>1.2495541597623651E-2</v>
      </c>
      <c r="S4" s="22">
        <f t="shared" si="8"/>
        <v>6.6110494873350932E-4</v>
      </c>
      <c r="U4" s="21" t="s">
        <v>84</v>
      </c>
      <c r="V4" s="21">
        <f>SUM(H8:H27,H29,H30,H32,H35)</f>
        <v>162.26039520000003</v>
      </c>
      <c r="W4" s="21">
        <f>SUM(I8:I27,I29,I30,I32,I35)</f>
        <v>160.51895466666667</v>
      </c>
      <c r="X4" s="21">
        <f>SUM(J8:J27,J29,J30,J32,J35)</f>
        <v>158.86413193333328</v>
      </c>
      <c r="Y4" s="21">
        <f t="shared" si="10"/>
        <v>160.54782726666667</v>
      </c>
      <c r="Z4" s="21">
        <f t="shared" si="11"/>
        <v>1.3866689738123144</v>
      </c>
    </row>
    <row r="5" spans="1:30" x14ac:dyDescent="0.25">
      <c r="A5" s="18" t="s">
        <v>29</v>
      </c>
      <c r="B5" s="2">
        <v>6.0100000000000001E-2</v>
      </c>
      <c r="C5" s="2">
        <v>6.0199999999999997E-2</v>
      </c>
      <c r="D5" s="2">
        <v>5.91E-2</v>
      </c>
      <c r="G5" s="18" t="s">
        <v>29</v>
      </c>
      <c r="H5" s="21">
        <f t="shared" si="3"/>
        <v>4.0066666666666667E-2</v>
      </c>
      <c r="I5" s="21">
        <f t="shared" si="0"/>
        <v>4.0133333333333333E-2</v>
      </c>
      <c r="J5" s="21">
        <f t="shared" si="0"/>
        <v>3.9399999999999998E-2</v>
      </c>
      <c r="K5" s="21">
        <f t="shared" si="4"/>
        <v>3.9866666666666661E-2</v>
      </c>
      <c r="L5" s="21">
        <f t="shared" si="5"/>
        <v>3.311036539055866E-4</v>
      </c>
      <c r="N5" s="18" t="s">
        <v>29</v>
      </c>
      <c r="O5" s="22">
        <f t="shared" si="6"/>
        <v>2.4757650000566421E-2</v>
      </c>
      <c r="P5" s="22">
        <f t="shared" si="1"/>
        <v>2.4798844093745397E-2</v>
      </c>
      <c r="Q5" s="22">
        <f t="shared" si="1"/>
        <v>2.4345709068776627E-2</v>
      </c>
      <c r="R5" s="22">
        <f t="shared" si="7"/>
        <v>2.4634067721029482E-2</v>
      </c>
      <c r="S5" s="22">
        <f t="shared" si="8"/>
        <v>2.0459272156330766E-4</v>
      </c>
      <c r="U5" s="21" t="s">
        <v>85</v>
      </c>
      <c r="V5" s="21">
        <f>SUM(H28,H31,H33,H34,H36:H38)</f>
        <v>0.22839999999999999</v>
      </c>
      <c r="W5" s="21">
        <f>SUM(I28,I31,I33,I34,I36:I38)</f>
        <v>0.26579999999999998</v>
      </c>
      <c r="X5" s="21">
        <f>SUM(J28,J31,J33,J34,J36:J38)</f>
        <v>0.1956</v>
      </c>
      <c r="Y5" s="21">
        <f t="shared" si="10"/>
        <v>0.22993333333333332</v>
      </c>
      <c r="Z5" s="21">
        <f>_xlfn.STDEV.P(V5:X5)</f>
        <v>2.8679531996801327E-2</v>
      </c>
    </row>
    <row r="6" spans="1:30" x14ac:dyDescent="0.25">
      <c r="A6" s="18" t="s">
        <v>30</v>
      </c>
      <c r="B6" s="2">
        <v>1.37E-2</v>
      </c>
      <c r="C6" s="2">
        <v>1.7999999999999999E-2</v>
      </c>
      <c r="D6" s="2">
        <v>1.24E-2</v>
      </c>
      <c r="G6" s="18" t="s">
        <v>30</v>
      </c>
      <c r="H6" s="21">
        <f t="shared" si="3"/>
        <v>9.1333333333333353E-3</v>
      </c>
      <c r="I6" s="21">
        <f t="shared" si="0"/>
        <v>1.2E-2</v>
      </c>
      <c r="J6" s="21">
        <f t="shared" si="0"/>
        <v>8.266666666666667E-3</v>
      </c>
      <c r="K6" s="21">
        <f t="shared" si="4"/>
        <v>9.8000000000000014E-3</v>
      </c>
      <c r="L6" s="21">
        <f t="shared" si="5"/>
        <v>1.5953636529597835E-3</v>
      </c>
      <c r="N6" s="18" t="s">
        <v>30</v>
      </c>
      <c r="O6" s="22">
        <f t="shared" si="6"/>
        <v>5.6435907655201338E-3</v>
      </c>
      <c r="P6" s="22">
        <f t="shared" si="1"/>
        <v>7.4149367722162332E-3</v>
      </c>
      <c r="Q6" s="22">
        <f t="shared" si="1"/>
        <v>5.1080675541934047E-3</v>
      </c>
      <c r="R6" s="22">
        <f t="shared" si="7"/>
        <v>6.0555316973099236E-3</v>
      </c>
      <c r="S6" s="22">
        <f t="shared" si="8"/>
        <v>9.8579338461572642E-4</v>
      </c>
      <c r="U6" s="21" t="s">
        <v>80</v>
      </c>
      <c r="V6" s="21">
        <f>SUM(H2:H9,H11,H13,H15,H17,H22,H26,H28,H33,H36)</f>
        <v>94.11293293333334</v>
      </c>
      <c r="W6" s="21">
        <f>SUM(I2:I9,I11,I13,I15,I17,I22,I26,I28,I33,I36)</f>
        <v>93.576585866666662</v>
      </c>
      <c r="X6" s="21">
        <f>SUM(J2:J9,J11,J13,J15,J17,J22,J26,J28,J33,J36)</f>
        <v>91.213047666666654</v>
      </c>
      <c r="Y6" s="21">
        <f t="shared" si="10"/>
        <v>92.967522155555557</v>
      </c>
      <c r="Z6" s="21">
        <f t="shared" si="11"/>
        <v>1.2597757983339621</v>
      </c>
    </row>
    <row r="7" spans="1:30" x14ac:dyDescent="0.25">
      <c r="A7" s="18" t="s">
        <v>31</v>
      </c>
      <c r="B7" s="2">
        <v>0.2419</v>
      </c>
      <c r="C7" s="2">
        <v>0.23719999999999999</v>
      </c>
      <c r="D7" s="2">
        <v>0.22009999999999999</v>
      </c>
      <c r="G7" s="18" t="s">
        <v>31</v>
      </c>
      <c r="H7" s="21">
        <f t="shared" si="3"/>
        <v>0.16126666666666667</v>
      </c>
      <c r="I7" s="21">
        <f t="shared" si="0"/>
        <v>0.15813333333333335</v>
      </c>
      <c r="J7" s="21">
        <f t="shared" si="0"/>
        <v>0.14673333333333335</v>
      </c>
      <c r="K7" s="21">
        <f t="shared" si="4"/>
        <v>0.15537777777777781</v>
      </c>
      <c r="L7" s="21">
        <f t="shared" si="5"/>
        <v>6.2449584604574769E-3</v>
      </c>
      <c r="N7" s="18" t="s">
        <v>31</v>
      </c>
      <c r="O7" s="22">
        <f t="shared" si="6"/>
        <v>9.9648511399950374E-2</v>
      </c>
      <c r="P7" s="22">
        <f t="shared" si="1"/>
        <v>9.7712389020538346E-2</v>
      </c>
      <c r="Q7" s="22">
        <f t="shared" si="1"/>
        <v>9.0668199086932938E-2</v>
      </c>
      <c r="R7" s="22">
        <f t="shared" si="7"/>
        <v>9.6009699835807205E-2</v>
      </c>
      <c r="S7" s="22">
        <f t="shared" si="8"/>
        <v>3.8588310107840864E-3</v>
      </c>
      <c r="U7" s="21" t="s">
        <v>79</v>
      </c>
      <c r="V7" s="21">
        <f>SUM(H12,H10,H14,H16,H18:H21,H23:H25,H27,H29:H32,H34,H35,H37:H38)</f>
        <v>69.458128933333356</v>
      </c>
      <c r="W7" s="21">
        <f t="shared" ref="W7:X7" si="12">SUM(I12,I10,I14,I16,I18:I21,I23:I25,I27,I29:I32,I34,I35,I37:I38)</f>
        <v>68.244635466666693</v>
      </c>
      <c r="X7" s="21">
        <f t="shared" si="12"/>
        <v>68.90121760000001</v>
      </c>
      <c r="Y7" s="21">
        <f t="shared" si="10"/>
        <v>68.86799400000001</v>
      </c>
      <c r="Z7" s="21">
        <f t="shared" si="11"/>
        <v>0.4959633414600908</v>
      </c>
    </row>
    <row r="8" spans="1:30" x14ac:dyDescent="0.25">
      <c r="A8" s="18" t="s">
        <v>48</v>
      </c>
      <c r="B8" s="2">
        <v>2.9940000000000001E-4</v>
      </c>
      <c r="C8" s="2">
        <v>2.788E-4</v>
      </c>
      <c r="D8" s="2">
        <v>2.7150000000000004E-4</v>
      </c>
      <c r="G8" s="18" t="s">
        <v>48</v>
      </c>
      <c r="H8" s="21">
        <f t="shared" si="3"/>
        <v>1.996E-4</v>
      </c>
      <c r="I8" s="21">
        <f t="shared" si="0"/>
        <v>1.8586666666666669E-4</v>
      </c>
      <c r="J8" s="21">
        <f t="shared" si="0"/>
        <v>1.8100000000000004E-4</v>
      </c>
      <c r="K8" s="21">
        <f t="shared" si="4"/>
        <v>1.8882222222222223E-4</v>
      </c>
      <c r="L8" s="21">
        <f t="shared" si="5"/>
        <v>7.8757637293780859E-6</v>
      </c>
      <c r="N8" s="18" t="s">
        <v>48</v>
      </c>
      <c r="O8" s="22">
        <f t="shared" si="6"/>
        <v>1.2333511497786333E-4</v>
      </c>
      <c r="P8" s="22">
        <f t="shared" si="1"/>
        <v>1.1484913178299365E-4</v>
      </c>
      <c r="Q8" s="22">
        <f t="shared" si="1"/>
        <v>1.1184196298092818E-4</v>
      </c>
      <c r="R8" s="22">
        <f t="shared" si="7"/>
        <v>1.1667540324726172E-4</v>
      </c>
      <c r="S8" s="22">
        <f t="shared" si="8"/>
        <v>4.866524173854371E-6</v>
      </c>
      <c r="U8" s="21" t="s">
        <v>81</v>
      </c>
      <c r="V8" s="21">
        <f>SUM(H6,H8,H11:H12,H15:H16,H26,H33)</f>
        <v>1.0869329333333333</v>
      </c>
      <c r="W8" s="21">
        <f t="shared" ref="W8:X8" si="13">SUM(I6,I8,I11:I12,I15:I16,I26,I33)</f>
        <v>0.88025253333333342</v>
      </c>
      <c r="X8" s="21">
        <f t="shared" si="13"/>
        <v>0.69444766666666669</v>
      </c>
      <c r="Y8" s="21">
        <f t="shared" si="10"/>
        <v>0.88721104444444443</v>
      </c>
      <c r="Z8" s="21">
        <f t="shared" si="11"/>
        <v>0.16030696968683486</v>
      </c>
    </row>
    <row r="9" spans="1:30" x14ac:dyDescent="0.25">
      <c r="A9" s="18" t="s">
        <v>32</v>
      </c>
      <c r="B9" s="2">
        <v>1.1439999999999999</v>
      </c>
      <c r="C9" s="2">
        <v>0.98399999999999999</v>
      </c>
      <c r="D9" s="2">
        <v>1.0515000000000001</v>
      </c>
      <c r="G9" s="18" t="s">
        <v>32</v>
      </c>
      <c r="H9" s="21">
        <f t="shared" si="3"/>
        <v>0.7626666666666666</v>
      </c>
      <c r="I9" s="21">
        <f t="shared" si="0"/>
        <v>0.65600000000000003</v>
      </c>
      <c r="J9" s="21">
        <f t="shared" si="0"/>
        <v>0.70100000000000007</v>
      </c>
      <c r="K9" s="21">
        <f t="shared" si="4"/>
        <v>0.7065555555555556</v>
      </c>
      <c r="L9" s="21">
        <f t="shared" si="5"/>
        <v>4.3723316377668853E-2</v>
      </c>
      <c r="N9" s="18" t="s">
        <v>32</v>
      </c>
      <c r="O9" s="22">
        <f t="shared" si="6"/>
        <v>0.47126042596752044</v>
      </c>
      <c r="P9" s="22">
        <f t="shared" si="1"/>
        <v>0.40534987688115404</v>
      </c>
      <c r="Q9" s="22">
        <f t="shared" si="1"/>
        <v>0.43315588977696495</v>
      </c>
      <c r="R9" s="22">
        <f t="shared" si="7"/>
        <v>0.43658873087521316</v>
      </c>
      <c r="S9" s="22">
        <f t="shared" si="8"/>
        <v>2.7017135534335053E-2</v>
      </c>
      <c r="U9" s="22" t="s">
        <v>76</v>
      </c>
      <c r="V9" s="22"/>
      <c r="W9" s="22"/>
      <c r="X9" s="22"/>
    </row>
    <row r="10" spans="1:30" x14ac:dyDescent="0.25">
      <c r="A10" s="18" t="s">
        <v>49</v>
      </c>
      <c r="B10" s="2">
        <v>1.3933999999999999E-3</v>
      </c>
      <c r="C10" s="2">
        <v>1.9532E-3</v>
      </c>
      <c r="D10" s="2">
        <v>1.7263999999999999E-3</v>
      </c>
      <c r="G10" s="18" t="s">
        <v>49</v>
      </c>
      <c r="H10" s="21">
        <f t="shared" si="3"/>
        <v>9.2893333333333333E-4</v>
      </c>
      <c r="I10" s="21">
        <f t="shared" si="0"/>
        <v>1.3021333333333336E-3</v>
      </c>
      <c r="J10" s="21">
        <f t="shared" si="0"/>
        <v>1.1509333333333334E-3</v>
      </c>
      <c r="K10" s="21">
        <f t="shared" si="4"/>
        <v>1.1273333333333335E-3</v>
      </c>
      <c r="L10" s="21">
        <f t="shared" si="5"/>
        <v>1.5326943596164253E-4</v>
      </c>
      <c r="N10" s="18" t="s">
        <v>49</v>
      </c>
      <c r="O10" s="22">
        <f t="shared" si="6"/>
        <v>5.7399849435589426E-4</v>
      </c>
      <c r="P10" s="22">
        <f t="shared" si="1"/>
        <v>8.0460302797181929E-4</v>
      </c>
      <c r="Q10" s="22">
        <f t="shared" si="1"/>
        <v>7.1117482464189466E-4</v>
      </c>
      <c r="R10" s="22">
        <f t="shared" si="7"/>
        <v>6.9659211565653611E-4</v>
      </c>
      <c r="S10" s="22">
        <f t="shared" si="8"/>
        <v>9.4706931397402019E-5</v>
      </c>
      <c r="U10" s="22" t="s">
        <v>80</v>
      </c>
      <c r="V10" s="22">
        <f>V6/161.8355*100</f>
        <v>58.15345392904112</v>
      </c>
      <c r="W10" s="22">
        <f t="shared" ref="W10:X10" si="14">W6/161.8355*100</f>
        <v>57.82203896343303</v>
      </c>
      <c r="X10" s="22">
        <f t="shared" si="14"/>
        <v>56.361581770789883</v>
      </c>
      <c r="Y10" s="22">
        <f t="shared" si="10"/>
        <v>57.445691554421352</v>
      </c>
      <c r="Z10" s="22">
        <f t="shared" si="11"/>
        <v>0.77842982431787811</v>
      </c>
    </row>
    <row r="11" spans="1:30" x14ac:dyDescent="0.25">
      <c r="A11" s="18" t="s">
        <v>33</v>
      </c>
      <c r="B11" s="2">
        <v>0.82369999999999999</v>
      </c>
      <c r="C11" s="2">
        <v>0.70440000000000003</v>
      </c>
      <c r="D11" s="2">
        <v>0.49270000000000003</v>
      </c>
      <c r="G11" s="18" t="s">
        <v>33</v>
      </c>
      <c r="H11" s="21">
        <f t="shared" si="3"/>
        <v>0.54913333333333336</v>
      </c>
      <c r="I11" s="21">
        <f t="shared" si="0"/>
        <v>0.46960000000000007</v>
      </c>
      <c r="J11" s="21">
        <f t="shared" si="0"/>
        <v>0.32846666666666674</v>
      </c>
      <c r="K11" s="21">
        <f t="shared" si="4"/>
        <v>0.44906666666666673</v>
      </c>
      <c r="L11" s="21">
        <f t="shared" si="5"/>
        <v>9.1249320646887511E-2</v>
      </c>
      <c r="N11" s="18" t="s">
        <v>33</v>
      </c>
      <c r="O11" s="22">
        <f t="shared" si="6"/>
        <v>0.33931574551525057</v>
      </c>
      <c r="P11" s="22">
        <f t="shared" si="1"/>
        <v>0.29017119235272859</v>
      </c>
      <c r="Q11" s="22">
        <f t="shared" si="1"/>
        <v>0.2029632970928299</v>
      </c>
      <c r="R11" s="22">
        <f t="shared" si="7"/>
        <v>0.27748341165360302</v>
      </c>
      <c r="S11" s="22">
        <f t="shared" si="8"/>
        <v>5.6383995258696473E-2</v>
      </c>
      <c r="U11" s="22" t="s">
        <v>79</v>
      </c>
      <c r="V11" s="22">
        <f>V7/161.8355*100</f>
        <v>42.918969529759146</v>
      </c>
      <c r="W11" s="22">
        <f t="shared" ref="W11:X11" si="15">W7/161.8355*100</f>
        <v>42.169138085689909</v>
      </c>
      <c r="X11" s="22">
        <f t="shared" si="15"/>
        <v>42.574847669392689</v>
      </c>
      <c r="Y11" s="22">
        <f t="shared" si="10"/>
        <v>42.554318428280574</v>
      </c>
      <c r="Z11" s="22">
        <f t="shared" si="11"/>
        <v>0.30646140152197365</v>
      </c>
    </row>
    <row r="12" spans="1:30" x14ac:dyDescent="0.25">
      <c r="A12" s="18" t="s">
        <v>34</v>
      </c>
      <c r="B12" s="2">
        <v>3.32E-2</v>
      </c>
      <c r="C12" s="2">
        <v>3.15E-2</v>
      </c>
      <c r="D12" s="2">
        <v>2.01E-2</v>
      </c>
      <c r="G12" s="18" t="s">
        <v>34</v>
      </c>
      <c r="H12" s="21">
        <f t="shared" si="3"/>
        <v>2.2133333333333335E-2</v>
      </c>
      <c r="I12" s="21">
        <f t="shared" si="0"/>
        <v>2.1000000000000001E-2</v>
      </c>
      <c r="J12" s="21">
        <f t="shared" si="0"/>
        <v>1.34E-2</v>
      </c>
      <c r="K12" s="21">
        <f t="shared" si="4"/>
        <v>1.8844444444444445E-2</v>
      </c>
      <c r="L12" s="21">
        <f t="shared" si="5"/>
        <v>3.8775071538805781E-3</v>
      </c>
      <c r="N12" s="18" t="s">
        <v>34</v>
      </c>
      <c r="O12" s="22">
        <f t="shared" si="6"/>
        <v>1.3676438935421052E-2</v>
      </c>
      <c r="P12" s="22">
        <f t="shared" si="1"/>
        <v>1.2976139351378408E-2</v>
      </c>
      <c r="Q12" s="22">
        <f t="shared" si="1"/>
        <v>8.2800127289747918E-3</v>
      </c>
      <c r="R12" s="22">
        <f t="shared" si="7"/>
        <v>1.1644197005258086E-2</v>
      </c>
      <c r="S12" s="22">
        <f t="shared" si="8"/>
        <v>2.3959558649867185E-3</v>
      </c>
    </row>
    <row r="13" spans="1:30" x14ac:dyDescent="0.25">
      <c r="A13" s="18" t="s">
        <v>35</v>
      </c>
      <c r="B13" s="2">
        <v>103.3275</v>
      </c>
      <c r="C13" s="2">
        <v>105.48399999999999</v>
      </c>
      <c r="D13" s="2">
        <v>102.6534</v>
      </c>
      <c r="G13" s="18" t="s">
        <v>35</v>
      </c>
      <c r="H13" s="21">
        <f t="shared" si="3"/>
        <v>68.885000000000019</v>
      </c>
      <c r="I13" s="21">
        <f t="shared" si="0"/>
        <v>70.322666666666663</v>
      </c>
      <c r="J13" s="21">
        <f t="shared" si="0"/>
        <v>68.435600000000008</v>
      </c>
      <c r="K13" s="21">
        <f t="shared" si="4"/>
        <v>69.21442222222224</v>
      </c>
      <c r="L13" s="21">
        <f t="shared" si="5"/>
        <v>0.8048372098262957</v>
      </c>
      <c r="N13" s="18" t="s">
        <v>35</v>
      </c>
      <c r="O13" s="22">
        <f t="shared" si="6"/>
        <v>42.564826629509604</v>
      </c>
      <c r="P13" s="22">
        <f t="shared" si="1"/>
        <v>43.45317724891428</v>
      </c>
      <c r="Q13" s="22">
        <f t="shared" si="1"/>
        <v>42.287137247390106</v>
      </c>
      <c r="R13" s="22">
        <f t="shared" si="7"/>
        <v>42.768380375271327</v>
      </c>
      <c r="S13" s="22">
        <f t="shared" si="8"/>
        <v>0.49731808523240983</v>
      </c>
    </row>
    <row r="14" spans="1:30" x14ac:dyDescent="0.25">
      <c r="A14" s="18" t="s">
        <v>36</v>
      </c>
      <c r="B14" s="2">
        <v>0.50470000000000004</v>
      </c>
      <c r="C14" s="2">
        <v>0.50560000000000005</v>
      </c>
      <c r="D14" s="2">
        <v>0.51880000000000004</v>
      </c>
      <c r="G14" s="18" t="s">
        <v>36</v>
      </c>
      <c r="H14" s="21">
        <f t="shared" si="3"/>
        <v>0.33646666666666669</v>
      </c>
      <c r="I14" s="21">
        <f t="shared" si="0"/>
        <v>0.33706666666666674</v>
      </c>
      <c r="J14" s="21">
        <f t="shared" si="0"/>
        <v>0.34586666666666671</v>
      </c>
      <c r="K14" s="21">
        <f t="shared" si="4"/>
        <v>0.33980000000000005</v>
      </c>
      <c r="L14" s="21">
        <f t="shared" si="5"/>
        <v>4.2967688118192042E-3</v>
      </c>
      <c r="N14" s="18" t="s">
        <v>36</v>
      </c>
      <c r="O14" s="22">
        <f t="shared" si="6"/>
        <v>0.20790658827430736</v>
      </c>
      <c r="P14" s="22">
        <f t="shared" si="1"/>
        <v>0.20827733511291821</v>
      </c>
      <c r="Q14" s="22">
        <f t="shared" si="1"/>
        <v>0.21371495541254343</v>
      </c>
      <c r="R14" s="22">
        <f t="shared" si="7"/>
        <v>0.20996629293325633</v>
      </c>
      <c r="S14" s="22">
        <f t="shared" si="8"/>
        <v>2.6550224220391739E-3</v>
      </c>
    </row>
    <row r="15" spans="1:30" x14ac:dyDescent="0.25">
      <c r="A15" s="18" t="s">
        <v>37</v>
      </c>
      <c r="B15" s="2">
        <v>0.46729999999999999</v>
      </c>
      <c r="C15" s="2">
        <v>0.38579999999999998</v>
      </c>
      <c r="D15" s="2">
        <v>0.26619999999999999</v>
      </c>
      <c r="G15" s="18" t="s">
        <v>37</v>
      </c>
      <c r="H15" s="21">
        <f t="shared" si="3"/>
        <v>0.31153333333333333</v>
      </c>
      <c r="I15" s="21">
        <f t="shared" si="0"/>
        <v>0.25719999999999998</v>
      </c>
      <c r="J15" s="21">
        <f t="shared" si="0"/>
        <v>0.17746666666666666</v>
      </c>
      <c r="K15" s="21">
        <f t="shared" si="4"/>
        <v>0.24873333333333333</v>
      </c>
      <c r="L15" s="21">
        <f t="shared" si="5"/>
        <v>5.5058944844660944E-2</v>
      </c>
      <c r="N15" s="18" t="s">
        <v>37</v>
      </c>
      <c r="O15" s="22">
        <f t="shared" si="6"/>
        <v>0.19249999742536916</v>
      </c>
      <c r="P15" s="22">
        <f t="shared" si="1"/>
        <v>0.15892681148450122</v>
      </c>
      <c r="Q15" s="22">
        <f t="shared" si="1"/>
        <v>0.10965867604244227</v>
      </c>
      <c r="R15" s="22">
        <f t="shared" si="7"/>
        <v>0.15369516165077088</v>
      </c>
      <c r="S15" s="22">
        <f t="shared" si="8"/>
        <v>3.4021549564008394E-2</v>
      </c>
    </row>
    <row r="16" spans="1:30" x14ac:dyDescent="0.25">
      <c r="A16" s="18" t="s">
        <v>38</v>
      </c>
      <c r="B16" s="2">
        <v>0.27610000000000001</v>
      </c>
      <c r="C16" s="2">
        <v>0.16420000000000001</v>
      </c>
      <c r="D16" s="2">
        <v>0.23430000000000001</v>
      </c>
      <c r="G16" s="18" t="s">
        <v>38</v>
      </c>
      <c r="H16" s="21">
        <f t="shared" si="3"/>
        <v>0.18406666666666668</v>
      </c>
      <c r="I16" s="21">
        <f t="shared" si="0"/>
        <v>0.10946666666666668</v>
      </c>
      <c r="J16" s="21">
        <f t="shared" si="0"/>
        <v>0.15620000000000001</v>
      </c>
      <c r="K16" s="21">
        <f t="shared" si="4"/>
        <v>0.14991111111111113</v>
      </c>
      <c r="L16" s="21">
        <f t="shared" si="5"/>
        <v>3.0778267144124044E-2</v>
      </c>
      <c r="N16" s="18" t="s">
        <v>38</v>
      </c>
      <c r="O16" s="22">
        <f t="shared" si="6"/>
        <v>0.11373689126716123</v>
      </c>
      <c r="P16" s="22">
        <f t="shared" si="1"/>
        <v>6.7640700999883632E-2</v>
      </c>
      <c r="Q16" s="22">
        <f t="shared" si="1"/>
        <v>9.6517760318347967E-2</v>
      </c>
      <c r="R16" s="22">
        <f t="shared" si="7"/>
        <v>9.2631784195130948E-2</v>
      </c>
      <c r="S16" s="22">
        <f t="shared" si="8"/>
        <v>1.9018242069338307E-2</v>
      </c>
    </row>
    <row r="17" spans="1:19" x14ac:dyDescent="0.25">
      <c r="A17" s="18" t="s">
        <v>50</v>
      </c>
      <c r="B17" s="2">
        <v>33.693600000000004</v>
      </c>
      <c r="C17" s="2">
        <v>31.166399999999999</v>
      </c>
      <c r="D17" s="2">
        <v>30.677900000000001</v>
      </c>
      <c r="G17" s="18" t="s">
        <v>50</v>
      </c>
      <c r="H17" s="21">
        <f t="shared" si="3"/>
        <v>22.462400000000002</v>
      </c>
      <c r="I17" s="21">
        <f t="shared" si="0"/>
        <v>20.7776</v>
      </c>
      <c r="J17" s="21">
        <f t="shared" si="0"/>
        <v>20.451933333333336</v>
      </c>
      <c r="K17" s="21">
        <f t="shared" si="4"/>
        <v>21.230644444444447</v>
      </c>
      <c r="L17" s="21">
        <f t="shared" si="5"/>
        <v>0.88107169815171738</v>
      </c>
      <c r="N17" s="18" t="s">
        <v>50</v>
      </c>
      <c r="O17" s="22">
        <f t="shared" si="6"/>
        <v>13.879772979352492</v>
      </c>
      <c r="P17" s="22">
        <f t="shared" si="1"/>
        <v>12.83871585653333</v>
      </c>
      <c r="Q17" s="22">
        <f t="shared" si="1"/>
        <v>12.63748271135402</v>
      </c>
      <c r="R17" s="22">
        <f t="shared" si="7"/>
        <v>13.11865718241328</v>
      </c>
      <c r="S17" s="22">
        <f t="shared" si="8"/>
        <v>0.54442424446534787</v>
      </c>
    </row>
    <row r="18" spans="1:19" x14ac:dyDescent="0.25">
      <c r="A18" s="18" t="s">
        <v>52</v>
      </c>
      <c r="B18" s="2">
        <v>10.0792</v>
      </c>
      <c r="C18" s="2">
        <v>8.2164999999999999</v>
      </c>
      <c r="D18" s="2">
        <v>9.2477999999999998</v>
      </c>
      <c r="G18" s="18" t="s">
        <v>52</v>
      </c>
      <c r="H18" s="21">
        <f t="shared" si="3"/>
        <v>6.7194666666666674</v>
      </c>
      <c r="I18" s="21">
        <f t="shared" si="3"/>
        <v>5.477666666666666</v>
      </c>
      <c r="J18" s="21">
        <f t="shared" si="3"/>
        <v>6.1651999999999996</v>
      </c>
      <c r="K18" s="21">
        <f t="shared" si="4"/>
        <v>6.1207777777777777</v>
      </c>
      <c r="L18" s="21">
        <f t="shared" si="5"/>
        <v>0.50793491077129893</v>
      </c>
      <c r="N18" s="18" t="s">
        <v>52</v>
      </c>
      <c r="O18" s="22">
        <f t="shared" si="6"/>
        <v>4.152035039695658</v>
      </c>
      <c r="P18" s="22">
        <f t="shared" si="6"/>
        <v>3.3847126660508144</v>
      </c>
      <c r="Q18" s="22">
        <f t="shared" si="6"/>
        <v>3.8095473490056255</v>
      </c>
      <c r="R18" s="22">
        <f t="shared" si="7"/>
        <v>3.7820983515840325</v>
      </c>
      <c r="S18" s="22">
        <f t="shared" si="8"/>
        <v>0.31385877064753948</v>
      </c>
    </row>
    <row r="19" spans="1:19" x14ac:dyDescent="0.25">
      <c r="A19" s="18" t="s">
        <v>51</v>
      </c>
      <c r="B19" s="2">
        <v>92.369100000000003</v>
      </c>
      <c r="C19" s="2">
        <v>92.542199999999994</v>
      </c>
      <c r="D19" s="2">
        <v>92.551199999999994</v>
      </c>
      <c r="G19" s="18" t="s">
        <v>51</v>
      </c>
      <c r="H19" s="21">
        <f t="shared" si="3"/>
        <v>61.579400000000007</v>
      </c>
      <c r="I19" s="21">
        <f t="shared" si="3"/>
        <v>61.694800000000001</v>
      </c>
      <c r="J19" s="21">
        <f t="shared" si="3"/>
        <v>61.700799999999994</v>
      </c>
      <c r="K19" s="21">
        <f t="shared" si="4"/>
        <v>61.658333333333331</v>
      </c>
      <c r="L19" s="21">
        <f t="shared" si="5"/>
        <v>5.5868019076704724E-2</v>
      </c>
      <c r="N19" s="18" t="s">
        <v>51</v>
      </c>
      <c r="O19" s="22">
        <f t="shared" si="6"/>
        <v>38.050613122584359</v>
      </c>
      <c r="P19" s="22">
        <f t="shared" si="6"/>
        <v>38.121920097877165</v>
      </c>
      <c r="Q19" s="22">
        <f t="shared" si="6"/>
        <v>38.125627566263269</v>
      </c>
      <c r="R19" s="22">
        <f t="shared" si="7"/>
        <v>38.099386928908267</v>
      </c>
      <c r="S19" s="22">
        <f t="shared" si="8"/>
        <v>3.4521485753560004E-2</v>
      </c>
    </row>
    <row r="20" spans="1:19" x14ac:dyDescent="0.25">
      <c r="A20" s="18" t="s">
        <v>53</v>
      </c>
      <c r="B20" s="2">
        <v>2.5899999999999999E-2</v>
      </c>
      <c r="C20" s="2">
        <v>2.3599999999999999E-2</v>
      </c>
      <c r="D20" s="2">
        <v>1.8800000000000001E-2</v>
      </c>
      <c r="G20" s="18" t="s">
        <v>53</v>
      </c>
      <c r="H20" s="21">
        <f t="shared" si="3"/>
        <v>1.7266666666666666E-2</v>
      </c>
      <c r="I20" s="21">
        <f t="shared" si="3"/>
        <v>1.5733333333333332E-2</v>
      </c>
      <c r="J20" s="21">
        <f t="shared" si="3"/>
        <v>1.2533333333333334E-2</v>
      </c>
      <c r="K20" s="21">
        <f t="shared" si="4"/>
        <v>1.5177777777777778E-2</v>
      </c>
      <c r="L20" s="21">
        <f t="shared" si="5"/>
        <v>1.9719013823536902E-3</v>
      </c>
      <c r="N20" s="18" t="s">
        <v>53</v>
      </c>
      <c r="O20" s="22">
        <f t="shared" si="6"/>
        <v>1.0669270133355578E-2</v>
      </c>
      <c r="P20" s="22">
        <f t="shared" si="6"/>
        <v>9.7218059902390592E-3</v>
      </c>
      <c r="Q20" s="22">
        <f t="shared" si="6"/>
        <v>7.7444895176480644E-3</v>
      </c>
      <c r="R20" s="22">
        <f t="shared" si="7"/>
        <v>9.3785218804142336E-3</v>
      </c>
      <c r="S20" s="22">
        <f t="shared" si="8"/>
        <v>1.218460339266533E-3</v>
      </c>
    </row>
    <row r="21" spans="1:19" x14ac:dyDescent="0.25">
      <c r="A21" s="18" t="s">
        <v>54</v>
      </c>
      <c r="B21" s="2">
        <v>0.36620000000000003</v>
      </c>
      <c r="C21" s="2">
        <v>0.29220000000000002</v>
      </c>
      <c r="D21" s="2">
        <v>0.3135</v>
      </c>
      <c r="G21" s="18" t="s">
        <v>54</v>
      </c>
      <c r="H21" s="21">
        <f t="shared" si="3"/>
        <v>0.24413333333333337</v>
      </c>
      <c r="I21" s="21">
        <f t="shared" si="3"/>
        <v>0.19480000000000003</v>
      </c>
      <c r="J21" s="21">
        <f t="shared" si="3"/>
        <v>0.20899999999999999</v>
      </c>
      <c r="K21" s="21">
        <f t="shared" si="4"/>
        <v>0.2159777777777778</v>
      </c>
      <c r="L21" s="21">
        <f t="shared" si="5"/>
        <v>2.0735822168114162E-2</v>
      </c>
      <c r="N21" s="18" t="s">
        <v>54</v>
      </c>
      <c r="O21" s="22">
        <f t="shared" si="6"/>
        <v>0.15085276922142135</v>
      </c>
      <c r="P21" s="22">
        <f t="shared" si="6"/>
        <v>0.12036914026897685</v>
      </c>
      <c r="Q21" s="22">
        <f t="shared" si="6"/>
        <v>0.12914348211609938</v>
      </c>
      <c r="R21" s="22">
        <f t="shared" si="7"/>
        <v>0.13345513053549921</v>
      </c>
      <c r="S21" s="22">
        <f t="shared" si="8"/>
        <v>1.2812900858040507E-2</v>
      </c>
    </row>
    <row r="22" spans="1:19" x14ac:dyDescent="0.25">
      <c r="A22" s="18" t="s">
        <v>55</v>
      </c>
      <c r="B22" s="2">
        <v>5.45E-2</v>
      </c>
      <c r="C22" s="2">
        <v>5.1700000000000003E-2</v>
      </c>
      <c r="D22" s="2">
        <v>6.2300000000000001E-2</v>
      </c>
      <c r="G22" s="18" t="s">
        <v>55</v>
      </c>
      <c r="H22" s="21">
        <f t="shared" si="3"/>
        <v>3.6333333333333336E-2</v>
      </c>
      <c r="I22" s="21">
        <f t="shared" si="3"/>
        <v>3.4466666666666666E-2</v>
      </c>
      <c r="J22" s="21">
        <f t="shared" si="3"/>
        <v>4.1533333333333332E-2</v>
      </c>
      <c r="K22" s="21">
        <f t="shared" si="4"/>
        <v>3.7444444444444447E-2</v>
      </c>
      <c r="L22" s="21">
        <f t="shared" si="5"/>
        <v>2.9900245673874057E-3</v>
      </c>
      <c r="N22" s="18" t="s">
        <v>55</v>
      </c>
      <c r="O22" s="22">
        <f t="shared" si="6"/>
        <v>2.2450780782543592E-2</v>
      </c>
      <c r="P22" s="22">
        <f t="shared" si="6"/>
        <v>2.1297346173532176E-2</v>
      </c>
      <c r="Q22" s="22">
        <f t="shared" si="6"/>
        <v>2.5663920050503955E-2</v>
      </c>
      <c r="R22" s="22">
        <f t="shared" si="7"/>
        <v>2.3137349002193244E-2</v>
      </c>
      <c r="S22" s="22">
        <f t="shared" si="8"/>
        <v>1.8475702595458995E-3</v>
      </c>
    </row>
    <row r="23" spans="1:19" x14ac:dyDescent="0.25">
      <c r="A23" s="18" t="s">
        <v>56</v>
      </c>
      <c r="B23" s="2">
        <v>1.21E-2</v>
      </c>
      <c r="C23" s="2">
        <v>1.0800000000000001E-2</v>
      </c>
      <c r="D23" s="2">
        <v>1.0999999999999999E-2</v>
      </c>
      <c r="G23" s="18" t="s">
        <v>56</v>
      </c>
      <c r="H23" s="21">
        <f t="shared" si="3"/>
        <v>8.0666666666666664E-3</v>
      </c>
      <c r="I23" s="21">
        <f t="shared" si="3"/>
        <v>7.2000000000000007E-3</v>
      </c>
      <c r="J23" s="21">
        <f t="shared" si="3"/>
        <v>7.3333333333333332E-3</v>
      </c>
      <c r="K23" s="21">
        <f t="shared" si="4"/>
        <v>7.5333333333333337E-3</v>
      </c>
      <c r="L23" s="21">
        <f t="shared" si="5"/>
        <v>3.8103173776627189E-4</v>
      </c>
      <c r="N23" s="18" t="s">
        <v>56</v>
      </c>
      <c r="O23" s="22">
        <f t="shared" si="6"/>
        <v>4.9844852746564671E-3</v>
      </c>
      <c r="P23" s="22">
        <f t="shared" si="6"/>
        <v>4.4489620633297398E-3</v>
      </c>
      <c r="Q23" s="22">
        <f t="shared" si="6"/>
        <v>4.5313502496876976E-3</v>
      </c>
      <c r="R23" s="22">
        <f t="shared" si="7"/>
        <v>4.6549325292246342E-3</v>
      </c>
      <c r="S23" s="22">
        <f t="shared" si="8"/>
        <v>2.3544385364538181E-4</v>
      </c>
    </row>
    <row r="24" spans="1:19" x14ac:dyDescent="0.25">
      <c r="A24" s="18" t="s">
        <v>57</v>
      </c>
      <c r="B24" s="2">
        <v>3.7400000000000003E-2</v>
      </c>
      <c r="C24" s="2">
        <v>3.7499999999999999E-2</v>
      </c>
      <c r="D24" s="2">
        <v>3.09E-2</v>
      </c>
      <c r="G24" s="18" t="s">
        <v>57</v>
      </c>
      <c r="H24" s="21">
        <f t="shared" si="3"/>
        <v>2.4933333333333332E-2</v>
      </c>
      <c r="I24" s="21">
        <f t="shared" si="3"/>
        <v>2.5000000000000001E-2</v>
      </c>
      <c r="J24" s="21">
        <f t="shared" si="3"/>
        <v>2.06E-2</v>
      </c>
      <c r="K24" s="21">
        <f t="shared" si="4"/>
        <v>2.3511111111111111E-2</v>
      </c>
      <c r="L24" s="21">
        <f t="shared" si="5"/>
        <v>2.0586463249810602E-3</v>
      </c>
      <c r="N24" s="18" t="s">
        <v>57</v>
      </c>
      <c r="O24" s="22">
        <f t="shared" si="6"/>
        <v>1.5406590848938171E-2</v>
      </c>
      <c r="P24" s="22">
        <f t="shared" si="6"/>
        <v>1.5447784942117151E-2</v>
      </c>
      <c r="Q24" s="22">
        <f t="shared" si="6"/>
        <v>1.2728974792304532E-2</v>
      </c>
      <c r="R24" s="22">
        <f t="shared" si="7"/>
        <v>1.4527783527786617E-2</v>
      </c>
      <c r="S24" s="22">
        <f t="shared" si="8"/>
        <v>1.2720610280074895E-3</v>
      </c>
    </row>
    <row r="25" spans="1:19" x14ac:dyDescent="0.25">
      <c r="A25" s="18" t="s">
        <v>39</v>
      </c>
      <c r="B25" s="2">
        <v>5.0099999999999999E-2</v>
      </c>
      <c r="C25" s="2">
        <v>7.6399999999999996E-2</v>
      </c>
      <c r="D25" s="2">
        <v>5.5100000000000003E-2</v>
      </c>
      <c r="G25" s="18" t="s">
        <v>39</v>
      </c>
      <c r="H25" s="21">
        <f t="shared" si="3"/>
        <v>3.3400000000000006E-2</v>
      </c>
      <c r="I25" s="21">
        <f t="shared" si="3"/>
        <v>5.0933333333333337E-2</v>
      </c>
      <c r="J25" s="21">
        <f t="shared" si="3"/>
        <v>3.673333333333334E-2</v>
      </c>
      <c r="K25" s="21">
        <f t="shared" si="4"/>
        <v>4.0355555555555561E-2</v>
      </c>
      <c r="L25" s="21">
        <f t="shared" si="5"/>
        <v>7.6024037784030371E-3</v>
      </c>
      <c r="N25" s="18" t="s">
        <v>39</v>
      </c>
      <c r="O25" s="22">
        <f t="shared" si="6"/>
        <v>2.0638240682668518E-2</v>
      </c>
      <c r="P25" s="22">
        <f t="shared" si="6"/>
        <v>3.1472287188740011E-2</v>
      </c>
      <c r="Q25" s="22">
        <f t="shared" si="6"/>
        <v>2.2697945341617471E-2</v>
      </c>
      <c r="R25" s="22">
        <f t="shared" si="7"/>
        <v>2.4936157737675334E-2</v>
      </c>
      <c r="S25" s="22">
        <f t="shared" si="8"/>
        <v>4.6976119444763487E-3</v>
      </c>
    </row>
    <row r="26" spans="1:19" x14ac:dyDescent="0.25">
      <c r="A26" s="18" t="s">
        <v>40</v>
      </c>
      <c r="B26" s="2">
        <v>7.4000000000000003E-3</v>
      </c>
      <c r="C26" s="2">
        <v>7.3000000000000001E-3</v>
      </c>
      <c r="D26" s="2">
        <v>7.4999999999999997E-3</v>
      </c>
      <c r="G26" s="18" t="s">
        <v>40</v>
      </c>
      <c r="H26" s="21">
        <f t="shared" si="3"/>
        <v>4.9333333333333338E-3</v>
      </c>
      <c r="I26" s="21">
        <f t="shared" si="3"/>
        <v>4.8666666666666667E-3</v>
      </c>
      <c r="J26" s="21">
        <f t="shared" si="3"/>
        <v>5.0000000000000001E-3</v>
      </c>
      <c r="K26" s="21">
        <f t="shared" si="4"/>
        <v>4.9333333333333338E-3</v>
      </c>
      <c r="L26" s="21">
        <f t="shared" si="5"/>
        <v>5.4433105395181764E-5</v>
      </c>
      <c r="N26" s="18" t="s">
        <v>40</v>
      </c>
      <c r="O26" s="22">
        <f t="shared" si="6"/>
        <v>3.0483628952444513E-3</v>
      </c>
      <c r="P26" s="22">
        <f t="shared" si="6"/>
        <v>3.0071688020654719E-3</v>
      </c>
      <c r="Q26" s="22">
        <f t="shared" si="6"/>
        <v>3.0895569884234302E-3</v>
      </c>
      <c r="R26" s="22">
        <f t="shared" si="7"/>
        <v>3.0483628952444508E-3</v>
      </c>
      <c r="S26" s="22">
        <f t="shared" si="8"/>
        <v>3.3634836235054601E-5</v>
      </c>
    </row>
    <row r="27" spans="1:19" x14ac:dyDescent="0.25">
      <c r="A27" s="18" t="s">
        <v>41</v>
      </c>
      <c r="B27" s="2">
        <v>6.7100000000000007E-2</v>
      </c>
      <c r="C27" s="2">
        <v>5.3600000000000002E-2</v>
      </c>
      <c r="D27" s="2">
        <v>4.2999999999999997E-2</v>
      </c>
      <c r="G27" s="18" t="s">
        <v>41</v>
      </c>
      <c r="H27" s="21">
        <f t="shared" si="3"/>
        <v>4.473333333333334E-2</v>
      </c>
      <c r="I27" s="21">
        <f t="shared" si="3"/>
        <v>3.5733333333333339E-2</v>
      </c>
      <c r="J27" s="21">
        <f t="shared" si="3"/>
        <v>2.8666666666666663E-2</v>
      </c>
      <c r="K27" s="21">
        <f t="shared" si="4"/>
        <v>3.637777777777778E-2</v>
      </c>
      <c r="L27" s="21">
        <f t="shared" si="5"/>
        <v>6.5749994132281572E-3</v>
      </c>
      <c r="N27" s="18" t="s">
        <v>41</v>
      </c>
      <c r="O27" s="22">
        <f t="shared" si="6"/>
        <v>2.7641236523094956E-2</v>
      </c>
      <c r="P27" s="22">
        <f t="shared" si="6"/>
        <v>2.2080033943932782E-2</v>
      </c>
      <c r="Q27" s="22">
        <f t="shared" si="6"/>
        <v>1.7713460066960996E-2</v>
      </c>
      <c r="R27" s="22">
        <f t="shared" si="7"/>
        <v>2.2478243511329574E-2</v>
      </c>
      <c r="S27" s="22">
        <f t="shared" si="8"/>
        <v>4.0627670772038034E-3</v>
      </c>
    </row>
    <row r="28" spans="1:19" x14ac:dyDescent="0.25">
      <c r="A28" s="18" t="s">
        <v>42</v>
      </c>
      <c r="B28" s="2">
        <v>1.29E-2</v>
      </c>
      <c r="C28" s="2">
        <v>1.15E-2</v>
      </c>
      <c r="D28" s="2">
        <v>1.1599999999999999E-2</v>
      </c>
      <c r="G28" s="18" t="s">
        <v>42</v>
      </c>
      <c r="H28" s="21">
        <f t="shared" si="3"/>
        <v>8.6E-3</v>
      </c>
      <c r="I28" s="21">
        <f t="shared" si="3"/>
        <v>7.6666666666666662E-3</v>
      </c>
      <c r="J28" s="21">
        <f t="shared" si="3"/>
        <v>7.7333333333333325E-3</v>
      </c>
      <c r="K28" s="21">
        <f t="shared" si="4"/>
        <v>7.9999999999999984E-3</v>
      </c>
      <c r="L28" s="21">
        <f t="shared" si="5"/>
        <v>4.2513614377131121E-4</v>
      </c>
      <c r="N28" s="18" t="s">
        <v>42</v>
      </c>
      <c r="O28" s="22">
        <f t="shared" si="6"/>
        <v>5.3140380200882992E-3</v>
      </c>
      <c r="P28" s="22">
        <f t="shared" si="6"/>
        <v>4.737320715582592E-3</v>
      </c>
      <c r="Q28" s="22">
        <f t="shared" si="6"/>
        <v>4.7785148087615718E-3</v>
      </c>
      <c r="R28" s="22">
        <f t="shared" si="7"/>
        <v>4.9432911814774882E-3</v>
      </c>
      <c r="S28" s="22">
        <f t="shared" si="8"/>
        <v>2.6269646880400829E-4</v>
      </c>
    </row>
    <row r="29" spans="1:19" x14ac:dyDescent="0.25">
      <c r="A29" s="18" t="s">
        <v>58</v>
      </c>
      <c r="B29" s="2">
        <v>1.6400000000000001E-2</v>
      </c>
      <c r="C29" s="2">
        <v>1.2500000000000001E-2</v>
      </c>
      <c r="D29" s="2">
        <v>1.2500000000000001E-2</v>
      </c>
      <c r="G29" s="18" t="s">
        <v>58</v>
      </c>
      <c r="H29" s="21">
        <f t="shared" si="3"/>
        <v>1.0933333333333333E-2</v>
      </c>
      <c r="I29" s="21">
        <f t="shared" si="3"/>
        <v>8.3333333333333332E-3</v>
      </c>
      <c r="J29" s="21">
        <f t="shared" si="3"/>
        <v>8.3333333333333332E-3</v>
      </c>
      <c r="K29" s="21">
        <f t="shared" si="4"/>
        <v>9.1999999999999998E-3</v>
      </c>
      <c r="L29" s="21">
        <f t="shared" si="5"/>
        <v>1.2256517540566822E-3</v>
      </c>
      <c r="N29" s="18" t="s">
        <v>58</v>
      </c>
      <c r="O29" s="22">
        <f t="shared" si="6"/>
        <v>6.7558312813525674E-3</v>
      </c>
      <c r="P29" s="22">
        <f t="shared" si="6"/>
        <v>5.1492616473723836E-3</v>
      </c>
      <c r="Q29" s="22">
        <f t="shared" si="6"/>
        <v>5.1492616473723836E-3</v>
      </c>
      <c r="R29" s="22">
        <f t="shared" si="7"/>
        <v>5.684784858699111E-3</v>
      </c>
      <c r="S29" s="22">
        <f t="shared" si="8"/>
        <v>7.5734418842385179E-4</v>
      </c>
    </row>
    <row r="30" spans="1:19" x14ac:dyDescent="0.25">
      <c r="A30" s="18" t="s">
        <v>59</v>
      </c>
      <c r="B30" s="2">
        <v>1.2E-2</v>
      </c>
      <c r="C30" s="2">
        <v>1.0800000000000001E-2</v>
      </c>
      <c r="D30" s="2">
        <v>1.0699999999999999E-2</v>
      </c>
      <c r="G30" s="18" t="s">
        <v>59</v>
      </c>
      <c r="H30" s="21">
        <f t="shared" si="3"/>
        <v>8.0000000000000002E-3</v>
      </c>
      <c r="I30" s="21">
        <f t="shared" si="3"/>
        <v>7.2000000000000007E-3</v>
      </c>
      <c r="J30" s="21">
        <f t="shared" si="3"/>
        <v>7.1333333333333335E-3</v>
      </c>
      <c r="K30" s="21">
        <f t="shared" si="4"/>
        <v>7.4444444444444454E-3</v>
      </c>
      <c r="L30" s="21">
        <f t="shared" si="5"/>
        <v>3.9377878103709655E-4</v>
      </c>
      <c r="N30" s="18" t="s">
        <v>59</v>
      </c>
      <c r="O30" s="22">
        <f t="shared" si="6"/>
        <v>4.9432911814774882E-3</v>
      </c>
      <c r="P30" s="22">
        <f t="shared" si="6"/>
        <v>4.4489620633297398E-3</v>
      </c>
      <c r="Q30" s="22">
        <f t="shared" si="6"/>
        <v>4.40776797015076E-3</v>
      </c>
      <c r="R30" s="22">
        <f t="shared" si="7"/>
        <v>4.6000070716526627E-3</v>
      </c>
      <c r="S30" s="22">
        <f t="shared" si="8"/>
        <v>2.4332039696920436E-4</v>
      </c>
    </row>
    <row r="31" spans="1:19" x14ac:dyDescent="0.25">
      <c r="A31" s="18" t="s">
        <v>60</v>
      </c>
      <c r="B31" s="2">
        <v>0.2535</v>
      </c>
      <c r="C31" s="2">
        <v>0.30209999999999998</v>
      </c>
      <c r="D31" s="2">
        <v>0.2087</v>
      </c>
      <c r="G31" s="18" t="s">
        <v>60</v>
      </c>
      <c r="H31" s="21">
        <f t="shared" si="3"/>
        <v>0.16900000000000001</v>
      </c>
      <c r="I31" s="21">
        <f t="shared" si="3"/>
        <v>0.2014</v>
      </c>
      <c r="J31" s="21">
        <f t="shared" si="3"/>
        <v>0.13913333333333333</v>
      </c>
      <c r="K31" s="21">
        <f t="shared" si="4"/>
        <v>0.16984444444444446</v>
      </c>
      <c r="L31" s="21">
        <f t="shared" si="5"/>
        <v>2.5427272225693083E-2</v>
      </c>
      <c r="N31" s="18" t="s">
        <v>60</v>
      </c>
      <c r="O31" s="22">
        <f t="shared" si="6"/>
        <v>0.10442702620871196</v>
      </c>
      <c r="P31" s="22">
        <f t="shared" si="6"/>
        <v>0.12444735549369576</v>
      </c>
      <c r="Q31" s="22">
        <f t="shared" si="6"/>
        <v>8.5972072464529314E-2</v>
      </c>
      <c r="R31" s="22">
        <f t="shared" si="7"/>
        <v>0.10494881805564567</v>
      </c>
      <c r="S31" s="22">
        <f t="shared" si="8"/>
        <v>1.5711801320287072E-2</v>
      </c>
    </row>
    <row r="32" spans="1:19" x14ac:dyDescent="0.25">
      <c r="A32" s="18" t="s">
        <v>61</v>
      </c>
      <c r="B32" s="2">
        <v>8.8999999999999999E-3</v>
      </c>
      <c r="C32" s="2">
        <v>7.1000000000000004E-3</v>
      </c>
      <c r="D32" s="2">
        <v>4.7000000000000002E-3</v>
      </c>
      <c r="G32" s="18" t="s">
        <v>61</v>
      </c>
      <c r="H32" s="21">
        <f t="shared" si="3"/>
        <v>5.933333333333333E-3</v>
      </c>
      <c r="I32" s="21">
        <f t="shared" si="3"/>
        <v>4.7333333333333342E-3</v>
      </c>
      <c r="J32" s="21">
        <f t="shared" si="3"/>
        <v>3.1333333333333335E-3</v>
      </c>
      <c r="K32" s="21">
        <f t="shared" si="4"/>
        <v>4.6000000000000008E-3</v>
      </c>
      <c r="L32" s="21">
        <f t="shared" si="5"/>
        <v>1.1469767022723502E-3</v>
      </c>
      <c r="N32" s="18" t="s">
        <v>61</v>
      </c>
      <c r="O32" s="22">
        <f t="shared" si="6"/>
        <v>3.6662742929291364E-3</v>
      </c>
      <c r="P32" s="22">
        <f t="shared" si="6"/>
        <v>2.9247806157075141E-3</v>
      </c>
      <c r="Q32" s="22">
        <f t="shared" si="6"/>
        <v>1.9361223794120161E-3</v>
      </c>
      <c r="R32" s="22">
        <f t="shared" si="7"/>
        <v>2.8423924293495555E-3</v>
      </c>
      <c r="S32" s="22">
        <f t="shared" si="8"/>
        <v>7.0872997721287969E-4</v>
      </c>
    </row>
    <row r="33" spans="1:19" x14ac:dyDescent="0.25">
      <c r="A33" s="18" t="s">
        <v>43</v>
      </c>
      <c r="B33" s="2">
        <v>8.6999999999999994E-3</v>
      </c>
      <c r="C33" s="2">
        <v>8.8999999999999999E-3</v>
      </c>
      <c r="D33" s="2">
        <v>8.2000000000000007E-3</v>
      </c>
      <c r="G33" s="18" t="s">
        <v>43</v>
      </c>
      <c r="H33" s="21">
        <f t="shared" si="3"/>
        <v>5.8000000000000005E-3</v>
      </c>
      <c r="I33" s="21">
        <f t="shared" si="3"/>
        <v>5.933333333333333E-3</v>
      </c>
      <c r="J33" s="21">
        <f t="shared" si="3"/>
        <v>5.4666666666666665E-3</v>
      </c>
      <c r="K33" s="21">
        <f t="shared" si="4"/>
        <v>5.7333333333333333E-3</v>
      </c>
      <c r="L33" s="21">
        <f t="shared" si="5"/>
        <v>1.9626135258506326E-4</v>
      </c>
      <c r="N33" s="18" t="s">
        <v>43</v>
      </c>
      <c r="O33" s="22">
        <f t="shared" si="6"/>
        <v>3.5838861065711795E-3</v>
      </c>
      <c r="P33" s="22">
        <f t="shared" si="6"/>
        <v>3.6662742929291364E-3</v>
      </c>
      <c r="Q33" s="22">
        <f t="shared" si="6"/>
        <v>3.3779156406762837E-3</v>
      </c>
      <c r="R33" s="22">
        <f t="shared" si="7"/>
        <v>3.5426920133922002E-3</v>
      </c>
      <c r="S33" s="22">
        <f t="shared" si="8"/>
        <v>1.2127212668732319E-4</v>
      </c>
    </row>
    <row r="34" spans="1:19" x14ac:dyDescent="0.25">
      <c r="A34" s="18" t="s">
        <v>44</v>
      </c>
      <c r="B34" s="2">
        <v>2.1899999999999999E-2</v>
      </c>
      <c r="C34" s="2">
        <v>2.3400000000000001E-2</v>
      </c>
      <c r="D34" s="2">
        <v>2.1999999999999999E-2</v>
      </c>
      <c r="G34" s="18" t="s">
        <v>44</v>
      </c>
      <c r="H34" s="21">
        <f t="shared" si="3"/>
        <v>1.4600000000000002E-2</v>
      </c>
      <c r="I34" s="21">
        <f t="shared" si="3"/>
        <v>1.5600000000000003E-2</v>
      </c>
      <c r="J34" s="21">
        <f t="shared" si="3"/>
        <v>1.4666666666666666E-2</v>
      </c>
      <c r="K34" s="21">
        <f t="shared" si="4"/>
        <v>1.4955555555555557E-2</v>
      </c>
      <c r="L34" s="21">
        <f t="shared" si="5"/>
        <v>4.5650307964831505E-4</v>
      </c>
      <c r="N34" s="18" t="s">
        <v>44</v>
      </c>
      <c r="O34" s="22">
        <f t="shared" si="6"/>
        <v>9.0215064061964171E-3</v>
      </c>
      <c r="P34" s="22">
        <f t="shared" si="6"/>
        <v>9.6394178038811031E-3</v>
      </c>
      <c r="Q34" s="22">
        <f t="shared" si="6"/>
        <v>9.0627004993753951E-3</v>
      </c>
      <c r="R34" s="22">
        <f t="shared" si="7"/>
        <v>9.2412082364843051E-3</v>
      </c>
      <c r="S34" s="22">
        <f t="shared" si="8"/>
        <v>2.8207845599285356E-4</v>
      </c>
    </row>
    <row r="35" spans="1:19" x14ac:dyDescent="0.25">
      <c r="A35" s="18" t="s">
        <v>45</v>
      </c>
      <c r="B35" s="2">
        <v>1.2500000000000001E-2</v>
      </c>
      <c r="C35" s="2">
        <v>8.0999999999999996E-3</v>
      </c>
      <c r="D35" s="2">
        <v>1.03E-2</v>
      </c>
      <c r="G35" s="18" t="s">
        <v>45</v>
      </c>
      <c r="H35" s="21">
        <f t="shared" si="3"/>
        <v>8.3333333333333332E-3</v>
      </c>
      <c r="I35" s="21">
        <f t="shared" si="3"/>
        <v>5.3999999999999994E-3</v>
      </c>
      <c r="J35" s="21">
        <f t="shared" si="3"/>
        <v>6.8666666666666676E-3</v>
      </c>
      <c r="K35" s="21">
        <f t="shared" si="4"/>
        <v>6.8666666666666668E-3</v>
      </c>
      <c r="L35" s="21">
        <f t="shared" si="5"/>
        <v>1.1975283186939985E-3</v>
      </c>
      <c r="N35" s="18" t="s">
        <v>45</v>
      </c>
      <c r="O35" s="22">
        <f t="shared" si="6"/>
        <v>5.1492616473723836E-3</v>
      </c>
      <c r="P35" s="22">
        <f t="shared" si="6"/>
        <v>3.3367215474973044E-3</v>
      </c>
      <c r="Q35" s="22">
        <f t="shared" si="6"/>
        <v>4.2429915974348444E-3</v>
      </c>
      <c r="R35" s="22">
        <f t="shared" si="7"/>
        <v>4.2429915974348444E-3</v>
      </c>
      <c r="S35" s="22">
        <f t="shared" si="8"/>
        <v>7.3996639717120055E-4</v>
      </c>
    </row>
    <row r="36" spans="1:19" x14ac:dyDescent="0.25">
      <c r="A36" s="18" t="s">
        <v>62</v>
      </c>
      <c r="B36" s="2">
        <v>6.1000000000000004E-3</v>
      </c>
      <c r="C36" s="2">
        <v>5.8999999999999999E-3</v>
      </c>
      <c r="D36" s="2">
        <v>6.1999999999999998E-3</v>
      </c>
      <c r="G36" s="18" t="s">
        <v>62</v>
      </c>
      <c r="H36" s="21">
        <f t="shared" si="3"/>
        <v>4.0666666666666672E-3</v>
      </c>
      <c r="I36" s="21">
        <f t="shared" si="3"/>
        <v>3.933333333333333E-3</v>
      </c>
      <c r="J36" s="21">
        <f t="shared" si="3"/>
        <v>4.1333333333333335E-3</v>
      </c>
      <c r="K36" s="21">
        <f t="shared" si="4"/>
        <v>4.0444444444444443E-3</v>
      </c>
      <c r="L36" s="21">
        <f t="shared" si="5"/>
        <v>8.3147941928310085E-5</v>
      </c>
      <c r="N36" s="18" t="s">
        <v>62</v>
      </c>
      <c r="O36" s="22">
        <f t="shared" si="6"/>
        <v>2.5128396839177235E-3</v>
      </c>
      <c r="P36" s="22">
        <f t="shared" si="6"/>
        <v>2.4304514975597648E-3</v>
      </c>
      <c r="Q36" s="22">
        <f t="shared" si="6"/>
        <v>2.5540337770967023E-3</v>
      </c>
      <c r="R36" s="22">
        <f t="shared" si="7"/>
        <v>2.4991083195247299E-3</v>
      </c>
      <c r="S36" s="22">
        <f t="shared" si="8"/>
        <v>5.1378061011527192E-5</v>
      </c>
    </row>
    <row r="37" spans="1:19" x14ac:dyDescent="0.25">
      <c r="A37" s="18" t="s">
        <v>46</v>
      </c>
      <c r="B37" s="2">
        <v>1.2500000000000001E-2</v>
      </c>
      <c r="C37" s="2">
        <v>1.83E-2</v>
      </c>
      <c r="D37" s="2">
        <v>1.47E-2</v>
      </c>
      <c r="G37" s="18" t="s">
        <v>46</v>
      </c>
      <c r="H37" s="21">
        <f t="shared" si="3"/>
        <v>8.3333333333333332E-3</v>
      </c>
      <c r="I37" s="21">
        <f t="shared" si="3"/>
        <v>1.2200000000000001E-2</v>
      </c>
      <c r="J37" s="21">
        <f t="shared" si="3"/>
        <v>9.7999999999999997E-3</v>
      </c>
      <c r="K37" s="21">
        <f t="shared" si="4"/>
        <v>1.0111111111111111E-2</v>
      </c>
      <c r="L37" s="21">
        <f t="shared" si="5"/>
        <v>1.5938152068480989E-3</v>
      </c>
      <c r="N37" s="18" t="s">
        <v>46</v>
      </c>
      <c r="O37" s="22">
        <f t="shared" si="6"/>
        <v>5.1492616473723836E-3</v>
      </c>
      <c r="P37" s="22">
        <f t="shared" si="6"/>
        <v>7.5385190517531691E-3</v>
      </c>
      <c r="Q37" s="22">
        <f t="shared" si="6"/>
        <v>6.0555316973099228E-3</v>
      </c>
      <c r="R37" s="22">
        <f t="shared" si="7"/>
        <v>6.2477707988118246E-3</v>
      </c>
      <c r="S37" s="22">
        <f t="shared" si="8"/>
        <v>9.8483658211461541E-4</v>
      </c>
    </row>
    <row r="38" spans="1:19" x14ac:dyDescent="0.25">
      <c r="A38" s="18" t="s">
        <v>47</v>
      </c>
      <c r="B38" s="2">
        <v>2.7E-2</v>
      </c>
      <c r="C38" s="2">
        <v>2.86E-2</v>
      </c>
      <c r="D38" s="2">
        <v>2.1999999999999999E-2</v>
      </c>
      <c r="G38" s="18" t="s">
        <v>47</v>
      </c>
      <c r="H38" s="21">
        <f t="shared" si="3"/>
        <v>1.8000000000000002E-2</v>
      </c>
      <c r="I38" s="21">
        <f t="shared" si="3"/>
        <v>1.9066666666666669E-2</v>
      </c>
      <c r="J38" s="21">
        <f t="shared" si="3"/>
        <v>1.4666666666666666E-2</v>
      </c>
      <c r="K38" s="21">
        <f t="shared" si="4"/>
        <v>1.7244444444444448E-2</v>
      </c>
      <c r="L38" s="21">
        <f t="shared" si="5"/>
        <v>1.8740594348718249E-3</v>
      </c>
      <c r="N38" s="18" t="s">
        <v>47</v>
      </c>
      <c r="O38" s="22">
        <f t="shared" si="6"/>
        <v>1.112240515832435E-2</v>
      </c>
      <c r="P38" s="22">
        <f t="shared" si="6"/>
        <v>1.1781510649188014E-2</v>
      </c>
      <c r="Q38" s="22">
        <f t="shared" si="6"/>
        <v>9.0627004993753951E-3</v>
      </c>
      <c r="R38" s="22">
        <f t="shared" si="7"/>
        <v>1.0655538768962587E-2</v>
      </c>
      <c r="S38" s="22">
        <f t="shared" si="8"/>
        <v>1.1580026847458219E-3</v>
      </c>
    </row>
    <row r="39" spans="1:19" x14ac:dyDescent="0.25">
      <c r="G39" s="18" t="s">
        <v>77</v>
      </c>
      <c r="H39" s="21">
        <f>SUM(H2:H38)</f>
        <v>163.5710618666667</v>
      </c>
      <c r="I39" s="21">
        <f t="shared" ref="I39:J39" si="16">SUM(I2:I38)</f>
        <v>161.82122133333337</v>
      </c>
      <c r="J39" s="21">
        <f t="shared" si="16"/>
        <v>160.11426526666662</v>
      </c>
      <c r="K39" s="23">
        <f>AVERAGE(H39:J39)</f>
        <v>161.83551615555555</v>
      </c>
      <c r="L39" s="21">
        <f t="shared" si="5"/>
        <v>1.4112675011964229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L1" zoomScale="175" zoomScaleNormal="175" workbookViewId="0">
      <selection activeCell="W16" sqref="W16"/>
    </sheetView>
  </sheetViews>
  <sheetFormatPr defaultColWidth="9" defaultRowHeight="15.75" x14ac:dyDescent="0.25"/>
  <cols>
    <col min="1" max="1" width="11.875" style="18" customWidth="1"/>
    <col min="2" max="2" width="11.375" style="2" customWidth="1"/>
    <col min="3" max="3" width="11.5" style="2" customWidth="1"/>
    <col min="4" max="4" width="11.25" style="2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13" style="17" customWidth="1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98</v>
      </c>
      <c r="C1" s="18" t="s">
        <v>98</v>
      </c>
      <c r="D1" s="18" t="s">
        <v>98</v>
      </c>
      <c r="E1" s="18">
        <v>10</v>
      </c>
      <c r="F1" s="18" t="s">
        <v>72</v>
      </c>
      <c r="G1" s="18" t="s">
        <v>75</v>
      </c>
      <c r="H1" s="18" t="s">
        <v>98</v>
      </c>
      <c r="I1" s="18" t="s">
        <v>98</v>
      </c>
      <c r="J1" s="18" t="s">
        <v>98</v>
      </c>
      <c r="K1" s="20" t="s">
        <v>13</v>
      </c>
      <c r="L1" s="20" t="s">
        <v>14</v>
      </c>
      <c r="N1" s="18" t="s">
        <v>89</v>
      </c>
      <c r="O1" s="18" t="s">
        <v>98</v>
      </c>
      <c r="P1" s="18" t="s">
        <v>98</v>
      </c>
      <c r="Q1" s="18" t="s">
        <v>98</v>
      </c>
      <c r="R1" s="3" t="s">
        <v>13</v>
      </c>
      <c r="S1" s="20" t="s">
        <v>14</v>
      </c>
      <c r="T1" s="19"/>
      <c r="U1" s="18" t="s">
        <v>82</v>
      </c>
      <c r="V1" s="18" t="s">
        <v>98</v>
      </c>
      <c r="W1" s="18" t="s">
        <v>98</v>
      </c>
      <c r="X1" s="18" t="s">
        <v>98</v>
      </c>
      <c r="Y1" s="20" t="s">
        <v>13</v>
      </c>
      <c r="Z1" s="20" t="s">
        <v>14</v>
      </c>
      <c r="AB1" s="18"/>
      <c r="AD1" s="18"/>
    </row>
    <row r="2" spans="1:30" x14ac:dyDescent="0.25">
      <c r="A2" s="18" t="s">
        <v>26</v>
      </c>
      <c r="B2" s="28">
        <v>0.48330000000000001</v>
      </c>
      <c r="C2" s="28">
        <v>0.40739999999999998</v>
      </c>
      <c r="D2" s="28">
        <v>0.39190000000000003</v>
      </c>
      <c r="E2" s="18">
        <v>2</v>
      </c>
      <c r="F2" s="18" t="s">
        <v>74</v>
      </c>
      <c r="G2" s="18" t="s">
        <v>26</v>
      </c>
      <c r="H2" s="21">
        <f>B2*10*2/1000/0.03</f>
        <v>0.32220000000000004</v>
      </c>
      <c r="I2" s="21">
        <f t="shared" ref="I2:J17" si="0">C2*10*2/1000/0.03</f>
        <v>0.27159999999999995</v>
      </c>
      <c r="J2" s="21">
        <f t="shared" si="0"/>
        <v>0.2612666666666667</v>
      </c>
      <c r="K2" s="21">
        <f>AVERAGE(H2:J2)</f>
        <v>0.28502222222222223</v>
      </c>
      <c r="L2" s="21">
        <f>_xlfn.STDEV.P(H2:J2)</f>
        <v>2.6624985944469732E-2</v>
      </c>
      <c r="N2" s="18" t="s">
        <v>26</v>
      </c>
      <c r="O2" s="22">
        <f>H2/107.394*100</f>
        <v>0.30001676071288902</v>
      </c>
      <c r="P2" s="22">
        <f t="shared" ref="P2:Q17" si="1">I2/107.394*100</f>
        <v>0.25290053448051097</v>
      </c>
      <c r="Q2" s="22">
        <f t="shared" si="1"/>
        <v>0.24327864374794372</v>
      </c>
      <c r="R2" s="22">
        <f>AVERAGE(O2:Q2)</f>
        <v>0.26539864631378124</v>
      </c>
      <c r="S2" s="22">
        <f>_xlfn.STDEV.P(O2:Q2)</f>
        <v>2.4791874727144655E-2</v>
      </c>
      <c r="U2" s="21" t="s">
        <v>83</v>
      </c>
      <c r="V2" s="21">
        <f>H2</f>
        <v>0.32220000000000004</v>
      </c>
      <c r="W2" s="21">
        <f t="shared" ref="W2:X2" si="2">I2</f>
        <v>0.27159999999999995</v>
      </c>
      <c r="X2" s="21">
        <f t="shared" si="2"/>
        <v>0.2612666666666667</v>
      </c>
      <c r="Y2" s="21">
        <f>AVERAGE(V2:X2)</f>
        <v>0.28502222222222223</v>
      </c>
      <c r="Z2" s="21">
        <f>_xlfn.STDEV.P(V2:X2)</f>
        <v>2.6624985944469732E-2</v>
      </c>
    </row>
    <row r="3" spans="1:30" x14ac:dyDescent="0.25">
      <c r="A3" s="18" t="s">
        <v>27</v>
      </c>
      <c r="B3" s="28">
        <v>1.5E-3</v>
      </c>
      <c r="C3" s="28">
        <v>2.2000000000000001E-3</v>
      </c>
      <c r="D3" s="28">
        <v>2.5000000000000001E-3</v>
      </c>
      <c r="E3" s="18">
        <v>1000</v>
      </c>
      <c r="G3" s="18" t="s">
        <v>27</v>
      </c>
      <c r="H3" s="21">
        <f t="shared" ref="H3:J38" si="3">B3*10*2/1000/0.03</f>
        <v>1E-3</v>
      </c>
      <c r="I3" s="21">
        <f t="shared" si="0"/>
        <v>1.4666666666666669E-3</v>
      </c>
      <c r="J3" s="21">
        <f t="shared" si="0"/>
        <v>1.6666666666666668E-3</v>
      </c>
      <c r="K3" s="21">
        <f t="shared" ref="K3:K38" si="4">AVERAGE(H3:J3)</f>
        <v>1.3777777777777779E-3</v>
      </c>
      <c r="L3" s="21">
        <f t="shared" ref="L3:L39" si="5">_xlfn.STDEV.P(H3:J3)</f>
        <v>2.7932900199947858E-4</v>
      </c>
      <c r="N3" s="18" t="s">
        <v>27</v>
      </c>
      <c r="O3" s="22">
        <f t="shared" ref="O3:Q38" si="6">H3/107.394*100</f>
        <v>9.3115071605490065E-4</v>
      </c>
      <c r="P3" s="22">
        <f t="shared" si="1"/>
        <v>1.3656877168805211E-3</v>
      </c>
      <c r="Q3" s="22">
        <f t="shared" si="1"/>
        <v>1.5519178600915012E-3</v>
      </c>
      <c r="R3" s="22">
        <f t="shared" ref="R3:R38" si="7">AVERAGE(O3:Q3)</f>
        <v>1.2829187643423076E-3</v>
      </c>
      <c r="S3" s="22">
        <f t="shared" ref="S3:S38" si="8">_xlfn.STDEV.P(O3:Q3)</f>
        <v>2.6009740022671525E-4</v>
      </c>
      <c r="U3" s="21" t="s">
        <v>78</v>
      </c>
      <c r="V3" s="21">
        <f>SUM(H3:H7)</f>
        <v>3.7219333333333333</v>
      </c>
      <c r="W3" s="21">
        <f t="shared" ref="W3:X3" si="9">SUM(I3:I7)</f>
        <v>3.5107333333333339</v>
      </c>
      <c r="X3" s="21">
        <f t="shared" si="9"/>
        <v>3.1736666666666666</v>
      </c>
      <c r="Y3" s="21">
        <f t="shared" ref="Y3:Y11" si="10">AVERAGE(V3:X3)</f>
        <v>3.4687777777777775</v>
      </c>
      <c r="Z3" s="21">
        <f>_xlfn.STDEV.P(V3:X3)</f>
        <v>0.22578645652611076</v>
      </c>
    </row>
    <row r="4" spans="1:30" x14ac:dyDescent="0.25">
      <c r="A4" s="18" t="s">
        <v>28</v>
      </c>
      <c r="B4" s="28">
        <v>5.7999999999999996E-3</v>
      </c>
      <c r="C4" s="28">
        <v>5.1000000000000004E-3</v>
      </c>
      <c r="D4" s="28">
        <v>6.8999999999999999E-3</v>
      </c>
      <c r="E4" s="18">
        <v>0.03</v>
      </c>
      <c r="F4" s="18" t="s">
        <v>73</v>
      </c>
      <c r="G4" s="18" t="s">
        <v>28</v>
      </c>
      <c r="H4" s="21">
        <f t="shared" si="3"/>
        <v>3.8666666666666663E-3</v>
      </c>
      <c r="I4" s="21">
        <f t="shared" si="0"/>
        <v>3.4000000000000007E-3</v>
      </c>
      <c r="J4" s="21">
        <f t="shared" si="0"/>
        <v>4.6000000000000008E-3</v>
      </c>
      <c r="K4" s="21">
        <f t="shared" si="4"/>
        <v>3.9555555555555559E-3</v>
      </c>
      <c r="L4" s="21">
        <f t="shared" si="5"/>
        <v>4.9391357268650825E-4</v>
      </c>
      <c r="N4" s="18" t="s">
        <v>28</v>
      </c>
      <c r="O4" s="22">
        <f t="shared" si="6"/>
        <v>3.6004494354122821E-3</v>
      </c>
      <c r="P4" s="22">
        <f t="shared" si="1"/>
        <v>3.1659124345866626E-3</v>
      </c>
      <c r="Q4" s="22">
        <f t="shared" si="1"/>
        <v>4.2832932938525435E-3</v>
      </c>
      <c r="R4" s="22">
        <f t="shared" si="7"/>
        <v>3.6832183879504962E-3</v>
      </c>
      <c r="S4" s="22">
        <f t="shared" si="8"/>
        <v>4.5990797687627644E-4</v>
      </c>
      <c r="U4" s="21" t="s">
        <v>84</v>
      </c>
      <c r="V4" s="21">
        <f>SUM(H8:H27,H29,H30,H32,H35)</f>
        <v>105.47778586666665</v>
      </c>
      <c r="W4" s="21">
        <f>SUM(I8:I27,I29,I30,I32,I35)</f>
        <v>110.98495833333335</v>
      </c>
      <c r="X4" s="21">
        <f>SUM(J8:J27,J29,J30,J32,J35)</f>
        <v>93.779113400000028</v>
      </c>
      <c r="Y4" s="21">
        <f t="shared" si="10"/>
        <v>103.41395253333333</v>
      </c>
      <c r="Z4" s="21">
        <f t="shared" ref="Z4:Z11" si="11">_xlfn.STDEV.P(V4:X4)</f>
        <v>7.1742516909807978</v>
      </c>
    </row>
    <row r="5" spans="1:30" x14ac:dyDescent="0.25">
      <c r="A5" s="18" t="s">
        <v>29</v>
      </c>
      <c r="B5" s="28">
        <v>5.9200000000000003E-2</v>
      </c>
      <c r="C5" s="28">
        <v>4.2700000000000002E-2</v>
      </c>
      <c r="D5" s="28">
        <v>0.06</v>
      </c>
      <c r="G5" s="18" t="s">
        <v>29</v>
      </c>
      <c r="H5" s="21">
        <f t="shared" si="3"/>
        <v>3.9466666666666671E-2</v>
      </c>
      <c r="I5" s="21">
        <f t="shared" si="0"/>
        <v>2.8466666666666668E-2</v>
      </c>
      <c r="J5" s="21">
        <f t="shared" si="0"/>
        <v>0.04</v>
      </c>
      <c r="K5" s="21">
        <f t="shared" si="4"/>
        <v>3.5977777777777782E-2</v>
      </c>
      <c r="L5" s="21">
        <f t="shared" si="5"/>
        <v>5.3156187287215972E-3</v>
      </c>
      <c r="N5" s="18" t="s">
        <v>29</v>
      </c>
      <c r="O5" s="22">
        <f t="shared" si="6"/>
        <v>3.6749414926966747E-2</v>
      </c>
      <c r="P5" s="22">
        <f t="shared" si="1"/>
        <v>2.6506757050362841E-2</v>
      </c>
      <c r="Q5" s="22">
        <f t="shared" si="1"/>
        <v>3.7246028642196026E-2</v>
      </c>
      <c r="R5" s="22">
        <f t="shared" si="7"/>
        <v>3.350073353984187E-2</v>
      </c>
      <c r="S5" s="22">
        <f t="shared" si="8"/>
        <v>4.9496421855239545E-3</v>
      </c>
      <c r="U5" s="21" t="s">
        <v>85</v>
      </c>
      <c r="V5" s="21">
        <f>SUM(H28,H31,H33,H34,H36:H38)</f>
        <v>0.24679999999999999</v>
      </c>
      <c r="W5" s="21">
        <f>SUM(I28,I31,I33,I34,I36:I38)</f>
        <v>0.22620000000000004</v>
      </c>
      <c r="X5" s="21">
        <f>SUM(J28,J31,J33,J34,J36:J38)</f>
        <v>0.20566666666666669</v>
      </c>
      <c r="Y5" s="21">
        <f t="shared" si="10"/>
        <v>0.22622222222222224</v>
      </c>
      <c r="Z5" s="21">
        <f>_xlfn.STDEV.P(V5:X5)</f>
        <v>1.6792620366263021E-2</v>
      </c>
    </row>
    <row r="6" spans="1:30" x14ac:dyDescent="0.25">
      <c r="A6" s="18" t="s">
        <v>30</v>
      </c>
      <c r="B6" s="28">
        <v>3.8399999999999997E-2</v>
      </c>
      <c r="C6" s="28">
        <v>3.4799999999999998E-2</v>
      </c>
      <c r="D6" s="28">
        <v>3.9E-2</v>
      </c>
      <c r="G6" s="18" t="s">
        <v>30</v>
      </c>
      <c r="H6" s="21">
        <f t="shared" si="3"/>
        <v>2.5599999999999998E-2</v>
      </c>
      <c r="I6" s="21">
        <f t="shared" si="0"/>
        <v>2.3200000000000002E-2</v>
      </c>
      <c r="J6" s="21">
        <f t="shared" si="0"/>
        <v>2.5999999999999999E-2</v>
      </c>
      <c r="K6" s="21">
        <f t="shared" si="4"/>
        <v>2.4933333333333332E-2</v>
      </c>
      <c r="L6" s="21">
        <f t="shared" si="5"/>
        <v>1.2364824660660923E-3</v>
      </c>
      <c r="N6" s="18" t="s">
        <v>30</v>
      </c>
      <c r="O6" s="22">
        <f t="shared" si="6"/>
        <v>2.3837458331005451E-2</v>
      </c>
      <c r="P6" s="22">
        <f t="shared" si="1"/>
        <v>2.1602696612473694E-2</v>
      </c>
      <c r="Q6" s="22">
        <f t="shared" si="1"/>
        <v>2.4209918617427415E-2</v>
      </c>
      <c r="R6" s="22">
        <f t="shared" si="7"/>
        <v>2.3216691186968855E-2</v>
      </c>
      <c r="S6" s="22">
        <f t="shared" si="8"/>
        <v>1.1513515336667715E-3</v>
      </c>
      <c r="U6" s="21" t="s">
        <v>80</v>
      </c>
      <c r="V6" s="21">
        <f>SUM(H2:H9,H11,H13,H15,H17,H22,H26,H28,H33,H36)</f>
        <v>60.580543266666666</v>
      </c>
      <c r="W6" s="21">
        <f>SUM(I2:I9,I11,I13,I15,I17,I22,I26,I28,I33,I36)</f>
        <v>61.613736733333347</v>
      </c>
      <c r="X6" s="21">
        <f>SUM(J2:J9,J11,J13,J15,J17,J22,J26,J28,J33,J36)</f>
        <v>54.579665666666671</v>
      </c>
      <c r="Y6" s="21">
        <f t="shared" si="10"/>
        <v>58.924648555555564</v>
      </c>
      <c r="Z6" s="21">
        <f t="shared" si="11"/>
        <v>3.1011857316671221</v>
      </c>
    </row>
    <row r="7" spans="1:30" x14ac:dyDescent="0.25">
      <c r="A7" s="18" t="s">
        <v>31</v>
      </c>
      <c r="B7" s="28">
        <v>5.4779999999999998</v>
      </c>
      <c r="C7" s="28">
        <v>5.1813000000000002</v>
      </c>
      <c r="D7" s="28">
        <v>4.6520999999999999</v>
      </c>
      <c r="G7" s="18" t="s">
        <v>31</v>
      </c>
      <c r="H7" s="21">
        <f t="shared" si="3"/>
        <v>3.6520000000000001</v>
      </c>
      <c r="I7" s="21">
        <f t="shared" si="0"/>
        <v>3.4542000000000006</v>
      </c>
      <c r="J7" s="21">
        <f t="shared" si="0"/>
        <v>3.1013999999999999</v>
      </c>
      <c r="K7" s="21">
        <f t="shared" si="4"/>
        <v>3.4025333333333339</v>
      </c>
      <c r="L7" s="21">
        <f t="shared" si="5"/>
        <v>0.2277310889819151</v>
      </c>
      <c r="N7" s="18" t="s">
        <v>31</v>
      </c>
      <c r="O7" s="22">
        <f t="shared" si="6"/>
        <v>3.4005624150324971</v>
      </c>
      <c r="P7" s="22">
        <f t="shared" si="1"/>
        <v>3.216380803396838</v>
      </c>
      <c r="Q7" s="22">
        <f t="shared" si="1"/>
        <v>2.8878708307726688</v>
      </c>
      <c r="R7" s="22">
        <f t="shared" si="7"/>
        <v>3.1682713497340012</v>
      </c>
      <c r="S7" s="22">
        <f t="shared" si="8"/>
        <v>0.21205196657347247</v>
      </c>
      <c r="U7" s="21" t="s">
        <v>79</v>
      </c>
      <c r="V7" s="21">
        <f>SUM(H12,H10,H14,H16,H18:H21,H23:H25,H27,H29:H32,H34,H35,H37:H38)</f>
        <v>49.188175933333333</v>
      </c>
      <c r="W7" s="21">
        <f t="shared" ref="W7:X7" si="12">SUM(I12,I10,I14,I16,I18:I21,I23:I25,I27,I29:I32,I34,I35,I37:I38)</f>
        <v>53.379754933333331</v>
      </c>
      <c r="X7" s="21">
        <f t="shared" si="12"/>
        <v>42.840047733333328</v>
      </c>
      <c r="Y7" s="21">
        <f t="shared" si="10"/>
        <v>48.469326200000005</v>
      </c>
      <c r="Z7" s="21">
        <f t="shared" si="11"/>
        <v>4.3327370617788494</v>
      </c>
    </row>
    <row r="8" spans="1:30" x14ac:dyDescent="0.25">
      <c r="A8" s="18" t="s">
        <v>48</v>
      </c>
      <c r="B8" s="28">
        <v>4.149E-4</v>
      </c>
      <c r="C8" s="28">
        <v>4.0510000000000003E-4</v>
      </c>
      <c r="D8" s="28">
        <v>3.9850000000000004E-4</v>
      </c>
      <c r="G8" s="18" t="s">
        <v>48</v>
      </c>
      <c r="H8" s="21">
        <f t="shared" si="3"/>
        <v>2.766E-4</v>
      </c>
      <c r="I8" s="21">
        <f t="shared" si="0"/>
        <v>2.7006666666666671E-4</v>
      </c>
      <c r="J8" s="21">
        <f t="shared" si="0"/>
        <v>2.6566666666666671E-4</v>
      </c>
      <c r="K8" s="21">
        <f t="shared" si="4"/>
        <v>2.7077777777777777E-4</v>
      </c>
      <c r="L8" s="21">
        <f t="shared" si="5"/>
        <v>4.4917482642213647E-6</v>
      </c>
      <c r="N8" s="18" t="s">
        <v>48</v>
      </c>
      <c r="O8" s="22">
        <f t="shared" si="6"/>
        <v>2.575562880607855E-4</v>
      </c>
      <c r="P8" s="22">
        <f t="shared" si="1"/>
        <v>2.5147277004922689E-4</v>
      </c>
      <c r="Q8" s="22">
        <f t="shared" si="1"/>
        <v>2.4737570689858528E-4</v>
      </c>
      <c r="R8" s="22">
        <f t="shared" si="7"/>
        <v>2.5213492166953257E-4</v>
      </c>
      <c r="S8" s="22">
        <f t="shared" si="8"/>
        <v>4.1824946125680827E-6</v>
      </c>
      <c r="U8" s="21" t="s">
        <v>81</v>
      </c>
      <c r="V8" s="21">
        <f>SUM(H6,H8,H11:H12,H15:H16,H26,H33)</f>
        <v>25.721876600000002</v>
      </c>
      <c r="W8" s="21">
        <f t="shared" ref="W8:X8" si="13">SUM(I6,I8,I11:I12,I15:I16,I26,I33)</f>
        <v>27.430603400000003</v>
      </c>
      <c r="X8" s="21">
        <f t="shared" si="13"/>
        <v>24.581332333333332</v>
      </c>
      <c r="Y8" s="21">
        <f t="shared" si="10"/>
        <v>25.911270777777776</v>
      </c>
      <c r="Z8" s="21">
        <f t="shared" si="11"/>
        <v>1.1708939658135991</v>
      </c>
    </row>
    <row r="9" spans="1:30" x14ac:dyDescent="0.25">
      <c r="A9" s="18" t="s">
        <v>32</v>
      </c>
      <c r="B9" s="28">
        <v>10.7987</v>
      </c>
      <c r="C9" s="28">
        <v>10.7395</v>
      </c>
      <c r="D9" s="28">
        <v>14.6767</v>
      </c>
      <c r="G9" s="18" t="s">
        <v>32</v>
      </c>
      <c r="H9" s="21">
        <f t="shared" si="3"/>
        <v>7.1991333333333332</v>
      </c>
      <c r="I9" s="21">
        <f t="shared" si="0"/>
        <v>7.1596666666666664</v>
      </c>
      <c r="J9" s="21">
        <f t="shared" si="0"/>
        <v>9.7844666666666669</v>
      </c>
      <c r="K9" s="21">
        <f t="shared" si="4"/>
        <v>8.0477555555555558</v>
      </c>
      <c r="L9" s="21">
        <f t="shared" si="5"/>
        <v>1.2281458971520294</v>
      </c>
      <c r="N9" s="18" t="s">
        <v>32</v>
      </c>
      <c r="O9" s="22">
        <f t="shared" si="6"/>
        <v>6.7034781583080365</v>
      </c>
      <c r="P9" s="22">
        <f t="shared" si="1"/>
        <v>6.6667287433810705</v>
      </c>
      <c r="Q9" s="22">
        <f t="shared" si="1"/>
        <v>9.1108131428819732</v>
      </c>
      <c r="R9" s="22">
        <f t="shared" si="7"/>
        <v>7.4936733481903604</v>
      </c>
      <c r="S9" s="22">
        <f t="shared" si="8"/>
        <v>1.1435889315529952</v>
      </c>
      <c r="U9" s="22" t="s">
        <v>76</v>
      </c>
      <c r="V9" s="22"/>
      <c r="W9" s="22"/>
      <c r="X9" s="22"/>
    </row>
    <row r="10" spans="1:30" x14ac:dyDescent="0.25">
      <c r="A10" s="18" t="s">
        <v>49</v>
      </c>
      <c r="B10" s="28">
        <v>2.6390000000000002E-4</v>
      </c>
      <c r="C10" s="28">
        <v>2.3239999999999998E-4</v>
      </c>
      <c r="D10" s="28">
        <v>2.7159999999999999E-4</v>
      </c>
      <c r="G10" s="18" t="s">
        <v>49</v>
      </c>
      <c r="H10" s="21">
        <f t="shared" si="3"/>
        <v>1.7593333333333337E-4</v>
      </c>
      <c r="I10" s="21">
        <f t="shared" si="0"/>
        <v>1.5493333333333332E-4</v>
      </c>
      <c r="J10" s="21">
        <f t="shared" si="0"/>
        <v>1.8106666666666663E-4</v>
      </c>
      <c r="K10" s="21">
        <f t="shared" si="4"/>
        <v>1.7064444444444445E-4</v>
      </c>
      <c r="L10" s="21">
        <f t="shared" si="5"/>
        <v>1.1305368548821899E-5</v>
      </c>
      <c r="N10" s="18" t="s">
        <v>49</v>
      </c>
      <c r="O10" s="22">
        <f t="shared" si="6"/>
        <v>1.6382044931125889E-4</v>
      </c>
      <c r="P10" s="22">
        <f t="shared" si="1"/>
        <v>1.4426628427410593E-4</v>
      </c>
      <c r="Q10" s="22">
        <f t="shared" si="1"/>
        <v>1.6860035632034064E-4</v>
      </c>
      <c r="R10" s="22">
        <f t="shared" si="7"/>
        <v>1.5889569663523514E-4</v>
      </c>
      <c r="S10" s="22">
        <f t="shared" si="8"/>
        <v>1.0527002019500065E-5</v>
      </c>
      <c r="U10" s="22" t="s">
        <v>80</v>
      </c>
      <c r="V10" s="22">
        <f>V6/107.394*100</f>
        <v>56.40961624175155</v>
      </c>
      <c r="W10" s="22">
        <f t="shared" ref="W10:X10" si="14">W6/107.394*100</f>
        <v>57.371675078061479</v>
      </c>
      <c r="X10" s="22">
        <f t="shared" si="14"/>
        <v>50.821894767553744</v>
      </c>
      <c r="Y10" s="22">
        <f t="shared" si="10"/>
        <v>54.867728695788919</v>
      </c>
      <c r="Z10" s="22">
        <f t="shared" si="11"/>
        <v>2.8876713146610817</v>
      </c>
    </row>
    <row r="11" spans="1:30" x14ac:dyDescent="0.25">
      <c r="A11" s="18" t="s">
        <v>33</v>
      </c>
      <c r="B11" s="28">
        <v>4.4039999999999999</v>
      </c>
      <c r="C11" s="28">
        <v>4.7765000000000004</v>
      </c>
      <c r="D11" s="28">
        <v>4.2847999999999997</v>
      </c>
      <c r="G11" s="18" t="s">
        <v>33</v>
      </c>
      <c r="H11" s="21">
        <f t="shared" si="3"/>
        <v>2.9359999999999999</v>
      </c>
      <c r="I11" s="21">
        <f t="shared" si="0"/>
        <v>3.1843333333333335</v>
      </c>
      <c r="J11" s="21">
        <f t="shared" si="0"/>
        <v>2.8565333333333331</v>
      </c>
      <c r="K11" s="21">
        <f t="shared" si="4"/>
        <v>2.9922888888888886</v>
      </c>
      <c r="L11" s="21">
        <f t="shared" si="5"/>
        <v>0.13961742789795098</v>
      </c>
      <c r="N11" s="18" t="s">
        <v>33</v>
      </c>
      <c r="O11" s="22">
        <f t="shared" si="6"/>
        <v>2.733858502337188</v>
      </c>
      <c r="P11" s="22">
        <f t="shared" si="1"/>
        <v>2.9650942634908217</v>
      </c>
      <c r="Q11" s="22">
        <f t="shared" si="1"/>
        <v>2.6598630587680252</v>
      </c>
      <c r="R11" s="22">
        <f t="shared" si="7"/>
        <v>2.7862719415320112</v>
      </c>
      <c r="S11" s="22">
        <f t="shared" si="8"/>
        <v>0.13000486796092045</v>
      </c>
      <c r="U11" s="22" t="s">
        <v>79</v>
      </c>
      <c r="V11" s="22">
        <f>V7/107.394*100</f>
        <v>45.801605241757763</v>
      </c>
      <c r="W11" s="22">
        <f t="shared" ref="W11:X11" si="15">W7/107.394*100</f>
        <v>49.704597029008447</v>
      </c>
      <c r="X11" s="22">
        <f t="shared" si="15"/>
        <v>39.890541122719455</v>
      </c>
      <c r="Y11" s="22">
        <f t="shared" si="10"/>
        <v>45.132247797828562</v>
      </c>
      <c r="Z11" s="22">
        <f t="shared" si="11"/>
        <v>4.0344312175529815</v>
      </c>
    </row>
    <row r="12" spans="1:30" x14ac:dyDescent="0.25">
      <c r="A12" s="18" t="s">
        <v>34</v>
      </c>
      <c r="B12" s="28">
        <v>0.13900000000000001</v>
      </c>
      <c r="C12" s="28">
        <v>0.14660000000000001</v>
      </c>
      <c r="D12" s="28">
        <v>0.10440000000000001</v>
      </c>
      <c r="G12" s="18" t="s">
        <v>34</v>
      </c>
      <c r="H12" s="21">
        <f t="shared" si="3"/>
        <v>9.2666666666666675E-2</v>
      </c>
      <c r="I12" s="21">
        <f t="shared" si="0"/>
        <v>9.7733333333333353E-2</v>
      </c>
      <c r="J12" s="21">
        <f t="shared" si="0"/>
        <v>6.9600000000000009E-2</v>
      </c>
      <c r="K12" s="21">
        <f t="shared" si="4"/>
        <v>8.666666666666667E-2</v>
      </c>
      <c r="L12" s="21">
        <f t="shared" si="5"/>
        <v>1.2243940300167877E-2</v>
      </c>
      <c r="N12" s="18" t="s">
        <v>34</v>
      </c>
      <c r="O12" s="22">
        <f t="shared" si="6"/>
        <v>8.6286633021087467E-2</v>
      </c>
      <c r="P12" s="22">
        <f t="shared" si="1"/>
        <v>9.100446331576563E-2</v>
      </c>
      <c r="Q12" s="22">
        <f t="shared" si="1"/>
        <v>6.480808983742109E-2</v>
      </c>
      <c r="R12" s="22">
        <f t="shared" si="7"/>
        <v>8.0699728724758057E-2</v>
      </c>
      <c r="S12" s="22">
        <f t="shared" si="8"/>
        <v>1.1400953777834739E-2</v>
      </c>
    </row>
    <row r="13" spans="1:30" x14ac:dyDescent="0.25">
      <c r="A13" s="18" t="s">
        <v>35</v>
      </c>
      <c r="B13" s="28">
        <v>55.9542</v>
      </c>
      <c r="C13" s="28">
        <v>56.8536</v>
      </c>
      <c r="D13" s="28">
        <v>43.4238</v>
      </c>
      <c r="G13" s="18" t="s">
        <v>35</v>
      </c>
      <c r="H13" s="21">
        <f t="shared" si="3"/>
        <v>37.302799999999998</v>
      </c>
      <c r="I13" s="21">
        <f t="shared" si="0"/>
        <v>37.902400000000007</v>
      </c>
      <c r="J13" s="21">
        <f t="shared" si="0"/>
        <v>28.949200000000001</v>
      </c>
      <c r="K13" s="21">
        <f t="shared" si="4"/>
        <v>34.718133333333334</v>
      </c>
      <c r="L13" s="21">
        <f t="shared" si="5"/>
        <v>4.0865897676288618</v>
      </c>
      <c r="N13" s="18" t="s">
        <v>35</v>
      </c>
      <c r="O13" s="22">
        <f t="shared" si="6"/>
        <v>34.73452893085274</v>
      </c>
      <c r="P13" s="22">
        <f t="shared" si="1"/>
        <v>35.292846900199272</v>
      </c>
      <c r="Q13" s="22">
        <f t="shared" si="1"/>
        <v>26.95606830921653</v>
      </c>
      <c r="R13" s="22">
        <f t="shared" si="7"/>
        <v>32.327814713422846</v>
      </c>
      <c r="S13" s="22">
        <f t="shared" si="8"/>
        <v>3.805230988350222</v>
      </c>
    </row>
    <row r="14" spans="1:30" x14ac:dyDescent="0.25">
      <c r="A14" s="18" t="s">
        <v>36</v>
      </c>
      <c r="B14" s="28">
        <v>16.1404</v>
      </c>
      <c r="C14" s="28">
        <v>16.757999999999999</v>
      </c>
      <c r="D14" s="28">
        <v>13.2281</v>
      </c>
      <c r="G14" s="18" t="s">
        <v>36</v>
      </c>
      <c r="H14" s="21">
        <f t="shared" si="3"/>
        <v>10.760266666666666</v>
      </c>
      <c r="I14" s="21">
        <f t="shared" si="0"/>
        <v>11.171999999999999</v>
      </c>
      <c r="J14" s="21">
        <f t="shared" si="0"/>
        <v>8.8187333333333342</v>
      </c>
      <c r="K14" s="21">
        <f t="shared" si="4"/>
        <v>10.250333333333332</v>
      </c>
      <c r="L14" s="21">
        <f t="shared" si="5"/>
        <v>1.0261546356647688</v>
      </c>
      <c r="N14" s="18" t="s">
        <v>36</v>
      </c>
      <c r="O14" s="22">
        <f t="shared" si="6"/>
        <v>10.019430011608344</v>
      </c>
      <c r="P14" s="22">
        <f t="shared" si="1"/>
        <v>10.402815799765348</v>
      </c>
      <c r="Q14" s="22">
        <f t="shared" si="1"/>
        <v>8.2115698580305541</v>
      </c>
      <c r="R14" s="22">
        <f t="shared" si="7"/>
        <v>9.5446052231347487</v>
      </c>
      <c r="S14" s="22">
        <f t="shared" si="8"/>
        <v>0.95550462378230516</v>
      </c>
    </row>
    <row r="15" spans="1:30" x14ac:dyDescent="0.25">
      <c r="A15" s="18" t="s">
        <v>37</v>
      </c>
      <c r="B15" s="28">
        <v>0.73860000000000003</v>
      </c>
      <c r="C15" s="28">
        <v>0.86180000000000001</v>
      </c>
      <c r="D15" s="28">
        <v>0.74709999999999999</v>
      </c>
      <c r="G15" s="18" t="s">
        <v>37</v>
      </c>
      <c r="H15" s="21">
        <f t="shared" si="3"/>
        <v>0.4924</v>
      </c>
      <c r="I15" s="21">
        <f t="shared" si="0"/>
        <v>0.57453333333333345</v>
      </c>
      <c r="J15" s="21">
        <f t="shared" si="0"/>
        <v>0.49806666666666671</v>
      </c>
      <c r="K15" s="21">
        <f t="shared" si="4"/>
        <v>0.52166666666666672</v>
      </c>
      <c r="L15" s="21">
        <f t="shared" si="5"/>
        <v>3.7453892642475457E-2</v>
      </c>
      <c r="N15" s="18" t="s">
        <v>37</v>
      </c>
      <c r="O15" s="22">
        <f t="shared" si="6"/>
        <v>0.45849861258543306</v>
      </c>
      <c r="P15" s="22">
        <f t="shared" si="1"/>
        <v>0.53497712473074233</v>
      </c>
      <c r="Q15" s="22">
        <f t="shared" si="1"/>
        <v>0.46377513330974418</v>
      </c>
      <c r="R15" s="22">
        <f t="shared" si="7"/>
        <v>0.48575029020863986</v>
      </c>
      <c r="S15" s="22">
        <f t="shared" si="8"/>
        <v>3.4875218953084396E-2</v>
      </c>
    </row>
    <row r="16" spans="1:30" x14ac:dyDescent="0.25">
      <c r="A16" s="18" t="s">
        <v>38</v>
      </c>
      <c r="B16" s="28">
        <v>32.818300000000001</v>
      </c>
      <c r="C16" s="28">
        <v>34.923699999999997</v>
      </c>
      <c r="D16" s="28">
        <v>31.301600000000001</v>
      </c>
      <c r="G16" s="18" t="s">
        <v>38</v>
      </c>
      <c r="H16" s="21">
        <f t="shared" si="3"/>
        <v>21.878866666666667</v>
      </c>
      <c r="I16" s="21">
        <f t="shared" si="0"/>
        <v>23.282466666666664</v>
      </c>
      <c r="J16" s="21">
        <f t="shared" si="0"/>
        <v>20.867733333333334</v>
      </c>
      <c r="K16" s="21">
        <f t="shared" si="4"/>
        <v>22.009688888888888</v>
      </c>
      <c r="L16" s="21">
        <f t="shared" si="5"/>
        <v>0.9901414404511929</v>
      </c>
      <c r="N16" s="18" t="s">
        <v>38</v>
      </c>
      <c r="O16" s="22">
        <f t="shared" si="6"/>
        <v>20.372522363136365</v>
      </c>
      <c r="P16" s="22">
        <f t="shared" si="1"/>
        <v>21.679485508191018</v>
      </c>
      <c r="Q16" s="22">
        <f t="shared" si="1"/>
        <v>19.431004835776051</v>
      </c>
      <c r="R16" s="22">
        <f t="shared" si="7"/>
        <v>20.494337569034478</v>
      </c>
      <c r="S16" s="22">
        <f t="shared" si="8"/>
        <v>0.92197091127175856</v>
      </c>
    </row>
    <row r="17" spans="1:19" x14ac:dyDescent="0.25">
      <c r="A17" s="18" t="s">
        <v>50</v>
      </c>
      <c r="B17" s="28">
        <v>12.4343</v>
      </c>
      <c r="C17" s="28">
        <v>13.085800000000001</v>
      </c>
      <c r="D17" s="28">
        <v>13.1579</v>
      </c>
      <c r="G17" s="18" t="s">
        <v>50</v>
      </c>
      <c r="H17" s="21">
        <f t="shared" si="3"/>
        <v>8.2895333333333348</v>
      </c>
      <c r="I17" s="21">
        <f t="shared" si="0"/>
        <v>8.7238666666666678</v>
      </c>
      <c r="J17" s="21">
        <f t="shared" si="0"/>
        <v>8.7719333333333331</v>
      </c>
      <c r="K17" s="21">
        <f t="shared" si="4"/>
        <v>8.5951111111111125</v>
      </c>
      <c r="L17" s="21">
        <f t="shared" si="5"/>
        <v>0.2169653348883403</v>
      </c>
      <c r="N17" s="18" t="s">
        <v>50</v>
      </c>
      <c r="O17" s="22">
        <f t="shared" si="6"/>
        <v>7.7188048990943017</v>
      </c>
      <c r="P17" s="22">
        <f t="shared" si="1"/>
        <v>8.1232346934341457</v>
      </c>
      <c r="Q17" s="22">
        <f t="shared" si="1"/>
        <v>8.1679920045191832</v>
      </c>
      <c r="R17" s="22">
        <f t="shared" si="7"/>
        <v>8.0033438656825435</v>
      </c>
      <c r="S17" s="22">
        <f t="shared" si="8"/>
        <v>0.20202742694036896</v>
      </c>
    </row>
    <row r="18" spans="1:19" x14ac:dyDescent="0.25">
      <c r="A18" s="18" t="s">
        <v>52</v>
      </c>
      <c r="B18" s="28">
        <v>2.2808999999999999</v>
      </c>
      <c r="C18" s="28">
        <v>3.9815999999999998</v>
      </c>
      <c r="D18" s="28">
        <v>1.5506</v>
      </c>
      <c r="G18" s="18" t="s">
        <v>52</v>
      </c>
      <c r="H18" s="21">
        <f t="shared" si="3"/>
        <v>1.5205999999999997</v>
      </c>
      <c r="I18" s="21">
        <f t="shared" si="3"/>
        <v>2.6543999999999999</v>
      </c>
      <c r="J18" s="21">
        <f t="shared" si="3"/>
        <v>1.0337333333333334</v>
      </c>
      <c r="K18" s="21">
        <f t="shared" si="4"/>
        <v>1.7362444444444443</v>
      </c>
      <c r="L18" s="21">
        <f t="shared" si="5"/>
        <v>0.67897815670605433</v>
      </c>
      <c r="N18" s="18" t="s">
        <v>52</v>
      </c>
      <c r="O18" s="22">
        <f t="shared" si="6"/>
        <v>1.4159077788330816</v>
      </c>
      <c r="P18" s="22">
        <f t="shared" si="6"/>
        <v>2.4716464606961281</v>
      </c>
      <c r="Q18" s="22">
        <f t="shared" si="6"/>
        <v>0.96256153354315266</v>
      </c>
      <c r="R18" s="22">
        <f t="shared" si="7"/>
        <v>1.6167052576907874</v>
      </c>
      <c r="S18" s="22">
        <f t="shared" si="8"/>
        <v>0.63223099680247852</v>
      </c>
    </row>
    <row r="19" spans="1:19" x14ac:dyDescent="0.25">
      <c r="A19" s="18" t="s">
        <v>51</v>
      </c>
      <c r="B19" s="28">
        <v>19.285599999999999</v>
      </c>
      <c r="C19" s="28">
        <v>21.034099999999999</v>
      </c>
      <c r="D19" s="28">
        <v>15.1617</v>
      </c>
      <c r="G19" s="18" t="s">
        <v>51</v>
      </c>
      <c r="H19" s="21">
        <f t="shared" si="3"/>
        <v>12.857066666666666</v>
      </c>
      <c r="I19" s="21">
        <f t="shared" si="3"/>
        <v>14.022733333333331</v>
      </c>
      <c r="J19" s="21">
        <f t="shared" si="3"/>
        <v>10.107800000000001</v>
      </c>
      <c r="K19" s="21">
        <f t="shared" si="4"/>
        <v>12.3292</v>
      </c>
      <c r="L19" s="21">
        <f t="shared" si="5"/>
        <v>1.6412714917494948</v>
      </c>
      <c r="N19" s="18" t="s">
        <v>51</v>
      </c>
      <c r="O19" s="22">
        <f t="shared" si="6"/>
        <v>11.97186683303226</v>
      </c>
      <c r="P19" s="22">
        <f t="shared" si="6"/>
        <v>13.057278184380255</v>
      </c>
      <c r="Q19" s="22">
        <f t="shared" si="6"/>
        <v>9.4118852077397257</v>
      </c>
      <c r="R19" s="22">
        <f t="shared" si="7"/>
        <v>11.480343408384082</v>
      </c>
      <c r="S19" s="22">
        <f t="shared" si="8"/>
        <v>1.5282711247830312</v>
      </c>
    </row>
    <row r="20" spans="1:19" x14ac:dyDescent="0.25">
      <c r="A20" s="18" t="s">
        <v>53</v>
      </c>
      <c r="B20" s="28">
        <v>1.3439000000000001</v>
      </c>
      <c r="C20" s="28">
        <v>1.325</v>
      </c>
      <c r="D20" s="28">
        <v>1.0743</v>
      </c>
      <c r="G20" s="18" t="s">
        <v>53</v>
      </c>
      <c r="H20" s="21">
        <f t="shared" si="3"/>
        <v>0.89593333333333336</v>
      </c>
      <c r="I20" s="21">
        <f t="shared" si="3"/>
        <v>0.8833333333333333</v>
      </c>
      <c r="J20" s="21">
        <f t="shared" si="3"/>
        <v>0.71620000000000006</v>
      </c>
      <c r="K20" s="21">
        <f t="shared" si="4"/>
        <v>0.83182222222222224</v>
      </c>
      <c r="L20" s="21">
        <f t="shared" si="5"/>
        <v>8.1918918058055817E-2</v>
      </c>
      <c r="N20" s="18" t="s">
        <v>53</v>
      </c>
      <c r="O20" s="22">
        <f t="shared" si="6"/>
        <v>0.83424896487078737</v>
      </c>
      <c r="P20" s="22">
        <f t="shared" si="6"/>
        <v>0.82251646584849536</v>
      </c>
      <c r="Q20" s="22">
        <f t="shared" si="6"/>
        <v>0.66689014283851988</v>
      </c>
      <c r="R20" s="22">
        <f t="shared" si="7"/>
        <v>0.77455185785260083</v>
      </c>
      <c r="S20" s="22">
        <f t="shared" si="8"/>
        <v>7.6278859208201377E-2</v>
      </c>
    </row>
    <row r="21" spans="1:19" x14ac:dyDescent="0.25">
      <c r="A21" s="18" t="s">
        <v>54</v>
      </c>
      <c r="B21" s="28">
        <v>1.1146</v>
      </c>
      <c r="C21" s="28">
        <v>1.2877000000000001</v>
      </c>
      <c r="D21" s="28">
        <v>1.2134</v>
      </c>
      <c r="G21" s="18" t="s">
        <v>54</v>
      </c>
      <c r="H21" s="21">
        <f t="shared" si="3"/>
        <v>0.74306666666666676</v>
      </c>
      <c r="I21" s="21">
        <f t="shared" si="3"/>
        <v>0.85846666666666682</v>
      </c>
      <c r="J21" s="21">
        <f t="shared" si="3"/>
        <v>0.80893333333333339</v>
      </c>
      <c r="K21" s="21">
        <f t="shared" si="4"/>
        <v>0.80348888888888903</v>
      </c>
      <c r="L21" s="21">
        <f t="shared" si="5"/>
        <v>4.7268886747214488E-2</v>
      </c>
      <c r="N21" s="18" t="s">
        <v>54</v>
      </c>
      <c r="O21" s="22">
        <f t="shared" si="6"/>
        <v>0.69190705874319491</v>
      </c>
      <c r="P21" s="22">
        <f t="shared" si="6"/>
        <v>0.79936185137593052</v>
      </c>
      <c r="Q21" s="22">
        <f t="shared" si="6"/>
        <v>0.75323885257401091</v>
      </c>
      <c r="R21" s="22">
        <f t="shared" si="7"/>
        <v>0.74816925423104541</v>
      </c>
      <c r="S21" s="22">
        <f t="shared" si="8"/>
        <v>4.4014457741786778E-2</v>
      </c>
    </row>
    <row r="22" spans="1:19" x14ac:dyDescent="0.25">
      <c r="A22" s="18" t="s">
        <v>55</v>
      </c>
      <c r="B22" s="28">
        <v>2.0500000000000001E-2</v>
      </c>
      <c r="C22" s="28">
        <v>1.7399999999999999E-2</v>
      </c>
      <c r="D22" s="28">
        <v>2.2700000000000001E-2</v>
      </c>
      <c r="G22" s="18" t="s">
        <v>55</v>
      </c>
      <c r="H22" s="21">
        <f t="shared" si="3"/>
        <v>1.3666666666666669E-2</v>
      </c>
      <c r="I22" s="21">
        <f t="shared" si="3"/>
        <v>1.1600000000000001E-2</v>
      </c>
      <c r="J22" s="21">
        <f t="shared" si="3"/>
        <v>1.5133333333333335E-2</v>
      </c>
      <c r="K22" s="21">
        <f t="shared" si="4"/>
        <v>1.3466666666666668E-2</v>
      </c>
      <c r="L22" s="21">
        <f t="shared" si="5"/>
        <v>1.4493932319218075E-3</v>
      </c>
      <c r="N22" s="18" t="s">
        <v>55</v>
      </c>
      <c r="O22" s="22">
        <f t="shared" si="6"/>
        <v>1.2725726452750309E-2</v>
      </c>
      <c r="P22" s="22">
        <f t="shared" si="6"/>
        <v>1.0801348306236847E-2</v>
      </c>
      <c r="Q22" s="22">
        <f t="shared" si="6"/>
        <v>1.4091414169630832E-2</v>
      </c>
      <c r="R22" s="22">
        <f t="shared" si="7"/>
        <v>1.2539496309539329E-2</v>
      </c>
      <c r="S22" s="22">
        <f t="shared" si="8"/>
        <v>1.3496035457491182E-3</v>
      </c>
    </row>
    <row r="23" spans="1:19" x14ac:dyDescent="0.25">
      <c r="A23" s="18" t="s">
        <v>56</v>
      </c>
      <c r="B23" s="28">
        <v>1.4500000000000001E-2</v>
      </c>
      <c r="C23" s="28">
        <v>1.9099999999999999E-2</v>
      </c>
      <c r="D23" s="28">
        <v>1.4999999999999999E-2</v>
      </c>
      <c r="G23" s="18" t="s">
        <v>56</v>
      </c>
      <c r="H23" s="21">
        <f t="shared" si="3"/>
        <v>9.6666666666666689E-3</v>
      </c>
      <c r="I23" s="21">
        <f t="shared" si="3"/>
        <v>1.2733333333333334E-2</v>
      </c>
      <c r="J23" s="21">
        <f t="shared" si="3"/>
        <v>0.01</v>
      </c>
      <c r="K23" s="21">
        <f t="shared" si="4"/>
        <v>1.0800000000000002E-2</v>
      </c>
      <c r="L23" s="21">
        <f t="shared" si="5"/>
        <v>1.3738294680954426E-3</v>
      </c>
      <c r="N23" s="18" t="s">
        <v>56</v>
      </c>
      <c r="O23" s="22">
        <f t="shared" si="6"/>
        <v>9.0011235885307083E-3</v>
      </c>
      <c r="P23" s="22">
        <f t="shared" si="6"/>
        <v>1.1856652451099068E-2</v>
      </c>
      <c r="Q23" s="22">
        <f t="shared" si="6"/>
        <v>9.3115071605490065E-3</v>
      </c>
      <c r="R23" s="22">
        <f t="shared" si="7"/>
        <v>1.0056427733392928E-2</v>
      </c>
      <c r="S23" s="22">
        <f t="shared" si="8"/>
        <v>1.2792422929543943E-3</v>
      </c>
    </row>
    <row r="24" spans="1:19" x14ac:dyDescent="0.25">
      <c r="A24" s="18" t="s">
        <v>57</v>
      </c>
      <c r="B24" s="28">
        <v>1.6799999999999999E-2</v>
      </c>
      <c r="C24" s="28">
        <v>2.2100000000000002E-2</v>
      </c>
      <c r="D24" s="28">
        <v>2.5899999999999999E-2</v>
      </c>
      <c r="G24" s="18" t="s">
        <v>57</v>
      </c>
      <c r="H24" s="21">
        <f t="shared" si="3"/>
        <v>1.12E-2</v>
      </c>
      <c r="I24" s="21">
        <f t="shared" si="3"/>
        <v>1.4733333333333336E-2</v>
      </c>
      <c r="J24" s="21">
        <f t="shared" si="3"/>
        <v>1.7266666666666666E-2</v>
      </c>
      <c r="K24" s="21">
        <f t="shared" si="4"/>
        <v>1.4400000000000001E-2</v>
      </c>
      <c r="L24" s="21">
        <f t="shared" si="5"/>
        <v>2.4878966276012412E-3</v>
      </c>
      <c r="N24" s="18" t="s">
        <v>57</v>
      </c>
      <c r="O24" s="22">
        <f t="shared" si="6"/>
        <v>1.0428888019814887E-2</v>
      </c>
      <c r="P24" s="22">
        <f t="shared" si="6"/>
        <v>1.3718953883208871E-2</v>
      </c>
      <c r="Q24" s="22">
        <f t="shared" si="6"/>
        <v>1.6077869030547951E-2</v>
      </c>
      <c r="R24" s="22">
        <f t="shared" si="7"/>
        <v>1.3408570311190568E-2</v>
      </c>
      <c r="S24" s="22">
        <f t="shared" si="8"/>
        <v>2.3166067262614686E-3</v>
      </c>
    </row>
    <row r="25" spans="1:19" x14ac:dyDescent="0.25">
      <c r="A25" s="18" t="s">
        <v>39</v>
      </c>
      <c r="B25" s="28">
        <v>4.4999999999999997E-3</v>
      </c>
      <c r="C25" s="28">
        <v>6.6E-3</v>
      </c>
      <c r="D25" s="28">
        <v>4.4999999999999997E-3</v>
      </c>
      <c r="G25" s="18" t="s">
        <v>39</v>
      </c>
      <c r="H25" s="21">
        <f t="shared" si="3"/>
        <v>3.0000000000000001E-3</v>
      </c>
      <c r="I25" s="21">
        <f t="shared" si="3"/>
        <v>4.4000000000000003E-3</v>
      </c>
      <c r="J25" s="21">
        <f t="shared" si="3"/>
        <v>3.0000000000000001E-3</v>
      </c>
      <c r="K25" s="21">
        <f t="shared" si="4"/>
        <v>3.4666666666666665E-3</v>
      </c>
      <c r="L25" s="21">
        <f t="shared" si="5"/>
        <v>6.5996632910744442E-4</v>
      </c>
      <c r="N25" s="18" t="s">
        <v>39</v>
      </c>
      <c r="O25" s="22">
        <f t="shared" si="6"/>
        <v>2.7934521481647019E-3</v>
      </c>
      <c r="P25" s="22">
        <f t="shared" si="6"/>
        <v>4.0970631506415632E-3</v>
      </c>
      <c r="Q25" s="22">
        <f t="shared" si="6"/>
        <v>2.7934521481647019E-3</v>
      </c>
      <c r="R25" s="22">
        <f t="shared" si="7"/>
        <v>3.2279891489903224E-3</v>
      </c>
      <c r="S25" s="22">
        <f t="shared" si="8"/>
        <v>6.1452811992052125E-4</v>
      </c>
    </row>
    <row r="26" spans="1:19" x14ac:dyDescent="0.25">
      <c r="A26" s="18" t="s">
        <v>40</v>
      </c>
      <c r="B26" s="28">
        <v>0.37790000000000001</v>
      </c>
      <c r="C26" s="28">
        <v>0.3407</v>
      </c>
      <c r="D26" s="28">
        <v>0.33339999999999997</v>
      </c>
      <c r="G26" s="18" t="s">
        <v>40</v>
      </c>
      <c r="H26" s="21">
        <f t="shared" si="3"/>
        <v>0.25193333333333334</v>
      </c>
      <c r="I26" s="21">
        <f t="shared" si="3"/>
        <v>0.22713333333333333</v>
      </c>
      <c r="J26" s="21">
        <f t="shared" si="3"/>
        <v>0.22226666666666667</v>
      </c>
      <c r="K26" s="21">
        <f t="shared" si="4"/>
        <v>0.23377777777777778</v>
      </c>
      <c r="L26" s="21">
        <f t="shared" si="5"/>
        <v>1.2990746944376972E-2</v>
      </c>
      <c r="N26" s="18" t="s">
        <v>40</v>
      </c>
      <c r="O26" s="22">
        <f t="shared" si="6"/>
        <v>0.23458790373143129</v>
      </c>
      <c r="P26" s="22">
        <f t="shared" si="6"/>
        <v>0.21149536597326973</v>
      </c>
      <c r="Q26" s="22">
        <f t="shared" si="6"/>
        <v>0.20696376582180256</v>
      </c>
      <c r="R26" s="22">
        <f t="shared" si="7"/>
        <v>0.2176823451755012</v>
      </c>
      <c r="S26" s="22">
        <f t="shared" si="8"/>
        <v>1.2096343319344631E-2</v>
      </c>
    </row>
    <row r="27" spans="1:19" x14ac:dyDescent="0.25">
      <c r="A27" s="18" t="s">
        <v>41</v>
      </c>
      <c r="B27" s="28">
        <v>0.23749999999999999</v>
      </c>
      <c r="C27" s="28">
        <v>0.21859999999999999</v>
      </c>
      <c r="D27" s="28">
        <v>0.25580000000000003</v>
      </c>
      <c r="G27" s="18" t="s">
        <v>41</v>
      </c>
      <c r="H27" s="21">
        <f t="shared" si="3"/>
        <v>0.15833333333333333</v>
      </c>
      <c r="I27" s="21">
        <f t="shared" si="3"/>
        <v>0.14573333333333333</v>
      </c>
      <c r="J27" s="21">
        <f t="shared" si="3"/>
        <v>0.17053333333333337</v>
      </c>
      <c r="K27" s="21">
        <f t="shared" si="4"/>
        <v>0.15820000000000001</v>
      </c>
      <c r="L27" s="21">
        <f t="shared" si="5"/>
        <v>1.0124996570644156E-2</v>
      </c>
      <c r="N27" s="18" t="s">
        <v>41</v>
      </c>
      <c r="O27" s="22">
        <f t="shared" si="6"/>
        <v>0.14743219670869259</v>
      </c>
      <c r="P27" s="22">
        <f t="shared" si="6"/>
        <v>0.13569969768640083</v>
      </c>
      <c r="Q27" s="22">
        <f t="shared" si="6"/>
        <v>0.15879223544456242</v>
      </c>
      <c r="R27" s="22">
        <f t="shared" si="7"/>
        <v>0.14730804327988531</v>
      </c>
      <c r="S27" s="22">
        <f t="shared" si="8"/>
        <v>9.4278978068087233E-3</v>
      </c>
    </row>
    <row r="28" spans="1:19" x14ac:dyDescent="0.25">
      <c r="A28" s="18" t="s">
        <v>42</v>
      </c>
      <c r="B28" s="28">
        <v>1.1999999999999999E-3</v>
      </c>
      <c r="C28" s="28">
        <v>1E-3</v>
      </c>
      <c r="D28" s="28">
        <v>6.9999999999999999E-4</v>
      </c>
      <c r="G28" s="18" t="s">
        <v>42</v>
      </c>
      <c r="H28" s="21">
        <f t="shared" si="3"/>
        <v>7.9999999999999993E-4</v>
      </c>
      <c r="I28" s="21">
        <f t="shared" si="3"/>
        <v>6.6666666666666675E-4</v>
      </c>
      <c r="J28" s="21">
        <f t="shared" si="3"/>
        <v>4.6666666666666666E-4</v>
      </c>
      <c r="K28" s="21">
        <f t="shared" si="4"/>
        <v>6.4444444444444445E-4</v>
      </c>
      <c r="L28" s="21">
        <f t="shared" si="5"/>
        <v>1.3698697784375502E-4</v>
      </c>
      <c r="N28" s="18" t="s">
        <v>42</v>
      </c>
      <c r="O28" s="22">
        <f t="shared" si="6"/>
        <v>7.4492057284392035E-4</v>
      </c>
      <c r="P28" s="22">
        <f t="shared" si="6"/>
        <v>6.2076714403660051E-4</v>
      </c>
      <c r="Q28" s="22">
        <f t="shared" si="6"/>
        <v>4.3453700082562026E-4</v>
      </c>
      <c r="R28" s="22">
        <f t="shared" si="7"/>
        <v>6.0007490590204698E-4</v>
      </c>
      <c r="S28" s="22">
        <f t="shared" si="8"/>
        <v>1.2755552250940926E-4</v>
      </c>
    </row>
    <row r="29" spans="1:19" x14ac:dyDescent="0.25">
      <c r="A29" s="18" t="s">
        <v>58</v>
      </c>
      <c r="B29" s="28">
        <v>6.8900000000000003E-2</v>
      </c>
      <c r="C29" s="28">
        <v>5.8599999999999999E-2</v>
      </c>
      <c r="D29" s="28">
        <v>6.4199999999999993E-2</v>
      </c>
      <c r="G29" s="18" t="s">
        <v>58</v>
      </c>
      <c r="H29" s="21">
        <f t="shared" si="3"/>
        <v>4.593333333333334E-2</v>
      </c>
      <c r="I29" s="21">
        <f t="shared" si="3"/>
        <v>3.9066666666666666E-2</v>
      </c>
      <c r="J29" s="21">
        <f t="shared" si="3"/>
        <v>4.2799999999999991E-2</v>
      </c>
      <c r="K29" s="21">
        <f t="shared" si="4"/>
        <v>4.2599999999999999E-2</v>
      </c>
      <c r="L29" s="21">
        <f t="shared" si="5"/>
        <v>2.8068698791569469E-3</v>
      </c>
      <c r="N29" s="18" t="s">
        <v>58</v>
      </c>
      <c r="O29" s="22">
        <f t="shared" si="6"/>
        <v>4.2770856224121773E-2</v>
      </c>
      <c r="P29" s="22">
        <f t="shared" si="6"/>
        <v>3.637695464054478E-2</v>
      </c>
      <c r="Q29" s="22">
        <f t="shared" si="6"/>
        <v>3.9853250647149736E-2</v>
      </c>
      <c r="R29" s="22">
        <f t="shared" si="7"/>
        <v>3.9667020503938756E-2</v>
      </c>
      <c r="S29" s="22">
        <f t="shared" si="8"/>
        <v>2.613618897849924E-3</v>
      </c>
    </row>
    <row r="30" spans="1:19" x14ac:dyDescent="0.25">
      <c r="A30" s="18" t="s">
        <v>59</v>
      </c>
      <c r="B30" s="28">
        <v>3.5999999999999999E-3</v>
      </c>
      <c r="C30" s="28">
        <v>4.0000000000000001E-3</v>
      </c>
      <c r="D30" s="28">
        <v>2.3E-3</v>
      </c>
      <c r="G30" s="18" t="s">
        <v>59</v>
      </c>
      <c r="H30" s="21">
        <f t="shared" si="3"/>
        <v>2.3999999999999998E-3</v>
      </c>
      <c r="I30" s="21">
        <f t="shared" si="3"/>
        <v>2.666666666666667E-3</v>
      </c>
      <c r="J30" s="21">
        <f t="shared" si="3"/>
        <v>1.5333333333333334E-3</v>
      </c>
      <c r="K30" s="21">
        <f t="shared" si="4"/>
        <v>2.2000000000000001E-3</v>
      </c>
      <c r="L30" s="21">
        <f t="shared" si="5"/>
        <v>4.8381202349060543E-4</v>
      </c>
      <c r="N30" s="18" t="s">
        <v>59</v>
      </c>
      <c r="O30" s="22">
        <f t="shared" si="6"/>
        <v>2.234761718531761E-3</v>
      </c>
      <c r="P30" s="22">
        <f t="shared" si="6"/>
        <v>2.483068576146402E-3</v>
      </c>
      <c r="Q30" s="22">
        <f t="shared" si="6"/>
        <v>1.4277644312841809E-3</v>
      </c>
      <c r="R30" s="22">
        <f t="shared" si="7"/>
        <v>2.0485315753207812E-3</v>
      </c>
      <c r="S30" s="22">
        <f t="shared" si="8"/>
        <v>4.5050191210924763E-4</v>
      </c>
    </row>
    <row r="31" spans="1:19" x14ac:dyDescent="0.25">
      <c r="A31" s="18" t="s">
        <v>60</v>
      </c>
      <c r="B31" s="28">
        <v>0.14360000000000001</v>
      </c>
      <c r="C31" s="28">
        <v>0.17150000000000001</v>
      </c>
      <c r="D31" s="28">
        <v>0.12640000000000001</v>
      </c>
      <c r="G31" s="18" t="s">
        <v>60</v>
      </c>
      <c r="H31" s="21">
        <f t="shared" si="3"/>
        <v>9.5733333333333337E-2</v>
      </c>
      <c r="I31" s="21">
        <f t="shared" si="3"/>
        <v>0.11433333333333334</v>
      </c>
      <c r="J31" s="21">
        <f t="shared" si="3"/>
        <v>8.4266666666666684E-2</v>
      </c>
      <c r="K31" s="21">
        <f t="shared" si="4"/>
        <v>9.8111111111111107E-2</v>
      </c>
      <c r="L31" s="21">
        <f t="shared" si="5"/>
        <v>1.2389282504957888E-2</v>
      </c>
      <c r="N31" s="18" t="s">
        <v>60</v>
      </c>
      <c r="O31" s="22">
        <f t="shared" si="6"/>
        <v>8.9142161883655813E-2</v>
      </c>
      <c r="P31" s="22">
        <f t="shared" si="6"/>
        <v>0.10646156520227698</v>
      </c>
      <c r="Q31" s="22">
        <f t="shared" si="6"/>
        <v>7.8464967006226308E-2</v>
      </c>
      <c r="R31" s="22">
        <f t="shared" si="7"/>
        <v>9.1356231364053034E-2</v>
      </c>
      <c r="S31" s="22">
        <f t="shared" si="8"/>
        <v>1.1536289275897926E-2</v>
      </c>
    </row>
    <row r="32" spans="1:19" x14ac:dyDescent="0.25">
      <c r="A32" s="18" t="s">
        <v>61</v>
      </c>
      <c r="B32" s="28">
        <v>7.1999999999999998E-3</v>
      </c>
      <c r="C32" s="28">
        <v>8.8999999999999999E-3</v>
      </c>
      <c r="D32" s="28">
        <v>1.12E-2</v>
      </c>
      <c r="G32" s="18" t="s">
        <v>61</v>
      </c>
      <c r="H32" s="21">
        <f t="shared" si="3"/>
        <v>4.7999999999999996E-3</v>
      </c>
      <c r="I32" s="21">
        <f t="shared" si="3"/>
        <v>5.933333333333333E-3</v>
      </c>
      <c r="J32" s="21">
        <f t="shared" si="3"/>
        <v>7.4666666666666666E-3</v>
      </c>
      <c r="K32" s="21">
        <f t="shared" si="4"/>
        <v>6.0666666666666673E-3</v>
      </c>
      <c r="L32" s="21">
        <f t="shared" si="5"/>
        <v>1.0927369647239331E-3</v>
      </c>
      <c r="N32" s="18" t="s">
        <v>61</v>
      </c>
      <c r="O32" s="22">
        <f t="shared" si="6"/>
        <v>4.4695234370635221E-3</v>
      </c>
      <c r="P32" s="22">
        <f t="shared" si="6"/>
        <v>5.5248275819257432E-3</v>
      </c>
      <c r="Q32" s="22">
        <f t="shared" si="6"/>
        <v>6.9525920132099241E-3</v>
      </c>
      <c r="R32" s="22">
        <f t="shared" si="7"/>
        <v>5.6489810107330637E-3</v>
      </c>
      <c r="S32" s="22">
        <f t="shared" si="8"/>
        <v>1.0175028071623491E-3</v>
      </c>
    </row>
    <row r="33" spans="1:19" x14ac:dyDescent="0.25">
      <c r="A33" s="18" t="s">
        <v>43</v>
      </c>
      <c r="B33" s="28">
        <v>6.6199999999999995E-2</v>
      </c>
      <c r="C33" s="28">
        <v>6.1400000000000003E-2</v>
      </c>
      <c r="D33" s="28">
        <v>6.13E-2</v>
      </c>
      <c r="G33" s="18" t="s">
        <v>43</v>
      </c>
      <c r="H33" s="21">
        <f t="shared" si="3"/>
        <v>4.413333333333333E-2</v>
      </c>
      <c r="I33" s="21">
        <f t="shared" si="3"/>
        <v>4.0933333333333335E-2</v>
      </c>
      <c r="J33" s="21">
        <f t="shared" si="3"/>
        <v>4.0866666666666662E-2</v>
      </c>
      <c r="K33" s="21">
        <f t="shared" si="4"/>
        <v>4.1977777777777781E-2</v>
      </c>
      <c r="L33" s="21">
        <f t="shared" si="5"/>
        <v>1.5244509232126653E-3</v>
      </c>
      <c r="N33" s="18" t="s">
        <v>43</v>
      </c>
      <c r="O33" s="22">
        <f t="shared" si="6"/>
        <v>4.1094784935222943E-2</v>
      </c>
      <c r="P33" s="22">
        <f t="shared" si="6"/>
        <v>3.8115102643847265E-2</v>
      </c>
      <c r="Q33" s="22">
        <f t="shared" si="6"/>
        <v>3.8053025929443596E-2</v>
      </c>
      <c r="R33" s="22">
        <f t="shared" si="7"/>
        <v>3.9087637836171273E-2</v>
      </c>
      <c r="S33" s="22">
        <f t="shared" si="8"/>
        <v>1.419493568740029E-3</v>
      </c>
    </row>
    <row r="34" spans="1:19" x14ac:dyDescent="0.25">
      <c r="A34" s="18" t="s">
        <v>44</v>
      </c>
      <c r="B34" s="28">
        <v>6.1000000000000004E-3</v>
      </c>
      <c r="C34" s="28">
        <v>7.1000000000000004E-3</v>
      </c>
      <c r="D34" s="28">
        <v>6.7000000000000002E-3</v>
      </c>
      <c r="G34" s="18" t="s">
        <v>44</v>
      </c>
      <c r="H34" s="21">
        <f t="shared" si="3"/>
        <v>4.0666666666666672E-3</v>
      </c>
      <c r="I34" s="21">
        <f t="shared" si="3"/>
        <v>4.7333333333333342E-3</v>
      </c>
      <c r="J34" s="21">
        <f t="shared" si="3"/>
        <v>4.4666666666666674E-3</v>
      </c>
      <c r="K34" s="21">
        <f t="shared" si="4"/>
        <v>4.4222222222222232E-3</v>
      </c>
      <c r="L34" s="21">
        <f t="shared" si="5"/>
        <v>2.739739556875102E-4</v>
      </c>
      <c r="N34" s="18" t="s">
        <v>44</v>
      </c>
      <c r="O34" s="22">
        <f t="shared" si="6"/>
        <v>3.7866795786232633E-3</v>
      </c>
      <c r="P34" s="22">
        <f t="shared" si="6"/>
        <v>4.407446722659864E-3</v>
      </c>
      <c r="Q34" s="22">
        <f t="shared" si="6"/>
        <v>4.159139865045223E-3</v>
      </c>
      <c r="R34" s="22">
        <f t="shared" si="7"/>
        <v>4.1177553887761162E-3</v>
      </c>
      <c r="S34" s="22">
        <f t="shared" si="8"/>
        <v>2.5511104501881873E-4</v>
      </c>
    </row>
    <row r="35" spans="1:19" x14ac:dyDescent="0.25">
      <c r="A35" s="18" t="s">
        <v>45</v>
      </c>
      <c r="B35" s="28">
        <v>1.21E-2</v>
      </c>
      <c r="C35" s="28">
        <v>6.8999999999999999E-3</v>
      </c>
      <c r="D35" s="28">
        <v>8.6E-3</v>
      </c>
      <c r="G35" s="18" t="s">
        <v>45</v>
      </c>
      <c r="H35" s="21">
        <f t="shared" si="3"/>
        <v>8.0666666666666664E-3</v>
      </c>
      <c r="I35" s="21">
        <f t="shared" si="3"/>
        <v>4.6000000000000008E-3</v>
      </c>
      <c r="J35" s="21">
        <f t="shared" si="3"/>
        <v>5.7333333333333325E-3</v>
      </c>
      <c r="K35" s="21">
        <f t="shared" si="4"/>
        <v>6.1333333333333335E-3</v>
      </c>
      <c r="L35" s="21">
        <f t="shared" si="5"/>
        <v>1.4432473672115124E-3</v>
      </c>
      <c r="N35" s="18" t="s">
        <v>45</v>
      </c>
      <c r="O35" s="22">
        <f t="shared" si="6"/>
        <v>7.511282442842865E-3</v>
      </c>
      <c r="P35" s="22">
        <f t="shared" si="6"/>
        <v>4.2832932938525435E-3</v>
      </c>
      <c r="Q35" s="22">
        <f t="shared" si="6"/>
        <v>5.3385974387147629E-3</v>
      </c>
      <c r="R35" s="22">
        <f t="shared" si="7"/>
        <v>5.7110577251367235E-3</v>
      </c>
      <c r="S35" s="22">
        <f t="shared" si="8"/>
        <v>1.3438808194233499E-3</v>
      </c>
    </row>
    <row r="36" spans="1:19" x14ac:dyDescent="0.25">
      <c r="A36" s="18" t="s">
        <v>62</v>
      </c>
      <c r="B36" s="28">
        <v>8.6E-3</v>
      </c>
      <c r="C36" s="28">
        <v>8.9999999999999993E-3</v>
      </c>
      <c r="D36" s="28">
        <v>8.3000000000000001E-3</v>
      </c>
      <c r="G36" s="18" t="s">
        <v>62</v>
      </c>
      <c r="H36" s="21">
        <f t="shared" si="3"/>
        <v>5.7333333333333325E-3</v>
      </c>
      <c r="I36" s="21">
        <f t="shared" si="3"/>
        <v>6.0000000000000001E-3</v>
      </c>
      <c r="J36" s="21">
        <f t="shared" si="3"/>
        <v>5.5333333333333337E-3</v>
      </c>
      <c r="K36" s="21">
        <f t="shared" si="4"/>
        <v>5.7555555555555554E-3</v>
      </c>
      <c r="L36" s="21">
        <f t="shared" si="5"/>
        <v>1.9116278371205831E-4</v>
      </c>
      <c r="N36" s="18" t="s">
        <v>62</v>
      </c>
      <c r="O36" s="22">
        <f t="shared" si="6"/>
        <v>5.3385974387147629E-3</v>
      </c>
      <c r="P36" s="22">
        <f t="shared" si="6"/>
        <v>5.5869042963294039E-3</v>
      </c>
      <c r="Q36" s="22">
        <f t="shared" si="6"/>
        <v>5.1523672955037835E-3</v>
      </c>
      <c r="R36" s="22">
        <f t="shared" si="7"/>
        <v>5.3592896768493168E-3</v>
      </c>
      <c r="S36" s="22">
        <f t="shared" si="8"/>
        <v>1.7800136293653134E-4</v>
      </c>
    </row>
    <row r="37" spans="1:19" x14ac:dyDescent="0.25">
      <c r="A37" s="18" t="s">
        <v>46</v>
      </c>
      <c r="B37" s="28">
        <v>6.4000000000000001E-2</v>
      </c>
      <c r="C37" s="28">
        <v>5.3400000000000003E-2</v>
      </c>
      <c r="D37" s="28">
        <v>4.6199999999999998E-2</v>
      </c>
      <c r="G37" s="18" t="s">
        <v>46</v>
      </c>
      <c r="H37" s="21">
        <f t="shared" si="3"/>
        <v>4.2666666666666672E-2</v>
      </c>
      <c r="I37" s="21">
        <f t="shared" si="3"/>
        <v>3.5600000000000007E-2</v>
      </c>
      <c r="J37" s="21">
        <f t="shared" si="3"/>
        <v>3.0799999999999998E-2</v>
      </c>
      <c r="K37" s="21">
        <f t="shared" si="4"/>
        <v>3.6355555555555558E-2</v>
      </c>
      <c r="L37" s="21">
        <f t="shared" si="5"/>
        <v>4.8739164671129818E-3</v>
      </c>
      <c r="N37" s="18" t="s">
        <v>46</v>
      </c>
      <c r="O37" s="22">
        <f t="shared" si="6"/>
        <v>3.9729097218342432E-2</v>
      </c>
      <c r="P37" s="22">
        <f t="shared" si="6"/>
        <v>3.3148965491554466E-2</v>
      </c>
      <c r="Q37" s="22">
        <f t="shared" si="6"/>
        <v>2.8679442054490939E-2</v>
      </c>
      <c r="R37" s="22">
        <f t="shared" si="7"/>
        <v>3.3852501588129282E-2</v>
      </c>
      <c r="S37" s="22">
        <f t="shared" si="8"/>
        <v>4.5383508083440246E-3</v>
      </c>
    </row>
    <row r="38" spans="1:19" x14ac:dyDescent="0.25">
      <c r="A38" s="18" t="s">
        <v>47</v>
      </c>
      <c r="B38" s="28">
        <v>8.0500000000000002E-2</v>
      </c>
      <c r="C38" s="28">
        <v>3.5900000000000001E-2</v>
      </c>
      <c r="D38" s="28">
        <v>5.8900000000000001E-2</v>
      </c>
      <c r="G38" s="18" t="s">
        <v>47</v>
      </c>
      <c r="H38" s="21">
        <f t="shared" si="3"/>
        <v>5.3666666666666675E-2</v>
      </c>
      <c r="I38" s="21">
        <f t="shared" si="3"/>
        <v>2.3933333333333334E-2</v>
      </c>
      <c r="J38" s="21">
        <f t="shared" si="3"/>
        <v>3.9266666666666672E-2</v>
      </c>
      <c r="K38" s="21">
        <f t="shared" si="4"/>
        <v>3.8955555555555556E-2</v>
      </c>
      <c r="L38" s="21">
        <f t="shared" si="5"/>
        <v>1.2140575779052412E-2</v>
      </c>
      <c r="N38" s="18" t="s">
        <v>47</v>
      </c>
      <c r="O38" s="22">
        <f t="shared" si="6"/>
        <v>4.9971755094946335E-2</v>
      </c>
      <c r="P38" s="22">
        <f t="shared" si="6"/>
        <v>2.2285540470913953E-2</v>
      </c>
      <c r="Q38" s="22">
        <f t="shared" si="6"/>
        <v>3.6563184783755767E-2</v>
      </c>
      <c r="R38" s="22">
        <f t="shared" si="7"/>
        <v>3.6273493449872019E-2</v>
      </c>
      <c r="S38" s="22">
        <f t="shared" si="8"/>
        <v>1.1304705829983412E-2</v>
      </c>
    </row>
    <row r="39" spans="1:19" x14ac:dyDescent="0.25">
      <c r="G39" s="18" t="s">
        <v>77</v>
      </c>
      <c r="H39" s="21">
        <f>SUM(H2:H38)</f>
        <v>109.76871920000001</v>
      </c>
      <c r="I39" s="21">
        <f t="shared" ref="I39:J39" si="16">SUM(I2:I38)</f>
        <v>114.99349166666667</v>
      </c>
      <c r="J39" s="21">
        <f t="shared" si="16"/>
        <v>97.419713400000035</v>
      </c>
      <c r="K39" s="23">
        <f>AVERAGE(H39:J39)</f>
        <v>107.39397475555558</v>
      </c>
      <c r="L39" s="21">
        <f t="shared" si="5"/>
        <v>7.3683548151902469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K1" zoomScale="175" zoomScaleNormal="175" workbookViewId="0">
      <selection activeCell="U27" sqref="U27"/>
    </sheetView>
  </sheetViews>
  <sheetFormatPr defaultColWidth="9" defaultRowHeight="15.75" x14ac:dyDescent="0.25"/>
  <cols>
    <col min="1" max="1" width="11.875" style="18" customWidth="1"/>
    <col min="2" max="2" width="11.375" style="2" customWidth="1"/>
    <col min="3" max="3" width="11.5" style="2" customWidth="1"/>
    <col min="4" max="4" width="11.25" style="2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13" style="17" customWidth="1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99</v>
      </c>
      <c r="C1" s="18" t="s">
        <v>99</v>
      </c>
      <c r="D1" s="18" t="s">
        <v>99</v>
      </c>
      <c r="E1" s="18">
        <v>10</v>
      </c>
      <c r="F1" s="18" t="s">
        <v>72</v>
      </c>
      <c r="G1" s="18" t="s">
        <v>75</v>
      </c>
      <c r="H1" s="18" t="s">
        <v>99</v>
      </c>
      <c r="I1" s="18" t="s">
        <v>99</v>
      </c>
      <c r="J1" s="18" t="s">
        <v>99</v>
      </c>
      <c r="K1" s="20" t="s">
        <v>13</v>
      </c>
      <c r="L1" s="20" t="s">
        <v>14</v>
      </c>
      <c r="N1" s="18" t="s">
        <v>89</v>
      </c>
      <c r="O1" s="18" t="s">
        <v>99</v>
      </c>
      <c r="P1" s="18" t="s">
        <v>99</v>
      </c>
      <c r="Q1" s="18" t="s">
        <v>99</v>
      </c>
      <c r="R1" s="3" t="s">
        <v>13</v>
      </c>
      <c r="S1" s="20" t="s">
        <v>14</v>
      </c>
      <c r="T1" s="19"/>
      <c r="U1" s="18" t="s">
        <v>82</v>
      </c>
      <c r="V1" s="18" t="s">
        <v>99</v>
      </c>
      <c r="W1" s="18" t="s">
        <v>99</v>
      </c>
      <c r="X1" s="18" t="s">
        <v>99</v>
      </c>
      <c r="Y1" s="20" t="s">
        <v>13</v>
      </c>
      <c r="Z1" s="20" t="s">
        <v>14</v>
      </c>
      <c r="AB1" s="18"/>
      <c r="AD1" s="18"/>
    </row>
    <row r="2" spans="1:30" x14ac:dyDescent="0.25">
      <c r="A2" s="18" t="s">
        <v>26</v>
      </c>
      <c r="B2" s="28">
        <v>0.41339999999999999</v>
      </c>
      <c r="C2" s="28">
        <v>0.40539999999999998</v>
      </c>
      <c r="D2" s="28">
        <v>0.439</v>
      </c>
      <c r="E2" s="18">
        <v>2</v>
      </c>
      <c r="F2" s="18" t="s">
        <v>74</v>
      </c>
      <c r="G2" s="18" t="s">
        <v>26</v>
      </c>
      <c r="H2" s="21">
        <f>B2*10*2/1000/0.03</f>
        <v>0.27560000000000007</v>
      </c>
      <c r="I2" s="21">
        <f t="shared" ref="I2:J17" si="0">C2*10*2/1000/0.03</f>
        <v>0.27026666666666671</v>
      </c>
      <c r="J2" s="21">
        <f t="shared" si="0"/>
        <v>0.29266666666666669</v>
      </c>
      <c r="K2" s="21">
        <f>AVERAGE(H2:J2)</f>
        <v>0.2795111111111111</v>
      </c>
      <c r="L2" s="21">
        <f>_xlfn.STDEV.P(H2:J2)</f>
        <v>9.5537982880315609E-3</v>
      </c>
      <c r="N2" s="18" t="s">
        <v>26</v>
      </c>
      <c r="O2" s="22">
        <f>H2/102.102*100</f>
        <v>0.2699261522790935</v>
      </c>
      <c r="P2" s="22">
        <f t="shared" ref="P2:Q17" si="1">I2/102.102*100</f>
        <v>0.26470261764379416</v>
      </c>
      <c r="Q2" s="22">
        <f t="shared" si="1"/>
        <v>0.28664146311205135</v>
      </c>
      <c r="R2" s="22">
        <f>AVERAGE(O2:Q2)</f>
        <v>0.27375674434497971</v>
      </c>
      <c r="S2" s="22">
        <f>_xlfn.STDEV.P(O2:Q2)</f>
        <v>9.3571117980368237E-3</v>
      </c>
      <c r="U2" s="21" t="s">
        <v>83</v>
      </c>
      <c r="V2" s="21">
        <f>H2</f>
        <v>0.27560000000000007</v>
      </c>
      <c r="W2" s="21">
        <f t="shared" ref="W2:X2" si="2">I2</f>
        <v>0.27026666666666671</v>
      </c>
      <c r="X2" s="21">
        <f t="shared" si="2"/>
        <v>0.29266666666666669</v>
      </c>
      <c r="Y2" s="21">
        <f>AVERAGE(V2:X2)</f>
        <v>0.2795111111111111</v>
      </c>
      <c r="Z2" s="21">
        <f>_xlfn.STDEV.P(V2:X2)</f>
        <v>9.5537982880315609E-3</v>
      </c>
      <c r="AA2" s="21"/>
    </row>
    <row r="3" spans="1:30" x14ac:dyDescent="0.25">
      <c r="A3" s="18" t="s">
        <v>27</v>
      </c>
      <c r="B3" s="28">
        <v>2.3999999999999998E-3</v>
      </c>
      <c r="C3" s="28">
        <v>2.3999999999999998E-3</v>
      </c>
      <c r="D3" s="28">
        <v>3.3999999999999998E-3</v>
      </c>
      <c r="E3" s="18">
        <v>1000</v>
      </c>
      <c r="G3" s="18" t="s">
        <v>27</v>
      </c>
      <c r="H3" s="21">
        <f t="shared" ref="H3:J38" si="3">B3*10*2/1000/0.03</f>
        <v>1.5999999999999999E-3</v>
      </c>
      <c r="I3" s="21">
        <f t="shared" si="0"/>
        <v>1.5999999999999999E-3</v>
      </c>
      <c r="J3" s="21">
        <f t="shared" si="0"/>
        <v>2.2666666666666664E-3</v>
      </c>
      <c r="K3" s="21">
        <f t="shared" ref="K3:K38" si="4">AVERAGE(H3:J3)</f>
        <v>1.8222222222222223E-3</v>
      </c>
      <c r="L3" s="21">
        <f t="shared" ref="L3:L39" si="5">_xlfn.STDEV.P(H3:J3)</f>
        <v>3.1426968052735441E-4</v>
      </c>
      <c r="N3" s="18" t="s">
        <v>27</v>
      </c>
      <c r="O3" s="22">
        <f t="shared" ref="O3:Q38" si="6">H3/102.102*100</f>
        <v>1.5670603905898021E-3</v>
      </c>
      <c r="P3" s="22">
        <f t="shared" si="1"/>
        <v>1.5670603905898021E-3</v>
      </c>
      <c r="Q3" s="22">
        <f t="shared" si="1"/>
        <v>2.2200022200022196E-3</v>
      </c>
      <c r="R3" s="22">
        <f t="shared" ref="R3:R38" si="7">AVERAGE(O3:Q3)</f>
        <v>1.7847076670606081E-3</v>
      </c>
      <c r="S3" s="22">
        <f t="shared" ref="S3:S38" si="8">_xlfn.STDEV.P(O3:Q3)</f>
        <v>3.0779973019858019E-4</v>
      </c>
      <c r="U3" s="21" t="s">
        <v>78</v>
      </c>
      <c r="V3" s="21">
        <f>SUM(H3:H7)</f>
        <v>4.2904666666666653</v>
      </c>
      <c r="W3" s="21">
        <f t="shared" ref="W3:X3" si="9">SUM(I3:I7)</f>
        <v>3.3877999999999999</v>
      </c>
      <c r="X3" s="21">
        <f t="shared" si="9"/>
        <v>4.2117333333333331</v>
      </c>
      <c r="Y3" s="21">
        <f t="shared" ref="Y3:Y11" si="10">AVERAGE(V3:X3)</f>
        <v>3.9633333333333329</v>
      </c>
      <c r="Z3" s="21">
        <f t="shared" ref="Z3:Z11" si="11">_xlfn.STDEV.P(V3:X3)</f>
        <v>0.40823089690171882</v>
      </c>
    </row>
    <row r="4" spans="1:30" x14ac:dyDescent="0.25">
      <c r="A4" s="18" t="s">
        <v>28</v>
      </c>
      <c r="B4" s="28">
        <v>1.2200000000000001E-2</v>
      </c>
      <c r="C4" s="28">
        <v>1.0200000000000001E-2</v>
      </c>
      <c r="D4" s="28">
        <v>1.9900000000000001E-2</v>
      </c>
      <c r="E4" s="18">
        <v>0.03</v>
      </c>
      <c r="F4" s="18" t="s">
        <v>73</v>
      </c>
      <c r="G4" s="18" t="s">
        <v>28</v>
      </c>
      <c r="H4" s="21">
        <f t="shared" si="3"/>
        <v>8.1333333333333344E-3</v>
      </c>
      <c r="I4" s="21">
        <f t="shared" si="0"/>
        <v>6.8000000000000014E-3</v>
      </c>
      <c r="J4" s="21">
        <f t="shared" si="0"/>
        <v>1.3266666666666668E-2</v>
      </c>
      <c r="K4" s="21">
        <f t="shared" si="4"/>
        <v>9.4000000000000004E-3</v>
      </c>
      <c r="L4" s="21">
        <f t="shared" si="5"/>
        <v>2.787804127239188E-3</v>
      </c>
      <c r="N4" s="18" t="s">
        <v>28</v>
      </c>
      <c r="O4" s="22">
        <f t="shared" si="6"/>
        <v>7.9658903188314957E-3</v>
      </c>
      <c r="P4" s="22">
        <f t="shared" si="1"/>
        <v>6.6600066600066617E-3</v>
      </c>
      <c r="Q4" s="22">
        <f t="shared" si="1"/>
        <v>1.2993542405307111E-2</v>
      </c>
      <c r="R4" s="22">
        <f t="shared" si="7"/>
        <v>9.2064797947150889E-3</v>
      </c>
      <c r="S4" s="22">
        <f t="shared" si="8"/>
        <v>2.7304108903245653E-3</v>
      </c>
      <c r="U4" s="21" t="s">
        <v>84</v>
      </c>
      <c r="V4" s="21">
        <f>SUM(H8:H27,H29,H30,H32,H35)</f>
        <v>104.37841366666665</v>
      </c>
      <c r="W4" s="21">
        <f>SUM(I8:I27,I29,I30,I32,I35)</f>
        <v>92.088274133333329</v>
      </c>
      <c r="X4" s="21">
        <f>SUM(J8:J27,J29,J30,J32,J35)</f>
        <v>96.056833866666665</v>
      </c>
      <c r="Y4" s="21">
        <f t="shared" si="10"/>
        <v>97.507840555555546</v>
      </c>
      <c r="Z4" s="21">
        <f t="shared" si="11"/>
        <v>5.1212594639470499</v>
      </c>
    </row>
    <row r="5" spans="1:30" x14ac:dyDescent="0.25">
      <c r="A5" s="18" t="s">
        <v>29</v>
      </c>
      <c r="B5" s="28">
        <v>0.11840000000000001</v>
      </c>
      <c r="C5" s="28">
        <v>4.0099999999999997E-2</v>
      </c>
      <c r="D5" s="28">
        <v>0.106</v>
      </c>
      <c r="G5" s="18" t="s">
        <v>29</v>
      </c>
      <c r="H5" s="21">
        <f t="shared" si="3"/>
        <v>7.8933333333333341E-2</v>
      </c>
      <c r="I5" s="21">
        <f t="shared" si="0"/>
        <v>2.6733333333333335E-2</v>
      </c>
      <c r="J5" s="21">
        <f t="shared" si="0"/>
        <v>7.0666666666666669E-2</v>
      </c>
      <c r="K5" s="21">
        <f t="shared" si="4"/>
        <v>5.8777777777777783E-2</v>
      </c>
      <c r="L5" s="21">
        <f t="shared" si="5"/>
        <v>2.2908793933906099E-2</v>
      </c>
      <c r="N5" s="18" t="s">
        <v>29</v>
      </c>
      <c r="O5" s="22">
        <f t="shared" si="6"/>
        <v>7.7308312602430262E-2</v>
      </c>
      <c r="P5" s="22">
        <f t="shared" si="1"/>
        <v>2.618296735943795E-2</v>
      </c>
      <c r="Q5" s="22">
        <f t="shared" si="1"/>
        <v>6.9211833917716278E-2</v>
      </c>
      <c r="R5" s="22">
        <f t="shared" si="7"/>
        <v>5.756770462652816E-2</v>
      </c>
      <c r="S5" s="22">
        <f t="shared" si="8"/>
        <v>2.2437164731255118E-2</v>
      </c>
      <c r="U5" s="21" t="s">
        <v>85</v>
      </c>
      <c r="V5" s="21">
        <f>SUM(H28,H31,H33,H34,H36:H38)</f>
        <v>0.39933333333333337</v>
      </c>
      <c r="W5" s="21">
        <f>SUM(I28,I31,I33,I34,I36:I38)</f>
        <v>0.24393333333333336</v>
      </c>
      <c r="X5" s="21">
        <f>SUM(J28,J31,J33,J34,J36:J38)</f>
        <v>0.41073333333333339</v>
      </c>
      <c r="Y5" s="21">
        <f t="shared" si="10"/>
        <v>0.35133333333333344</v>
      </c>
      <c r="Z5" s="21">
        <f>_xlfn.STDEV.P(V5:X5)</f>
        <v>7.6085741108304905E-2</v>
      </c>
    </row>
    <row r="6" spans="1:30" x14ac:dyDescent="0.25">
      <c r="A6" s="18" t="s">
        <v>30</v>
      </c>
      <c r="B6" s="28">
        <v>4.5699999999999998E-2</v>
      </c>
      <c r="C6" s="28">
        <v>3.9600000000000003E-2</v>
      </c>
      <c r="D6" s="28">
        <v>4.5499999999999999E-2</v>
      </c>
      <c r="G6" s="18" t="s">
        <v>30</v>
      </c>
      <c r="H6" s="21">
        <f t="shared" si="3"/>
        <v>3.0466666666666663E-2</v>
      </c>
      <c r="I6" s="21">
        <f t="shared" si="0"/>
        <v>2.6400000000000003E-2</v>
      </c>
      <c r="J6" s="21">
        <f t="shared" si="0"/>
        <v>3.033333333333333E-2</v>
      </c>
      <c r="K6" s="21">
        <f t="shared" si="4"/>
        <v>2.9066666666666668E-2</v>
      </c>
      <c r="L6" s="21">
        <f t="shared" si="5"/>
        <v>1.8864035937514818E-3</v>
      </c>
      <c r="N6" s="18" t="s">
        <v>30</v>
      </c>
      <c r="O6" s="22">
        <f t="shared" si="6"/>
        <v>2.9839441604147483E-2</v>
      </c>
      <c r="P6" s="22">
        <f t="shared" si="1"/>
        <v>2.5856496444731741E-2</v>
      </c>
      <c r="Q6" s="22">
        <f t="shared" si="1"/>
        <v>2.9708853238264998E-2</v>
      </c>
      <c r="R6" s="22">
        <f t="shared" si="7"/>
        <v>2.8468263762381405E-2</v>
      </c>
      <c r="S6" s="22">
        <f t="shared" si="8"/>
        <v>1.8475677202713782E-3</v>
      </c>
      <c r="U6" s="21" t="s">
        <v>80</v>
      </c>
      <c r="V6" s="21">
        <f>SUM(H2:H9,H11,H13,H15,H17,H22,H26,H28,H33,H36)</f>
        <v>59.602249066666687</v>
      </c>
      <c r="W6" s="21">
        <f>SUM(I2:I9,I11,I13,I15,I17,I22,I26,I28,I33,I36)</f>
        <v>52.568889733333329</v>
      </c>
      <c r="X6" s="21">
        <f>SUM(J2:J9,J11,J13,J15,J17,J22,J26,J28,J33,J36)</f>
        <v>54.282934866666665</v>
      </c>
      <c r="Y6" s="21">
        <f t="shared" si="10"/>
        <v>55.484691222222231</v>
      </c>
      <c r="Z6" s="21">
        <f t="shared" si="11"/>
        <v>2.9944615132535941</v>
      </c>
    </row>
    <row r="7" spans="1:30" x14ac:dyDescent="0.25">
      <c r="A7" s="18" t="s">
        <v>31</v>
      </c>
      <c r="B7" s="28">
        <v>6.2569999999999997</v>
      </c>
      <c r="C7" s="28">
        <v>4.9893999999999998</v>
      </c>
      <c r="D7" s="28">
        <v>6.1428000000000003</v>
      </c>
      <c r="G7" s="18" t="s">
        <v>31</v>
      </c>
      <c r="H7" s="21">
        <f t="shared" si="3"/>
        <v>4.1713333333333322</v>
      </c>
      <c r="I7" s="21">
        <f t="shared" si="0"/>
        <v>3.3262666666666667</v>
      </c>
      <c r="J7" s="21">
        <f t="shared" si="0"/>
        <v>4.0952000000000002</v>
      </c>
      <c r="K7" s="21">
        <f t="shared" si="4"/>
        <v>3.8642666666666661</v>
      </c>
      <c r="L7" s="21">
        <f t="shared" si="5"/>
        <v>0.38169103658247883</v>
      </c>
      <c r="N7" s="18" t="s">
        <v>31</v>
      </c>
      <c r="O7" s="22">
        <f t="shared" si="6"/>
        <v>4.0854570266334962</v>
      </c>
      <c r="P7" s="22">
        <f t="shared" si="1"/>
        <v>3.2577879636703164</v>
      </c>
      <c r="Q7" s="22">
        <f t="shared" si="1"/>
        <v>4.0108910697145994</v>
      </c>
      <c r="R7" s="22">
        <f t="shared" si="7"/>
        <v>3.7847120200061375</v>
      </c>
      <c r="S7" s="22">
        <f t="shared" si="8"/>
        <v>0.37383306554472878</v>
      </c>
      <c r="U7" s="21" t="s">
        <v>79</v>
      </c>
      <c r="V7" s="21">
        <f>SUM(H12,H10,H14,H16,H18:H21,H23:H25,H27,H29:H32,H34,H35,H37:H38)</f>
        <v>49.741564599999997</v>
      </c>
      <c r="W7" s="21">
        <f t="shared" ref="W7:X7" si="12">SUM(I12,I10,I14,I16,I18:I21,I23:I25,I27,I29:I32,I34,I35,I37:I38)</f>
        <v>43.421384399999994</v>
      </c>
      <c r="X7" s="21">
        <f t="shared" si="12"/>
        <v>46.689032333333316</v>
      </c>
      <c r="Y7" s="21">
        <f t="shared" si="10"/>
        <v>46.617327111111102</v>
      </c>
      <c r="Z7" s="21">
        <f t="shared" si="11"/>
        <v>2.5807008956597395</v>
      </c>
    </row>
    <row r="8" spans="1:30" x14ac:dyDescent="0.25">
      <c r="A8" s="18" t="s">
        <v>48</v>
      </c>
      <c r="B8" s="28">
        <v>3.7359999999999997E-4</v>
      </c>
      <c r="C8" s="28">
        <v>4.3459999999999999E-4</v>
      </c>
      <c r="D8" s="28">
        <v>3.0230000000000003E-4</v>
      </c>
      <c r="G8" s="18" t="s">
        <v>48</v>
      </c>
      <c r="H8" s="21">
        <f t="shared" si="3"/>
        <v>2.4906666666666669E-4</v>
      </c>
      <c r="I8" s="21">
        <f t="shared" si="0"/>
        <v>2.8973333333333335E-4</v>
      </c>
      <c r="J8" s="21">
        <f t="shared" si="0"/>
        <v>2.0153333333333337E-4</v>
      </c>
      <c r="K8" s="21">
        <f t="shared" si="4"/>
        <v>2.4677777777777784E-4</v>
      </c>
      <c r="L8" s="21">
        <f t="shared" si="5"/>
        <v>3.604385531783245E-5</v>
      </c>
      <c r="N8" s="18" t="s">
        <v>48</v>
      </c>
      <c r="O8" s="22">
        <f t="shared" si="6"/>
        <v>2.4393906746847925E-4</v>
      </c>
      <c r="P8" s="22">
        <f t="shared" si="1"/>
        <v>2.8376851906263673E-4</v>
      </c>
      <c r="Q8" s="22">
        <f t="shared" si="1"/>
        <v>1.9738431503137389E-4</v>
      </c>
      <c r="R8" s="22">
        <f t="shared" si="7"/>
        <v>2.4169730052082996E-4</v>
      </c>
      <c r="S8" s="22">
        <f t="shared" si="8"/>
        <v>3.5301811245453036E-5</v>
      </c>
      <c r="U8" s="21" t="s">
        <v>81</v>
      </c>
      <c r="V8" s="21">
        <f>SUM(H6,H8,H11:H12,H15:H16,H26,H33)</f>
        <v>20.09351573333333</v>
      </c>
      <c r="W8" s="21">
        <f t="shared" ref="W8:X8" si="13">SUM(I6,I8,I11:I12,I15:I16,I26,I33)</f>
        <v>17.937423066666664</v>
      </c>
      <c r="X8" s="21">
        <f t="shared" si="13"/>
        <v>17.748134866666671</v>
      </c>
      <c r="Y8" s="21">
        <f t="shared" si="10"/>
        <v>18.593024555555555</v>
      </c>
      <c r="Z8" s="21">
        <f t="shared" si="11"/>
        <v>1.063817915687489</v>
      </c>
    </row>
    <row r="9" spans="1:30" x14ac:dyDescent="0.25">
      <c r="A9" s="18" t="s">
        <v>32</v>
      </c>
      <c r="B9" s="28">
        <v>11.6318</v>
      </c>
      <c r="C9" s="28">
        <v>9.2830999999999992</v>
      </c>
      <c r="D9" s="28">
        <v>10.7226</v>
      </c>
      <c r="G9" s="18" t="s">
        <v>32</v>
      </c>
      <c r="H9" s="21">
        <f t="shared" si="3"/>
        <v>7.7545333333333337</v>
      </c>
      <c r="I9" s="21">
        <f t="shared" si="0"/>
        <v>6.1887333333333325</v>
      </c>
      <c r="J9" s="21">
        <f t="shared" si="0"/>
        <v>7.1484000000000005</v>
      </c>
      <c r="K9" s="21">
        <f t="shared" si="4"/>
        <v>7.0305555555555559</v>
      </c>
      <c r="L9" s="21">
        <f t="shared" si="5"/>
        <v>0.6446435163793065</v>
      </c>
      <c r="N9" s="18" t="s">
        <v>32</v>
      </c>
      <c r="O9" s="22">
        <f t="shared" si="6"/>
        <v>7.5948887713593596</v>
      </c>
      <c r="P9" s="22">
        <f t="shared" si="1"/>
        <v>6.0613242966184133</v>
      </c>
      <c r="Q9" s="22">
        <f t="shared" si="1"/>
        <v>7.0012340600575902</v>
      </c>
      <c r="R9" s="22">
        <f t="shared" si="7"/>
        <v>6.8858157093451213</v>
      </c>
      <c r="S9" s="22">
        <f t="shared" si="8"/>
        <v>0.63137207535533724</v>
      </c>
      <c r="U9" s="22" t="s">
        <v>76</v>
      </c>
      <c r="V9" s="22"/>
      <c r="W9" s="22"/>
      <c r="X9" s="22"/>
    </row>
    <row r="10" spans="1:30" x14ac:dyDescent="0.25">
      <c r="A10" s="18" t="s">
        <v>49</v>
      </c>
      <c r="B10" s="28">
        <v>7.4689999999999999E-4</v>
      </c>
      <c r="C10" s="28">
        <v>4.7660000000000004E-4</v>
      </c>
      <c r="D10" s="28">
        <v>4.4850000000000001E-4</v>
      </c>
      <c r="G10" s="18" t="s">
        <v>49</v>
      </c>
      <c r="H10" s="21">
        <f t="shared" si="3"/>
        <v>4.9793333333333337E-4</v>
      </c>
      <c r="I10" s="21">
        <f t="shared" si="0"/>
        <v>3.1773333333333338E-4</v>
      </c>
      <c r="J10" s="21">
        <f t="shared" si="0"/>
        <v>2.99E-4</v>
      </c>
      <c r="K10" s="21">
        <f t="shared" si="4"/>
        <v>3.7155555555555558E-4</v>
      </c>
      <c r="L10" s="21">
        <f t="shared" si="5"/>
        <v>8.9689246778275049E-5</v>
      </c>
      <c r="N10" s="18" t="s">
        <v>49</v>
      </c>
      <c r="O10" s="22">
        <f t="shared" si="6"/>
        <v>4.8768225238813472E-4</v>
      </c>
      <c r="P10" s="22">
        <f t="shared" si="1"/>
        <v>3.1119207589795829E-4</v>
      </c>
      <c r="Q10" s="22">
        <f t="shared" si="1"/>
        <v>2.9284441049146932E-4</v>
      </c>
      <c r="R10" s="22">
        <f t="shared" si="7"/>
        <v>3.6390624625918746E-4</v>
      </c>
      <c r="S10" s="22">
        <f t="shared" si="8"/>
        <v>8.784279130504302E-5</v>
      </c>
      <c r="U10" s="22" t="s">
        <v>80</v>
      </c>
      <c r="V10" s="22">
        <f>V6/102.102*100</f>
        <v>58.375202314025863</v>
      </c>
      <c r="W10" s="22">
        <f t="shared" ref="W10:X10" si="14">W6/102.102*100</f>
        <v>51.486640548993478</v>
      </c>
      <c r="X10" s="22">
        <f t="shared" si="14"/>
        <v>53.165398196574664</v>
      </c>
      <c r="Y10" s="22">
        <f t="shared" si="10"/>
        <v>54.342413686531337</v>
      </c>
      <c r="Z10" s="22">
        <f t="shared" si="11"/>
        <v>2.9328137678533199</v>
      </c>
    </row>
    <row r="11" spans="1:30" x14ac:dyDescent="0.25">
      <c r="A11" s="18" t="s">
        <v>33</v>
      </c>
      <c r="B11" s="28">
        <v>2.7372000000000001</v>
      </c>
      <c r="C11" s="28">
        <v>2.7644000000000002</v>
      </c>
      <c r="D11" s="28">
        <v>2.1728999999999998</v>
      </c>
      <c r="G11" s="18" t="s">
        <v>33</v>
      </c>
      <c r="H11" s="21">
        <f t="shared" si="3"/>
        <v>1.8248000000000002</v>
      </c>
      <c r="I11" s="21">
        <f t="shared" si="0"/>
        <v>1.8429333333333335</v>
      </c>
      <c r="J11" s="21">
        <f t="shared" si="0"/>
        <v>1.4485999999999999</v>
      </c>
      <c r="K11" s="21">
        <f t="shared" si="4"/>
        <v>1.7054444444444445</v>
      </c>
      <c r="L11" s="21">
        <f t="shared" si="5"/>
        <v>0.18176726130948659</v>
      </c>
      <c r="N11" s="18" t="s">
        <v>33</v>
      </c>
      <c r="O11" s="22">
        <f t="shared" si="6"/>
        <v>1.7872323754676698</v>
      </c>
      <c r="P11" s="22">
        <f t="shared" si="1"/>
        <v>1.8049923932276877</v>
      </c>
      <c r="Q11" s="22">
        <f t="shared" si="1"/>
        <v>1.4187773011302423</v>
      </c>
      <c r="R11" s="22">
        <f t="shared" si="7"/>
        <v>1.6703340232752</v>
      </c>
      <c r="S11" s="22">
        <f t="shared" si="8"/>
        <v>0.17802517219004979</v>
      </c>
      <c r="U11" s="22" t="s">
        <v>79</v>
      </c>
      <c r="V11" s="22">
        <f>V7/102.102*100</f>
        <v>48.717522281639923</v>
      </c>
      <c r="W11" s="22">
        <f t="shared" ref="W11:X11" si="15">W7/102.102*100</f>
        <v>42.527457248633709</v>
      </c>
      <c r="X11" s="22">
        <f t="shared" si="15"/>
        <v>45.727833277833255</v>
      </c>
      <c r="Y11" s="22">
        <f t="shared" si="10"/>
        <v>45.65760426936896</v>
      </c>
      <c r="Z11" s="22">
        <f t="shared" si="11"/>
        <v>2.5275713459675031</v>
      </c>
    </row>
    <row r="12" spans="1:30" x14ac:dyDescent="0.25">
      <c r="A12" s="18" t="s">
        <v>34</v>
      </c>
      <c r="B12" s="28">
        <v>0.16489999999999999</v>
      </c>
      <c r="C12" s="28">
        <v>0.13059999999999999</v>
      </c>
      <c r="D12" s="28">
        <v>0.13339999999999999</v>
      </c>
      <c r="G12" s="18" t="s">
        <v>34</v>
      </c>
      <c r="H12" s="21">
        <f t="shared" si="3"/>
        <v>0.10993333333333334</v>
      </c>
      <c r="I12" s="21">
        <f t="shared" si="0"/>
        <v>8.7066666666666681E-2</v>
      </c>
      <c r="J12" s="21">
        <f t="shared" si="0"/>
        <v>8.8933333333333336E-2</v>
      </c>
      <c r="K12" s="21">
        <f t="shared" si="4"/>
        <v>9.5311111111111124E-2</v>
      </c>
      <c r="L12" s="21">
        <f t="shared" si="5"/>
        <v>1.0367518126280943E-2</v>
      </c>
      <c r="N12" s="18" t="s">
        <v>34</v>
      </c>
      <c r="O12" s="22">
        <f t="shared" si="6"/>
        <v>0.10767010767010766</v>
      </c>
      <c r="P12" s="22">
        <f t="shared" si="1"/>
        <v>8.5274202921261755E-2</v>
      </c>
      <c r="Q12" s="22">
        <f t="shared" si="1"/>
        <v>8.7102440043616516E-2</v>
      </c>
      <c r="R12" s="22">
        <f t="shared" si="7"/>
        <v>9.3348916878328636E-2</v>
      </c>
      <c r="S12" s="22">
        <f t="shared" si="8"/>
        <v>1.0154079377760597E-2</v>
      </c>
    </row>
    <row r="13" spans="1:30" x14ac:dyDescent="0.25">
      <c r="A13" s="18" t="s">
        <v>35</v>
      </c>
      <c r="B13" s="28">
        <v>50.759300000000003</v>
      </c>
      <c r="C13" s="28">
        <v>47.250500000000002</v>
      </c>
      <c r="D13" s="28">
        <v>47.674500000000002</v>
      </c>
      <c r="G13" s="18" t="s">
        <v>35</v>
      </c>
      <c r="H13" s="21">
        <f t="shared" si="3"/>
        <v>33.839533333333343</v>
      </c>
      <c r="I13" s="21">
        <f t="shared" si="0"/>
        <v>31.500333333333334</v>
      </c>
      <c r="J13" s="21">
        <f t="shared" si="0"/>
        <v>31.783000000000005</v>
      </c>
      <c r="K13" s="21">
        <f t="shared" si="4"/>
        <v>32.374288888888891</v>
      </c>
      <c r="L13" s="21">
        <f t="shared" si="5"/>
        <v>1.0424909504299795</v>
      </c>
      <c r="N13" s="18" t="s">
        <v>35</v>
      </c>
      <c r="O13" s="22">
        <f t="shared" si="6"/>
        <v>33.142870201693739</v>
      </c>
      <c r="P13" s="22">
        <f t="shared" si="1"/>
        <v>30.851827910651441</v>
      </c>
      <c r="Q13" s="22">
        <f t="shared" si="1"/>
        <v>31.128675246322306</v>
      </c>
      <c r="R13" s="22">
        <f t="shared" si="7"/>
        <v>31.707791119555825</v>
      </c>
      <c r="S13" s="22">
        <f t="shared" si="8"/>
        <v>1.0210289224794615</v>
      </c>
    </row>
    <row r="14" spans="1:30" x14ac:dyDescent="0.25">
      <c r="A14" s="18" t="s">
        <v>36</v>
      </c>
      <c r="B14" s="28">
        <v>27.008900000000001</v>
      </c>
      <c r="C14" s="28">
        <v>23.515799999999999</v>
      </c>
      <c r="D14" s="28">
        <v>25.835599999999999</v>
      </c>
      <c r="G14" s="18" t="s">
        <v>36</v>
      </c>
      <c r="H14" s="21">
        <f t="shared" si="3"/>
        <v>18.005933333333335</v>
      </c>
      <c r="I14" s="21">
        <f t="shared" si="0"/>
        <v>15.677199999999999</v>
      </c>
      <c r="J14" s="21">
        <f t="shared" si="0"/>
        <v>17.223733333333332</v>
      </c>
      <c r="K14" s="21">
        <f t="shared" si="4"/>
        <v>16.968955555555553</v>
      </c>
      <c r="L14" s="21">
        <f t="shared" si="5"/>
        <v>0.96762028416160706</v>
      </c>
      <c r="N14" s="18" t="s">
        <v>36</v>
      </c>
      <c r="O14" s="22">
        <f t="shared" si="6"/>
        <v>17.635240576417047</v>
      </c>
      <c r="P14" s="22">
        <f t="shared" si="1"/>
        <v>15.35444947209653</v>
      </c>
      <c r="Q14" s="22">
        <f t="shared" si="1"/>
        <v>16.869143927967457</v>
      </c>
      <c r="R14" s="22">
        <f t="shared" si="7"/>
        <v>16.619611325493679</v>
      </c>
      <c r="S14" s="22">
        <f t="shared" si="8"/>
        <v>0.94769963777556443</v>
      </c>
    </row>
    <row r="15" spans="1:30" x14ac:dyDescent="0.25">
      <c r="A15" s="18" t="s">
        <v>37</v>
      </c>
      <c r="B15" s="28">
        <v>0.56299999999999994</v>
      </c>
      <c r="C15" s="28">
        <v>0.49220000000000003</v>
      </c>
      <c r="D15" s="28">
        <v>0.43719999999999998</v>
      </c>
      <c r="G15" s="18" t="s">
        <v>37</v>
      </c>
      <c r="H15" s="21">
        <f t="shared" si="3"/>
        <v>0.37533333333333324</v>
      </c>
      <c r="I15" s="21">
        <f t="shared" si="0"/>
        <v>0.32813333333333339</v>
      </c>
      <c r="J15" s="21">
        <f t="shared" si="0"/>
        <v>0.29146666666666665</v>
      </c>
      <c r="K15" s="21">
        <f t="shared" si="4"/>
        <v>0.33164444444444446</v>
      </c>
      <c r="L15" s="21">
        <f t="shared" si="5"/>
        <v>3.4328320381966197E-2</v>
      </c>
      <c r="N15" s="18" t="s">
        <v>37</v>
      </c>
      <c r="O15" s="22">
        <f t="shared" si="6"/>
        <v>0.367606249959191</v>
      </c>
      <c r="P15" s="22">
        <f t="shared" si="1"/>
        <v>0.32137796843679201</v>
      </c>
      <c r="Q15" s="22">
        <f t="shared" si="1"/>
        <v>0.285466167819109</v>
      </c>
      <c r="R15" s="22">
        <f t="shared" si="7"/>
        <v>0.32481679540503067</v>
      </c>
      <c r="S15" s="22">
        <f t="shared" si="8"/>
        <v>3.3621594466285147E-2</v>
      </c>
    </row>
    <row r="16" spans="1:30" x14ac:dyDescent="0.25">
      <c r="A16" s="18" t="s">
        <v>38</v>
      </c>
      <c r="B16" s="28">
        <v>26.3005</v>
      </c>
      <c r="C16" s="28">
        <v>23.268799999999999</v>
      </c>
      <c r="D16" s="28">
        <v>23.470500000000001</v>
      </c>
      <c r="G16" s="18" t="s">
        <v>38</v>
      </c>
      <c r="H16" s="21">
        <f t="shared" si="3"/>
        <v>17.533666666666665</v>
      </c>
      <c r="I16" s="21">
        <f t="shared" si="0"/>
        <v>15.512533333333332</v>
      </c>
      <c r="J16" s="21">
        <f t="shared" si="0"/>
        <v>15.647000000000002</v>
      </c>
      <c r="K16" s="21">
        <f t="shared" si="4"/>
        <v>16.231066666666667</v>
      </c>
      <c r="L16" s="21">
        <f t="shared" si="5"/>
        <v>0.92271172497557774</v>
      </c>
      <c r="N16" s="18" t="s">
        <v>38</v>
      </c>
      <c r="O16" s="22">
        <f t="shared" si="6"/>
        <v>17.172696584461288</v>
      </c>
      <c r="P16" s="22">
        <f t="shared" si="1"/>
        <v>15.193172840231661</v>
      </c>
      <c r="Q16" s="22">
        <f t="shared" si="1"/>
        <v>15.324871207224151</v>
      </c>
      <c r="R16" s="22">
        <f t="shared" si="7"/>
        <v>15.896913543972365</v>
      </c>
      <c r="S16" s="22">
        <f t="shared" si="8"/>
        <v>0.90371562258876204</v>
      </c>
    </row>
    <row r="17" spans="1:19" x14ac:dyDescent="0.25">
      <c r="A17" s="18" t="s">
        <v>50</v>
      </c>
      <c r="B17" s="28">
        <v>16.488099999999999</v>
      </c>
      <c r="C17" s="28">
        <v>13.331899999999999</v>
      </c>
      <c r="D17" s="28">
        <v>13.256500000000001</v>
      </c>
      <c r="G17" s="18" t="s">
        <v>50</v>
      </c>
      <c r="H17" s="21">
        <f t="shared" si="3"/>
        <v>10.992066666666666</v>
      </c>
      <c r="I17" s="21">
        <f t="shared" si="0"/>
        <v>8.8879333333333328</v>
      </c>
      <c r="J17" s="21">
        <f t="shared" si="0"/>
        <v>8.8376666666666654</v>
      </c>
      <c r="K17" s="21">
        <f t="shared" si="4"/>
        <v>9.5725555555555548</v>
      </c>
      <c r="L17" s="21">
        <f t="shared" si="5"/>
        <v>1.0039556863960186</v>
      </c>
      <c r="N17" s="18" t="s">
        <v>50</v>
      </c>
      <c r="O17" s="22">
        <f t="shared" si="6"/>
        <v>10.765770177534883</v>
      </c>
      <c r="P17" s="22">
        <f t="shared" si="1"/>
        <v>8.7049551755434091</v>
      </c>
      <c r="Q17" s="22">
        <f t="shared" si="1"/>
        <v>8.6557233616057125</v>
      </c>
      <c r="R17" s="22">
        <f t="shared" si="7"/>
        <v>9.3754829048946693</v>
      </c>
      <c r="S17" s="22">
        <f t="shared" si="8"/>
        <v>0.98328699378663209</v>
      </c>
    </row>
    <row r="18" spans="1:19" x14ac:dyDescent="0.25">
      <c r="A18" s="18" t="s">
        <v>52</v>
      </c>
      <c r="B18" s="28">
        <v>1.3207</v>
      </c>
      <c r="C18" s="28">
        <v>0.48370000000000002</v>
      </c>
      <c r="D18" s="28">
        <v>0.76549999999999996</v>
      </c>
      <c r="G18" s="18" t="s">
        <v>52</v>
      </c>
      <c r="H18" s="21">
        <f t="shared" si="3"/>
        <v>0.88046666666666673</v>
      </c>
      <c r="I18" s="21">
        <f t="shared" si="3"/>
        <v>0.32246666666666668</v>
      </c>
      <c r="J18" s="21">
        <f t="shared" si="3"/>
        <v>0.51033333333333331</v>
      </c>
      <c r="K18" s="21">
        <f t="shared" si="4"/>
        <v>0.57108888888888887</v>
      </c>
      <c r="L18" s="21">
        <f t="shared" si="5"/>
        <v>0.2318180725599972</v>
      </c>
      <c r="N18" s="18" t="s">
        <v>52</v>
      </c>
      <c r="O18" s="22">
        <f t="shared" si="6"/>
        <v>0.86234027410498004</v>
      </c>
      <c r="P18" s="22">
        <f t="shared" si="6"/>
        <v>0.31582796288678638</v>
      </c>
      <c r="Q18" s="22">
        <f t="shared" si="6"/>
        <v>0.49982697041520568</v>
      </c>
      <c r="R18" s="22">
        <f t="shared" si="7"/>
        <v>0.55933173580232409</v>
      </c>
      <c r="S18" s="22">
        <f t="shared" si="8"/>
        <v>0.22704557458227756</v>
      </c>
    </row>
    <row r="19" spans="1:19" x14ac:dyDescent="0.25">
      <c r="A19" s="18" t="s">
        <v>51</v>
      </c>
      <c r="B19" s="28">
        <v>17.976299999999998</v>
      </c>
      <c r="C19" s="28">
        <v>16.187999999999999</v>
      </c>
      <c r="D19" s="28">
        <v>18.057700000000001</v>
      </c>
      <c r="G19" s="18" t="s">
        <v>51</v>
      </c>
      <c r="H19" s="21">
        <f t="shared" si="3"/>
        <v>11.9842</v>
      </c>
      <c r="I19" s="21">
        <f t="shared" si="3"/>
        <v>10.792</v>
      </c>
      <c r="J19" s="21">
        <f t="shared" si="3"/>
        <v>12.038466666666666</v>
      </c>
      <c r="K19" s="21">
        <f t="shared" si="4"/>
        <v>11.604888888888889</v>
      </c>
      <c r="L19" s="21">
        <f t="shared" si="5"/>
        <v>0.5752260292192608</v>
      </c>
      <c r="N19" s="18" t="s">
        <v>51</v>
      </c>
      <c r="O19" s="22">
        <f t="shared" si="6"/>
        <v>11.737478208066443</v>
      </c>
      <c r="P19" s="22">
        <f t="shared" si="6"/>
        <v>10.569822334528215</v>
      </c>
      <c r="Q19" s="22">
        <f t="shared" si="6"/>
        <v>11.790627672980614</v>
      </c>
      <c r="R19" s="22">
        <f t="shared" si="7"/>
        <v>11.365976071858425</v>
      </c>
      <c r="S19" s="22">
        <f t="shared" si="8"/>
        <v>0.56338370376609836</v>
      </c>
    </row>
    <row r="20" spans="1:19" x14ac:dyDescent="0.25">
      <c r="A20" s="18" t="s">
        <v>53</v>
      </c>
      <c r="B20" s="28">
        <v>0.72240000000000004</v>
      </c>
      <c r="C20" s="28">
        <v>0.71730000000000005</v>
      </c>
      <c r="D20" s="28">
        <v>0.69530000000000003</v>
      </c>
      <c r="G20" s="18" t="s">
        <v>53</v>
      </c>
      <c r="H20" s="21">
        <f t="shared" si="3"/>
        <v>0.48160000000000003</v>
      </c>
      <c r="I20" s="21">
        <f t="shared" si="3"/>
        <v>0.47820000000000001</v>
      </c>
      <c r="J20" s="21">
        <f t="shared" si="3"/>
        <v>0.46353333333333335</v>
      </c>
      <c r="K20" s="21">
        <f t="shared" si="4"/>
        <v>0.47444444444444445</v>
      </c>
      <c r="L20" s="21">
        <f t="shared" si="5"/>
        <v>7.8391861507539715E-3</v>
      </c>
      <c r="N20" s="18" t="s">
        <v>53</v>
      </c>
      <c r="O20" s="22">
        <f t="shared" si="6"/>
        <v>0.47168517756753053</v>
      </c>
      <c r="P20" s="22">
        <f t="shared" si="6"/>
        <v>0.46835517423752715</v>
      </c>
      <c r="Q20" s="22">
        <f t="shared" si="6"/>
        <v>0.45399045399045401</v>
      </c>
      <c r="R20" s="22">
        <f t="shared" si="7"/>
        <v>0.46467693526517057</v>
      </c>
      <c r="S20" s="22">
        <f t="shared" si="8"/>
        <v>7.677798819566671E-3</v>
      </c>
    </row>
    <row r="21" spans="1:19" x14ac:dyDescent="0.25">
      <c r="A21" s="18" t="s">
        <v>54</v>
      </c>
      <c r="B21" s="28">
        <v>0.35539999999999999</v>
      </c>
      <c r="C21" s="28">
        <v>0.308</v>
      </c>
      <c r="D21" s="28">
        <v>0.30509999999999998</v>
      </c>
      <c r="G21" s="18" t="s">
        <v>54</v>
      </c>
      <c r="H21" s="21">
        <f t="shared" si="3"/>
        <v>0.23693333333333333</v>
      </c>
      <c r="I21" s="21">
        <f t="shared" si="3"/>
        <v>0.20533333333333337</v>
      </c>
      <c r="J21" s="21">
        <f t="shared" si="3"/>
        <v>0.2034</v>
      </c>
      <c r="K21" s="21">
        <f t="shared" si="4"/>
        <v>0.21522222222222223</v>
      </c>
      <c r="L21" s="21">
        <f t="shared" si="5"/>
        <v>1.5372349716372864E-2</v>
      </c>
      <c r="N21" s="18" t="s">
        <v>54</v>
      </c>
      <c r="O21" s="22">
        <f t="shared" si="6"/>
        <v>0.23205552617317324</v>
      </c>
      <c r="P21" s="22">
        <f t="shared" si="6"/>
        <v>0.20110608345902467</v>
      </c>
      <c r="Q21" s="22">
        <f t="shared" si="6"/>
        <v>0.1992125521537286</v>
      </c>
      <c r="R21" s="22">
        <f t="shared" si="7"/>
        <v>0.21079138726197552</v>
      </c>
      <c r="S21" s="22">
        <f t="shared" si="8"/>
        <v>1.5055875219263945E-2</v>
      </c>
    </row>
    <row r="22" spans="1:19" x14ac:dyDescent="0.25">
      <c r="A22" s="18" t="s">
        <v>55</v>
      </c>
      <c r="B22" s="28">
        <v>3.0599999999999999E-2</v>
      </c>
      <c r="C22" s="28">
        <v>1.9800000000000002E-2</v>
      </c>
      <c r="D22" s="28">
        <v>2.6700000000000002E-2</v>
      </c>
      <c r="G22" s="18" t="s">
        <v>55</v>
      </c>
      <c r="H22" s="21">
        <f t="shared" si="3"/>
        <v>2.0400000000000001E-2</v>
      </c>
      <c r="I22" s="21">
        <f t="shared" si="3"/>
        <v>1.3200000000000002E-2</v>
      </c>
      <c r="J22" s="21">
        <f t="shared" si="3"/>
        <v>1.7800000000000003E-2</v>
      </c>
      <c r="K22" s="21">
        <f t="shared" si="4"/>
        <v>1.7133333333333337E-2</v>
      </c>
      <c r="L22" s="21">
        <f t="shared" si="5"/>
        <v>2.9769484749021476E-3</v>
      </c>
      <c r="N22" s="18" t="s">
        <v>55</v>
      </c>
      <c r="O22" s="22">
        <f t="shared" si="6"/>
        <v>1.998001998001998E-2</v>
      </c>
      <c r="P22" s="22">
        <f t="shared" si="6"/>
        <v>1.292824822236587E-2</v>
      </c>
      <c r="Q22" s="22">
        <f t="shared" si="6"/>
        <v>1.7433546845311555E-2</v>
      </c>
      <c r="R22" s="22">
        <f t="shared" si="7"/>
        <v>1.6780605015899133E-2</v>
      </c>
      <c r="S22" s="22">
        <f t="shared" si="8"/>
        <v>2.9156612749036718E-3</v>
      </c>
    </row>
    <row r="23" spans="1:19" x14ac:dyDescent="0.25">
      <c r="A23" s="18" t="s">
        <v>56</v>
      </c>
      <c r="B23" s="28">
        <v>1.7999999999999999E-2</v>
      </c>
      <c r="C23" s="28">
        <v>1.4999999999999999E-2</v>
      </c>
      <c r="D23" s="28">
        <v>1.6299999999999999E-2</v>
      </c>
      <c r="G23" s="18" t="s">
        <v>56</v>
      </c>
      <c r="H23" s="21">
        <f t="shared" si="3"/>
        <v>1.2E-2</v>
      </c>
      <c r="I23" s="21">
        <f t="shared" si="3"/>
        <v>0.01</v>
      </c>
      <c r="J23" s="21">
        <f t="shared" si="3"/>
        <v>1.0866666666666665E-2</v>
      </c>
      <c r="K23" s="21">
        <f t="shared" si="4"/>
        <v>1.0955555555555553E-2</v>
      </c>
      <c r="L23" s="21">
        <f t="shared" si="5"/>
        <v>8.1891225656392363E-4</v>
      </c>
      <c r="N23" s="18" t="s">
        <v>56</v>
      </c>
      <c r="O23" s="22">
        <f t="shared" si="6"/>
        <v>1.1752952929423516E-2</v>
      </c>
      <c r="P23" s="22">
        <f t="shared" si="6"/>
        <v>9.7941274411862643E-3</v>
      </c>
      <c r="Q23" s="22">
        <f t="shared" si="6"/>
        <v>1.0642951819422406E-2</v>
      </c>
      <c r="R23" s="22">
        <f t="shared" si="7"/>
        <v>1.0730010730010731E-2</v>
      </c>
      <c r="S23" s="22">
        <f t="shared" si="8"/>
        <v>8.0205310039364864E-4</v>
      </c>
    </row>
    <row r="24" spans="1:19" x14ac:dyDescent="0.25">
      <c r="A24" s="18" t="s">
        <v>57</v>
      </c>
      <c r="B24" s="28">
        <v>3.32E-2</v>
      </c>
      <c r="C24" s="28">
        <v>1.9099999999999999E-2</v>
      </c>
      <c r="D24" s="28">
        <v>3.0099999999999998E-2</v>
      </c>
      <c r="G24" s="18" t="s">
        <v>57</v>
      </c>
      <c r="H24" s="21">
        <f t="shared" si="3"/>
        <v>2.2133333333333335E-2</v>
      </c>
      <c r="I24" s="21">
        <f t="shared" si="3"/>
        <v>1.2733333333333334E-2</v>
      </c>
      <c r="J24" s="21">
        <f t="shared" si="3"/>
        <v>2.0066666666666667E-2</v>
      </c>
      <c r="K24" s="21">
        <f t="shared" si="4"/>
        <v>1.8311111111111111E-2</v>
      </c>
      <c r="L24" s="21">
        <f t="shared" si="5"/>
        <v>4.0333180287435372E-3</v>
      </c>
      <c r="N24" s="18" t="s">
        <v>57</v>
      </c>
      <c r="O24" s="22">
        <f t="shared" si="6"/>
        <v>2.1677668736492267E-2</v>
      </c>
      <c r="P24" s="22">
        <f t="shared" si="6"/>
        <v>1.2471188941777178E-2</v>
      </c>
      <c r="Q24" s="22">
        <f t="shared" si="6"/>
        <v>1.9653549065313771E-2</v>
      </c>
      <c r="R24" s="22">
        <f t="shared" si="7"/>
        <v>1.7934135581194405E-2</v>
      </c>
      <c r="S24" s="22">
        <f t="shared" si="8"/>
        <v>3.9502830784348374E-3</v>
      </c>
    </row>
    <row r="25" spans="1:19" x14ac:dyDescent="0.25">
      <c r="A25" s="18" t="s">
        <v>39</v>
      </c>
      <c r="B25" s="28">
        <v>1.34E-2</v>
      </c>
      <c r="C25" s="28">
        <v>1.17E-2</v>
      </c>
      <c r="D25" s="28">
        <v>1.54E-2</v>
      </c>
      <c r="G25" s="18" t="s">
        <v>39</v>
      </c>
      <c r="H25" s="21">
        <f t="shared" si="3"/>
        <v>8.9333333333333348E-3</v>
      </c>
      <c r="I25" s="21">
        <f t="shared" si="3"/>
        <v>7.8000000000000014E-3</v>
      </c>
      <c r="J25" s="21">
        <f t="shared" si="3"/>
        <v>1.0266666666666667E-2</v>
      </c>
      <c r="K25" s="21">
        <f t="shared" si="4"/>
        <v>9.0000000000000011E-3</v>
      </c>
      <c r="L25" s="21">
        <f t="shared" si="5"/>
        <v>1.0081152197523333E-3</v>
      </c>
      <c r="N25" s="18" t="s">
        <v>39</v>
      </c>
      <c r="O25" s="22">
        <f t="shared" si="6"/>
        <v>8.7494205141263968E-3</v>
      </c>
      <c r="P25" s="22">
        <f t="shared" si="6"/>
        <v>7.6394194041252876E-3</v>
      </c>
      <c r="Q25" s="22">
        <f t="shared" si="6"/>
        <v>1.0055304172951231E-2</v>
      </c>
      <c r="R25" s="22">
        <f t="shared" si="7"/>
        <v>8.8147146970676393E-3</v>
      </c>
      <c r="S25" s="22">
        <f t="shared" si="8"/>
        <v>9.8736089376538446E-4</v>
      </c>
    </row>
    <row r="26" spans="1:19" x14ac:dyDescent="0.25">
      <c r="A26" s="18" t="s">
        <v>40</v>
      </c>
      <c r="B26" s="28">
        <v>0.28999999999999998</v>
      </c>
      <c r="C26" s="28">
        <v>0.1706</v>
      </c>
      <c r="D26" s="28">
        <v>0.32029999999999997</v>
      </c>
      <c r="G26" s="18" t="s">
        <v>40</v>
      </c>
      <c r="H26" s="21">
        <f t="shared" si="3"/>
        <v>0.19333333333333333</v>
      </c>
      <c r="I26" s="21">
        <f t="shared" si="3"/>
        <v>0.11373333333333334</v>
      </c>
      <c r="J26" s="21">
        <f t="shared" si="3"/>
        <v>0.21353333333333332</v>
      </c>
      <c r="K26" s="21">
        <f t="shared" si="4"/>
        <v>0.17353333333333332</v>
      </c>
      <c r="L26" s="21">
        <f t="shared" si="5"/>
        <v>4.3081627948194701E-2</v>
      </c>
      <c r="N26" s="18" t="s">
        <v>40</v>
      </c>
      <c r="O26" s="22">
        <f t="shared" si="6"/>
        <v>0.18935313052960112</v>
      </c>
      <c r="P26" s="22">
        <f t="shared" si="6"/>
        <v>0.11139187609775845</v>
      </c>
      <c r="Q26" s="22">
        <f t="shared" si="6"/>
        <v>0.20913726796079735</v>
      </c>
      <c r="R26" s="22">
        <f t="shared" si="7"/>
        <v>0.1699607581960523</v>
      </c>
      <c r="S26" s="22">
        <f t="shared" si="8"/>
        <v>4.2194695449839073E-2</v>
      </c>
    </row>
    <row r="27" spans="1:19" x14ac:dyDescent="0.25">
      <c r="A27" s="18" t="s">
        <v>41</v>
      </c>
      <c r="B27" s="28">
        <v>5.5199999999999999E-2</v>
      </c>
      <c r="C27" s="28">
        <v>5.2200000000000003E-2</v>
      </c>
      <c r="D27" s="28">
        <v>5.6399999999999999E-2</v>
      </c>
      <c r="G27" s="18" t="s">
        <v>41</v>
      </c>
      <c r="H27" s="21">
        <f t="shared" si="3"/>
        <v>3.6800000000000006E-2</v>
      </c>
      <c r="I27" s="21">
        <f t="shared" si="3"/>
        <v>3.4800000000000005E-2</v>
      </c>
      <c r="J27" s="21">
        <f t="shared" si="3"/>
        <v>3.7599999999999995E-2</v>
      </c>
      <c r="K27" s="21">
        <f t="shared" si="4"/>
        <v>3.6400000000000002E-2</v>
      </c>
      <c r="L27" s="21">
        <f t="shared" si="5"/>
        <v>1.1775681155103764E-3</v>
      </c>
      <c r="N27" s="18" t="s">
        <v>41</v>
      </c>
      <c r="O27" s="22">
        <f t="shared" si="6"/>
        <v>3.604238898356546E-2</v>
      </c>
      <c r="P27" s="22">
        <f t="shared" si="6"/>
        <v>3.4083563495328206E-2</v>
      </c>
      <c r="Q27" s="22">
        <f t="shared" si="6"/>
        <v>3.6825919178860349E-2</v>
      </c>
      <c r="R27" s="22">
        <f t="shared" si="7"/>
        <v>3.5650623885918005E-2</v>
      </c>
      <c r="S27" s="22">
        <f t="shared" si="8"/>
        <v>1.1533252193986166E-3</v>
      </c>
    </row>
    <row r="28" spans="1:19" x14ac:dyDescent="0.25">
      <c r="A28" s="18" t="s">
        <v>42</v>
      </c>
      <c r="B28" s="28">
        <v>6.4999999999999997E-3</v>
      </c>
      <c r="C28" s="28">
        <v>5.4999999999999997E-3</v>
      </c>
      <c r="D28" s="28">
        <v>6.4999999999999997E-3</v>
      </c>
      <c r="G28" s="18" t="s">
        <v>42</v>
      </c>
      <c r="H28" s="21">
        <f t="shared" si="3"/>
        <v>4.333333333333334E-3</v>
      </c>
      <c r="I28" s="21">
        <f t="shared" si="3"/>
        <v>3.6666666666666666E-3</v>
      </c>
      <c r="J28" s="21">
        <f t="shared" si="3"/>
        <v>4.333333333333334E-3</v>
      </c>
      <c r="K28" s="21">
        <f t="shared" si="4"/>
        <v>4.1111111111111114E-3</v>
      </c>
      <c r="L28" s="21">
        <f t="shared" si="5"/>
        <v>3.1426968052735484E-4</v>
      </c>
      <c r="N28" s="18" t="s">
        <v>42</v>
      </c>
      <c r="O28" s="22">
        <f t="shared" si="6"/>
        <v>4.2441218911807152E-3</v>
      </c>
      <c r="P28" s="22">
        <f t="shared" si="6"/>
        <v>3.5911800617682973E-3</v>
      </c>
      <c r="Q28" s="22">
        <f t="shared" si="6"/>
        <v>4.2441218911807152E-3</v>
      </c>
      <c r="R28" s="22">
        <f t="shared" si="7"/>
        <v>4.0264746147099092E-3</v>
      </c>
      <c r="S28" s="22">
        <f t="shared" si="8"/>
        <v>3.0779973019858041E-4</v>
      </c>
    </row>
    <row r="29" spans="1:19" x14ac:dyDescent="0.25">
      <c r="A29" s="18" t="s">
        <v>58</v>
      </c>
      <c r="B29" s="28">
        <v>5.7700000000000001E-2</v>
      </c>
      <c r="C29" s="28">
        <v>7.1800000000000003E-2</v>
      </c>
      <c r="D29" s="28">
        <v>5.8299999999999998E-2</v>
      </c>
      <c r="G29" s="18" t="s">
        <v>58</v>
      </c>
      <c r="H29" s="21">
        <f t="shared" si="3"/>
        <v>3.8466666666666663E-2</v>
      </c>
      <c r="I29" s="21">
        <f t="shared" si="3"/>
        <v>4.7866666666666668E-2</v>
      </c>
      <c r="J29" s="21">
        <f t="shared" si="3"/>
        <v>3.8866666666666667E-2</v>
      </c>
      <c r="K29" s="21">
        <f t="shared" si="4"/>
        <v>4.1733333333333338E-2</v>
      </c>
      <c r="L29" s="21">
        <f t="shared" si="5"/>
        <v>4.3399948796692799E-3</v>
      </c>
      <c r="N29" s="18" t="s">
        <v>58</v>
      </c>
      <c r="O29" s="22">
        <f t="shared" si="6"/>
        <v>3.7674743557096491E-2</v>
      </c>
      <c r="P29" s="22">
        <f t="shared" si="6"/>
        <v>4.6881223351811586E-2</v>
      </c>
      <c r="Q29" s="22">
        <f t="shared" si="6"/>
        <v>3.8066508654743952E-2</v>
      </c>
      <c r="R29" s="22">
        <f t="shared" si="7"/>
        <v>4.0874158521217341E-2</v>
      </c>
      <c r="S29" s="22">
        <f t="shared" si="8"/>
        <v>4.2506462945576771E-3</v>
      </c>
    </row>
    <row r="30" spans="1:19" x14ac:dyDescent="0.25">
      <c r="A30" s="18" t="s">
        <v>59</v>
      </c>
      <c r="B30" s="28">
        <v>4.5999999999999999E-3</v>
      </c>
      <c r="C30" s="28">
        <v>6.6E-3</v>
      </c>
      <c r="D30" s="28">
        <v>5.4999999999999997E-3</v>
      </c>
      <c r="G30" s="18" t="s">
        <v>59</v>
      </c>
      <c r="H30" s="21">
        <f t="shared" si="3"/>
        <v>3.0666666666666668E-3</v>
      </c>
      <c r="I30" s="21">
        <f t="shared" si="3"/>
        <v>4.4000000000000003E-3</v>
      </c>
      <c r="J30" s="21">
        <f t="shared" si="3"/>
        <v>3.6666666666666666E-3</v>
      </c>
      <c r="K30" s="21">
        <f t="shared" si="4"/>
        <v>3.7111111111111112E-3</v>
      </c>
      <c r="L30" s="21">
        <f t="shared" si="5"/>
        <v>5.4523751761712447E-4</v>
      </c>
      <c r="N30" s="18" t="s">
        <v>59</v>
      </c>
      <c r="O30" s="22">
        <f t="shared" si="6"/>
        <v>3.0035324152971211E-3</v>
      </c>
      <c r="P30" s="22">
        <f t="shared" si="6"/>
        <v>4.3094160741219568E-3</v>
      </c>
      <c r="Q30" s="22">
        <f t="shared" si="6"/>
        <v>3.5911800617682973E-3</v>
      </c>
      <c r="R30" s="22">
        <f t="shared" si="7"/>
        <v>3.6347095170624587E-3</v>
      </c>
      <c r="S30" s="22">
        <f t="shared" si="8"/>
        <v>5.340125733258158E-4</v>
      </c>
    </row>
    <row r="31" spans="1:19" x14ac:dyDescent="0.25">
      <c r="A31" s="18" t="s">
        <v>60</v>
      </c>
      <c r="B31" s="28">
        <v>0.36749999999999999</v>
      </c>
      <c r="C31" s="28">
        <v>0.1996</v>
      </c>
      <c r="D31" s="28">
        <v>0.43140000000000001</v>
      </c>
      <c r="G31" s="18" t="s">
        <v>60</v>
      </c>
      <c r="H31" s="21">
        <f t="shared" si="3"/>
        <v>0.245</v>
      </c>
      <c r="I31" s="21">
        <f t="shared" si="3"/>
        <v>0.13306666666666667</v>
      </c>
      <c r="J31" s="21">
        <f t="shared" si="3"/>
        <v>0.28760000000000002</v>
      </c>
      <c r="K31" s="21">
        <f t="shared" si="4"/>
        <v>0.22188888888888889</v>
      </c>
      <c r="L31" s="21">
        <f t="shared" si="5"/>
        <v>6.5170189352547703E-2</v>
      </c>
      <c r="N31" s="18" t="s">
        <v>60</v>
      </c>
      <c r="O31" s="22">
        <f t="shared" si="6"/>
        <v>0.23995612230906346</v>
      </c>
      <c r="P31" s="22">
        <f t="shared" si="6"/>
        <v>0.13032718915071856</v>
      </c>
      <c r="Q31" s="22">
        <f t="shared" si="6"/>
        <v>0.28167910520851697</v>
      </c>
      <c r="R31" s="22">
        <f t="shared" si="7"/>
        <v>0.21732080555609964</v>
      </c>
      <c r="S31" s="22">
        <f t="shared" si="8"/>
        <v>6.3828513988509236E-2</v>
      </c>
    </row>
    <row r="32" spans="1:19" x14ac:dyDescent="0.25">
      <c r="A32" s="18" t="s">
        <v>61</v>
      </c>
      <c r="B32" s="28">
        <v>1.18E-2</v>
      </c>
      <c r="C32" s="28">
        <v>1.2699999999999999E-2</v>
      </c>
      <c r="D32" s="28">
        <v>1.24E-2</v>
      </c>
      <c r="G32" s="18" t="s">
        <v>61</v>
      </c>
      <c r="H32" s="21">
        <f t="shared" si="3"/>
        <v>7.8666666666666659E-3</v>
      </c>
      <c r="I32" s="21">
        <f t="shared" si="3"/>
        <v>8.4666666666666675E-3</v>
      </c>
      <c r="J32" s="21">
        <f t="shared" si="3"/>
        <v>8.266666666666667E-3</v>
      </c>
      <c r="K32" s="21">
        <f t="shared" si="4"/>
        <v>8.199999999999999E-3</v>
      </c>
      <c r="L32" s="21">
        <f t="shared" si="5"/>
        <v>2.4944382578493009E-4</v>
      </c>
      <c r="N32" s="18" t="s">
        <v>61</v>
      </c>
      <c r="O32" s="22">
        <f t="shared" si="6"/>
        <v>7.7047135870665275E-3</v>
      </c>
      <c r="P32" s="22">
        <f t="shared" si="6"/>
        <v>8.2923612335377046E-3</v>
      </c>
      <c r="Q32" s="22">
        <f t="shared" si="6"/>
        <v>8.0964786847139789E-3</v>
      </c>
      <c r="R32" s="22">
        <f t="shared" si="7"/>
        <v>8.0311845017727364E-3</v>
      </c>
      <c r="S32" s="22">
        <f t="shared" si="8"/>
        <v>2.4430846191546686E-4</v>
      </c>
    </row>
    <row r="33" spans="1:19" x14ac:dyDescent="0.25">
      <c r="A33" s="18" t="s">
        <v>43</v>
      </c>
      <c r="B33" s="28">
        <v>3.8600000000000002E-2</v>
      </c>
      <c r="C33" s="28">
        <v>3.95E-2</v>
      </c>
      <c r="D33" s="28">
        <v>4.2099999999999999E-2</v>
      </c>
      <c r="G33" s="18" t="s">
        <v>43</v>
      </c>
      <c r="H33" s="21">
        <f t="shared" si="3"/>
        <v>2.5733333333333334E-2</v>
      </c>
      <c r="I33" s="21">
        <f t="shared" si="3"/>
        <v>2.6333333333333334E-2</v>
      </c>
      <c r="J33" s="21">
        <f t="shared" si="3"/>
        <v>2.8066666666666667E-2</v>
      </c>
      <c r="K33" s="21">
        <f t="shared" si="4"/>
        <v>2.6711111111111113E-2</v>
      </c>
      <c r="L33" s="21">
        <f t="shared" si="5"/>
        <v>9.8932574620231402E-4</v>
      </c>
      <c r="N33" s="18" t="s">
        <v>43</v>
      </c>
      <c r="O33" s="22">
        <f t="shared" si="6"/>
        <v>2.5203554615319319E-2</v>
      </c>
      <c r="P33" s="22">
        <f t="shared" si="6"/>
        <v>2.5791202261790495E-2</v>
      </c>
      <c r="Q33" s="22">
        <f t="shared" si="6"/>
        <v>2.7488851018262778E-2</v>
      </c>
      <c r="R33" s="22">
        <f t="shared" si="7"/>
        <v>2.6161202631790864E-2</v>
      </c>
      <c r="S33" s="22">
        <f t="shared" si="8"/>
        <v>9.6895824391521497E-4</v>
      </c>
    </row>
    <row r="34" spans="1:19" x14ac:dyDescent="0.25">
      <c r="A34" s="18" t="s">
        <v>44</v>
      </c>
      <c r="B34" s="28">
        <v>1.1299999999999999E-2</v>
      </c>
      <c r="C34" s="28">
        <v>8.5000000000000006E-3</v>
      </c>
      <c r="D34" s="28">
        <v>6.7999999999999996E-3</v>
      </c>
      <c r="G34" s="18" t="s">
        <v>44</v>
      </c>
      <c r="H34" s="21">
        <f t="shared" si="3"/>
        <v>7.5333333333333337E-3</v>
      </c>
      <c r="I34" s="21">
        <f t="shared" si="3"/>
        <v>5.6666666666666671E-3</v>
      </c>
      <c r="J34" s="21">
        <f t="shared" si="3"/>
        <v>4.5333333333333328E-3</v>
      </c>
      <c r="K34" s="21">
        <f t="shared" si="4"/>
        <v>5.9111111111111109E-3</v>
      </c>
      <c r="L34" s="21">
        <f t="shared" si="5"/>
        <v>1.2368817822289557E-3</v>
      </c>
      <c r="N34" s="18" t="s">
        <v>44</v>
      </c>
      <c r="O34" s="22">
        <f t="shared" si="6"/>
        <v>7.3782426723603195E-3</v>
      </c>
      <c r="P34" s="22">
        <f t="shared" si="6"/>
        <v>5.55000555000555E-3</v>
      </c>
      <c r="Q34" s="22">
        <f t="shared" si="6"/>
        <v>4.4400044400044391E-3</v>
      </c>
      <c r="R34" s="22">
        <f t="shared" si="7"/>
        <v>5.7894175541234362E-3</v>
      </c>
      <c r="S34" s="22">
        <f t="shared" si="8"/>
        <v>1.2114177804831987E-3</v>
      </c>
    </row>
    <row r="35" spans="1:19" x14ac:dyDescent="0.25">
      <c r="A35" s="18" t="s">
        <v>45</v>
      </c>
      <c r="B35" s="28">
        <v>2.35E-2</v>
      </c>
      <c r="C35" s="28">
        <v>1.77E-2</v>
      </c>
      <c r="D35" s="28">
        <v>1.6299999999999999E-2</v>
      </c>
      <c r="G35" s="18" t="s">
        <v>45</v>
      </c>
      <c r="H35" s="21">
        <f t="shared" si="3"/>
        <v>1.5666666666666666E-2</v>
      </c>
      <c r="I35" s="21">
        <f t="shared" si="3"/>
        <v>1.18E-2</v>
      </c>
      <c r="J35" s="21">
        <f t="shared" si="3"/>
        <v>1.0866666666666665E-2</v>
      </c>
      <c r="K35" s="21">
        <f t="shared" si="4"/>
        <v>1.2777777777777777E-2</v>
      </c>
      <c r="L35" s="21">
        <f t="shared" si="5"/>
        <v>2.0779857293441706E-3</v>
      </c>
      <c r="N35" s="18" t="s">
        <v>45</v>
      </c>
      <c r="O35" s="22">
        <f t="shared" si="6"/>
        <v>1.5344132991191813E-2</v>
      </c>
      <c r="P35" s="22">
        <f t="shared" si="6"/>
        <v>1.1557070380599792E-2</v>
      </c>
      <c r="Q35" s="22">
        <f t="shared" si="6"/>
        <v>1.0642951819422406E-2</v>
      </c>
      <c r="R35" s="22">
        <f t="shared" si="7"/>
        <v>1.2514718397071337E-2</v>
      </c>
      <c r="S35" s="22">
        <f t="shared" si="8"/>
        <v>2.0352057054163191E-3</v>
      </c>
    </row>
    <row r="36" spans="1:19" x14ac:dyDescent="0.25">
      <c r="A36" s="18" t="s">
        <v>62</v>
      </c>
      <c r="B36" s="28">
        <v>8.8000000000000005E-3</v>
      </c>
      <c r="C36" s="28">
        <v>8.3000000000000001E-3</v>
      </c>
      <c r="D36" s="28">
        <v>8.2000000000000007E-3</v>
      </c>
      <c r="G36" s="18" t="s">
        <v>62</v>
      </c>
      <c r="H36" s="21">
        <f t="shared" si="3"/>
        <v>5.8666666666666676E-3</v>
      </c>
      <c r="I36" s="21">
        <f t="shared" si="3"/>
        <v>5.5333333333333337E-3</v>
      </c>
      <c r="J36" s="21">
        <f t="shared" si="3"/>
        <v>5.4666666666666665E-3</v>
      </c>
      <c r="K36" s="21">
        <f t="shared" si="4"/>
        <v>5.6222222222222229E-3</v>
      </c>
      <c r="L36" s="21">
        <f t="shared" si="5"/>
        <v>1.7497795275581843E-4</v>
      </c>
      <c r="N36" s="18" t="s">
        <v>62</v>
      </c>
      <c r="O36" s="22">
        <f t="shared" si="6"/>
        <v>5.7458880988292757E-3</v>
      </c>
      <c r="P36" s="22">
        <f t="shared" si="6"/>
        <v>5.4194171841230668E-3</v>
      </c>
      <c r="Q36" s="22">
        <f t="shared" si="6"/>
        <v>5.3541230011818243E-3</v>
      </c>
      <c r="R36" s="22">
        <f t="shared" si="7"/>
        <v>5.5064760947113886E-3</v>
      </c>
      <c r="S36" s="22">
        <f t="shared" si="8"/>
        <v>1.7137563686883537E-4</v>
      </c>
    </row>
    <row r="37" spans="1:19" x14ac:dyDescent="0.25">
      <c r="A37" s="18" t="s">
        <v>46</v>
      </c>
      <c r="B37" s="28">
        <v>4.19E-2</v>
      </c>
      <c r="C37" s="28">
        <v>3.2399999999999998E-2</v>
      </c>
      <c r="D37" s="28">
        <v>3.7499999999999999E-2</v>
      </c>
      <c r="G37" s="18" t="s">
        <v>46</v>
      </c>
      <c r="H37" s="21">
        <f t="shared" si="3"/>
        <v>2.7933333333333334E-2</v>
      </c>
      <c r="I37" s="21">
        <f t="shared" si="3"/>
        <v>2.1599999999999998E-2</v>
      </c>
      <c r="J37" s="21">
        <f t="shared" si="3"/>
        <v>2.5000000000000001E-2</v>
      </c>
      <c r="K37" s="21">
        <f t="shared" si="4"/>
        <v>2.4844444444444447E-2</v>
      </c>
      <c r="L37" s="21">
        <f t="shared" si="5"/>
        <v>2.5879111172173769E-3</v>
      </c>
      <c r="N37" s="18" t="s">
        <v>46</v>
      </c>
      <c r="O37" s="22">
        <f t="shared" si="6"/>
        <v>2.7358262652380297E-2</v>
      </c>
      <c r="P37" s="22">
        <f t="shared" si="6"/>
        <v>2.1155315272962327E-2</v>
      </c>
      <c r="Q37" s="22">
        <f t="shared" si="6"/>
        <v>2.4485318602965662E-2</v>
      </c>
      <c r="R37" s="22">
        <f t="shared" si="7"/>
        <v>2.4332965509436099E-2</v>
      </c>
      <c r="S37" s="22">
        <f t="shared" si="8"/>
        <v>2.5346331288489707E-3</v>
      </c>
    </row>
    <row r="38" spans="1:19" x14ac:dyDescent="0.25">
      <c r="A38" s="18" t="s">
        <v>47</v>
      </c>
      <c r="B38" s="28">
        <v>0.1244</v>
      </c>
      <c r="C38" s="28">
        <v>7.2099999999999997E-2</v>
      </c>
      <c r="D38" s="28">
        <v>8.3599999999999994E-2</v>
      </c>
      <c r="G38" s="18" t="s">
        <v>47</v>
      </c>
      <c r="H38" s="21">
        <f t="shared" si="3"/>
        <v>8.2933333333333345E-2</v>
      </c>
      <c r="I38" s="21">
        <f t="shared" si="3"/>
        <v>4.8066666666666667E-2</v>
      </c>
      <c r="J38" s="21">
        <f t="shared" si="3"/>
        <v>5.5733333333333329E-2</v>
      </c>
      <c r="K38" s="21">
        <f t="shared" si="4"/>
        <v>6.2244444444444443E-2</v>
      </c>
      <c r="L38" s="21">
        <f t="shared" si="5"/>
        <v>1.4960326133633964E-2</v>
      </c>
      <c r="N38" s="18" t="s">
        <v>47</v>
      </c>
      <c r="O38" s="22">
        <f t="shared" si="6"/>
        <v>8.122596357890477E-2</v>
      </c>
      <c r="P38" s="22">
        <f t="shared" si="6"/>
        <v>4.707710590063531E-2</v>
      </c>
      <c r="Q38" s="22">
        <f t="shared" si="6"/>
        <v>5.4585936938878109E-2</v>
      </c>
      <c r="R38" s="22">
        <f t="shared" si="7"/>
        <v>6.0963002139472727E-2</v>
      </c>
      <c r="S38" s="22">
        <f t="shared" si="8"/>
        <v>1.4652334071452052E-2</v>
      </c>
    </row>
    <row r="39" spans="1:19" x14ac:dyDescent="0.25">
      <c r="G39" s="18" t="s">
        <v>77</v>
      </c>
      <c r="H39" s="21">
        <f>SUM(H2:H38)</f>
        <v>109.34381366666665</v>
      </c>
      <c r="I39" s="21">
        <f t="shared" ref="I39:J39" si="16">SUM(I2:I38)</f>
        <v>95.99027413333333</v>
      </c>
      <c r="J39" s="21">
        <f t="shared" si="16"/>
        <v>100.97196719999999</v>
      </c>
      <c r="K39" s="23">
        <f>AVERAGE(H39:J39)</f>
        <v>102.10201833333332</v>
      </c>
      <c r="L39" s="21">
        <f t="shared" si="5"/>
        <v>5.5098104135584016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Q1" zoomScale="205" zoomScaleNormal="205" workbookViewId="0">
      <selection activeCell="AB18" sqref="AB18"/>
    </sheetView>
  </sheetViews>
  <sheetFormatPr defaultColWidth="9" defaultRowHeight="15.75" x14ac:dyDescent="0.25"/>
  <cols>
    <col min="1" max="1" width="11.875" style="18" customWidth="1"/>
    <col min="2" max="2" width="11.375" style="2" customWidth="1"/>
    <col min="3" max="3" width="11.5" style="2" customWidth="1"/>
    <col min="4" max="4" width="11.25" style="2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13" style="17" customWidth="1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100</v>
      </c>
      <c r="C1" s="18" t="s">
        <v>100</v>
      </c>
      <c r="D1" s="18" t="s">
        <v>100</v>
      </c>
      <c r="E1" s="18">
        <v>10</v>
      </c>
      <c r="F1" s="18" t="s">
        <v>72</v>
      </c>
      <c r="G1" s="18" t="s">
        <v>75</v>
      </c>
      <c r="H1" s="18" t="s">
        <v>100</v>
      </c>
      <c r="I1" s="18" t="s">
        <v>100</v>
      </c>
      <c r="J1" s="18" t="s">
        <v>100</v>
      </c>
      <c r="K1" s="20" t="s">
        <v>13</v>
      </c>
      <c r="L1" s="20" t="s">
        <v>14</v>
      </c>
      <c r="N1" s="18" t="s">
        <v>89</v>
      </c>
      <c r="O1" s="18" t="s">
        <v>100</v>
      </c>
      <c r="P1" s="18" t="s">
        <v>100</v>
      </c>
      <c r="Q1" s="18" t="s">
        <v>100</v>
      </c>
      <c r="R1" s="3" t="s">
        <v>13</v>
      </c>
      <c r="S1" s="20" t="s">
        <v>14</v>
      </c>
      <c r="T1" s="19"/>
      <c r="U1" s="18" t="s">
        <v>82</v>
      </c>
      <c r="V1" s="18" t="s">
        <v>100</v>
      </c>
      <c r="W1" s="18" t="s">
        <v>100</v>
      </c>
      <c r="X1" s="18" t="s">
        <v>100</v>
      </c>
      <c r="Y1" s="20" t="s">
        <v>13</v>
      </c>
      <c r="Z1" s="20" t="s">
        <v>14</v>
      </c>
      <c r="AB1" s="18"/>
      <c r="AD1" s="18"/>
    </row>
    <row r="2" spans="1:30" x14ac:dyDescent="0.25">
      <c r="A2" s="18" t="s">
        <v>26</v>
      </c>
      <c r="B2" s="28">
        <v>0.41149999999999998</v>
      </c>
      <c r="C2" s="28">
        <v>0.3977</v>
      </c>
      <c r="D2" s="28">
        <v>0.42870000000000003</v>
      </c>
      <c r="E2" s="18">
        <v>2</v>
      </c>
      <c r="F2" s="18" t="s">
        <v>74</v>
      </c>
      <c r="G2" s="18" t="s">
        <v>26</v>
      </c>
      <c r="H2" s="21">
        <f>B2*10*2/1000/0.03</f>
        <v>0.27433333333333337</v>
      </c>
      <c r="I2" s="21">
        <f t="shared" ref="I2:J17" si="0">C2*10*2/1000/0.03</f>
        <v>0.26513333333333333</v>
      </c>
      <c r="J2" s="21">
        <f t="shared" si="0"/>
        <v>0.2858</v>
      </c>
      <c r="K2" s="21">
        <f>AVERAGE(H2:J2)</f>
        <v>0.27508888888888894</v>
      </c>
      <c r="L2" s="21">
        <f>_xlfn.STDEV.P(H2:J2)</f>
        <v>8.4540296476858061E-3</v>
      </c>
      <c r="N2" s="18" t="s">
        <v>26</v>
      </c>
      <c r="O2" s="22">
        <f>H2/123.5247*100</f>
        <v>0.22208783614397232</v>
      </c>
      <c r="P2" s="22">
        <f t="shared" ref="P2:Q17" si="1">I2/123.5247*100</f>
        <v>0.21463993301204806</v>
      </c>
      <c r="Q2" s="22">
        <f t="shared" si="1"/>
        <v>0.23137072990260249</v>
      </c>
      <c r="R2" s="22">
        <f>AVERAGE(O2:Q2)</f>
        <v>0.22269949968620764</v>
      </c>
      <c r="S2" s="22">
        <f>_xlfn.STDEV.P(O2:Q2)</f>
        <v>6.8439993359108052E-3</v>
      </c>
      <c r="U2" s="21" t="s">
        <v>83</v>
      </c>
      <c r="V2" s="21">
        <f>H2</f>
        <v>0.27433333333333337</v>
      </c>
      <c r="W2" s="21">
        <f t="shared" ref="W2:X2" si="2">I2</f>
        <v>0.26513333333333333</v>
      </c>
      <c r="X2" s="21">
        <f t="shared" si="2"/>
        <v>0.2858</v>
      </c>
      <c r="Y2" s="21">
        <f>AVERAGE(V2:X2)</f>
        <v>0.27508888888888894</v>
      </c>
      <c r="Z2" s="21">
        <f>_xlfn.STDEV.P(V2:X2)</f>
        <v>8.4540296476858061E-3</v>
      </c>
      <c r="AA2" s="21"/>
    </row>
    <row r="3" spans="1:30" x14ac:dyDescent="0.25">
      <c r="A3" s="18" t="s">
        <v>27</v>
      </c>
      <c r="B3" s="28">
        <v>2.8999999999999998E-3</v>
      </c>
      <c r="C3" s="28">
        <v>2.8E-3</v>
      </c>
      <c r="D3" s="28">
        <v>3.3E-3</v>
      </c>
      <c r="E3" s="18">
        <v>1000</v>
      </c>
      <c r="G3" s="18" t="s">
        <v>27</v>
      </c>
      <c r="H3" s="21">
        <f t="shared" ref="H3:J38" si="3">B3*10*2/1000/0.03</f>
        <v>1.9333333333333331E-3</v>
      </c>
      <c r="I3" s="21">
        <f t="shared" si="0"/>
        <v>1.8666666666666666E-3</v>
      </c>
      <c r="J3" s="21">
        <f t="shared" si="0"/>
        <v>2.2000000000000001E-3</v>
      </c>
      <c r="K3" s="21">
        <f t="shared" ref="K3:K38" si="4">AVERAGE(H3:J3)</f>
        <v>2E-3</v>
      </c>
      <c r="L3" s="21">
        <f t="shared" ref="L3:L39" si="5">_xlfn.STDEV.P(H3:J3)</f>
        <v>1.4401645996461922E-4</v>
      </c>
      <c r="N3" s="18" t="s">
        <v>27</v>
      </c>
      <c r="O3" s="22">
        <f t="shared" ref="O3:Q38" si="6">H3/123.5247*100</f>
        <v>1.5651390639550903E-3</v>
      </c>
      <c r="P3" s="22">
        <f t="shared" si="1"/>
        <v>1.5111687514049149E-3</v>
      </c>
      <c r="Q3" s="22">
        <f t="shared" si="1"/>
        <v>1.7810203141557924E-3</v>
      </c>
      <c r="R3" s="22">
        <f t="shared" ref="R3:R38" si="7">AVERAGE(O3:Q3)</f>
        <v>1.6191093765052659E-3</v>
      </c>
      <c r="S3" s="22">
        <f t="shared" ref="S3:S38" si="8">_xlfn.STDEV.P(O3:Q3)</f>
        <v>1.1658920034990501E-4</v>
      </c>
      <c r="U3" s="21" t="s">
        <v>78</v>
      </c>
      <c r="V3" s="21">
        <f>SUM(H3:H7)</f>
        <v>4.9871333333333334</v>
      </c>
      <c r="W3" s="21">
        <f t="shared" ref="W3:X3" si="9">SUM(I3:I7)</f>
        <v>4.7997999999999994</v>
      </c>
      <c r="X3" s="21">
        <f t="shared" si="9"/>
        <v>4.6327333333333334</v>
      </c>
      <c r="Y3" s="21">
        <f t="shared" ref="Y3:Y11" si="10">AVERAGE(V3:X3)</f>
        <v>4.8065555555555557</v>
      </c>
      <c r="Z3" s="21">
        <f t="shared" ref="Z3:Z11" si="11">_xlfn.STDEV.P(V3:X3)</f>
        <v>0.14476203035360749</v>
      </c>
    </row>
    <row r="4" spans="1:30" x14ac:dyDescent="0.25">
      <c r="A4" s="18" t="s">
        <v>28</v>
      </c>
      <c r="B4" s="28">
        <v>1.4200000000000001E-2</v>
      </c>
      <c r="C4" s="28">
        <v>1.4999999999999999E-2</v>
      </c>
      <c r="D4" s="28">
        <v>2.1999999999999999E-2</v>
      </c>
      <c r="E4" s="18">
        <v>0.03</v>
      </c>
      <c r="F4" s="18" t="s">
        <v>73</v>
      </c>
      <c r="G4" s="18" t="s">
        <v>28</v>
      </c>
      <c r="H4" s="21">
        <f t="shared" si="3"/>
        <v>9.4666666666666684E-3</v>
      </c>
      <c r="I4" s="21">
        <f t="shared" si="0"/>
        <v>0.01</v>
      </c>
      <c r="J4" s="21">
        <f t="shared" si="0"/>
        <v>1.4666666666666666E-2</v>
      </c>
      <c r="K4" s="21">
        <f t="shared" si="4"/>
        <v>1.1377777777777778E-2</v>
      </c>
      <c r="L4" s="21">
        <f t="shared" si="5"/>
        <v>2.3357659277281617E-3</v>
      </c>
      <c r="N4" s="18" t="s">
        <v>28</v>
      </c>
      <c r="O4" s="22">
        <f t="shared" si="6"/>
        <v>7.6637843821249262E-3</v>
      </c>
      <c r="P4" s="22">
        <f t="shared" si="1"/>
        <v>8.0955468825263284E-3</v>
      </c>
      <c r="Q4" s="22">
        <f t="shared" si="1"/>
        <v>1.1873468761038616E-2</v>
      </c>
      <c r="R4" s="22">
        <f t="shared" si="7"/>
        <v>9.2109333418966231E-3</v>
      </c>
      <c r="S4" s="22">
        <f t="shared" si="8"/>
        <v>1.8909302574530939E-3</v>
      </c>
      <c r="U4" s="21" t="s">
        <v>84</v>
      </c>
      <c r="V4" s="21">
        <f>SUM(H8:H27,H29,H30,H32,H35)</f>
        <v>120.36971826666667</v>
      </c>
      <c r="W4" s="21">
        <f>SUM(I8:I27,I29,I30,I32,I35)</f>
        <v>125.38623166666669</v>
      </c>
      <c r="X4" s="21">
        <f>SUM(J8:J27,J29,J30,J32,J35)</f>
        <v>108.77669646666666</v>
      </c>
      <c r="Y4" s="21">
        <f t="shared" si="10"/>
        <v>118.1775488</v>
      </c>
      <c r="Z4" s="21">
        <f t="shared" si="11"/>
        <v>6.9557348098744702</v>
      </c>
    </row>
    <row r="5" spans="1:30" x14ac:dyDescent="0.25">
      <c r="A5" s="18" t="s">
        <v>29</v>
      </c>
      <c r="B5" s="28">
        <v>9.6500000000000002E-2</v>
      </c>
      <c r="C5" s="28">
        <v>7.5300000000000006E-2</v>
      </c>
      <c r="D5" s="28">
        <v>9.5600000000000004E-2</v>
      </c>
      <c r="G5" s="18" t="s">
        <v>29</v>
      </c>
      <c r="H5" s="21">
        <f t="shared" si="3"/>
        <v>6.433333333333334E-2</v>
      </c>
      <c r="I5" s="21">
        <f t="shared" si="0"/>
        <v>5.0200000000000009E-2</v>
      </c>
      <c r="J5" s="21">
        <f t="shared" si="0"/>
        <v>6.3733333333333336E-2</v>
      </c>
      <c r="K5" s="21">
        <f t="shared" si="4"/>
        <v>5.942222222222223E-2</v>
      </c>
      <c r="L5" s="21">
        <f t="shared" si="5"/>
        <v>6.5256947030967261E-3</v>
      </c>
      <c r="N5" s="18" t="s">
        <v>29</v>
      </c>
      <c r="O5" s="22">
        <f t="shared" si="6"/>
        <v>5.2081351610919389E-2</v>
      </c>
      <c r="P5" s="22">
        <f t="shared" si="1"/>
        <v>4.063964535028218E-2</v>
      </c>
      <c r="Q5" s="22">
        <f t="shared" si="1"/>
        <v>5.1595618797967806E-2</v>
      </c>
      <c r="R5" s="22">
        <f t="shared" si="7"/>
        <v>4.8105538586389794E-2</v>
      </c>
      <c r="S5" s="22">
        <f t="shared" si="8"/>
        <v>5.2829067409973273E-3</v>
      </c>
      <c r="U5" s="21" t="s">
        <v>85</v>
      </c>
      <c r="V5" s="21">
        <f>SUM(H28,H31,H33,H34,H36:H38)</f>
        <v>0.36380000000000007</v>
      </c>
      <c r="W5" s="21">
        <f>SUM(I28,I31,I33,I34,I36:I38)</f>
        <v>0.18946666666666667</v>
      </c>
      <c r="X5" s="21">
        <f>SUM(J28,J31,J33,J34,J36:J38)</f>
        <v>0.24313333333333334</v>
      </c>
      <c r="Y5" s="21">
        <f t="shared" si="10"/>
        <v>0.26546666666666668</v>
      </c>
      <c r="Z5" s="21">
        <f>_xlfn.STDEV.P(V5:X5)</f>
        <v>7.2902268419718849E-2</v>
      </c>
    </row>
    <row r="6" spans="1:30" x14ac:dyDescent="0.25">
      <c r="A6" s="18" t="s">
        <v>30</v>
      </c>
      <c r="B6" s="28">
        <v>2.9000000000000001E-2</v>
      </c>
      <c r="C6" s="28">
        <v>2.58E-2</v>
      </c>
      <c r="D6" s="28">
        <v>3.1600000000000003E-2</v>
      </c>
      <c r="G6" s="18" t="s">
        <v>30</v>
      </c>
      <c r="H6" s="21">
        <f t="shared" si="3"/>
        <v>1.9333333333333338E-2</v>
      </c>
      <c r="I6" s="21">
        <f t="shared" si="0"/>
        <v>1.72E-2</v>
      </c>
      <c r="J6" s="21">
        <f t="shared" si="0"/>
        <v>2.1066666666666671E-2</v>
      </c>
      <c r="K6" s="21">
        <f t="shared" si="4"/>
        <v>1.9200000000000002E-2</v>
      </c>
      <c r="L6" s="21">
        <f t="shared" si="5"/>
        <v>1.5813730555250859E-3</v>
      </c>
      <c r="N6" s="18" t="s">
        <v>30</v>
      </c>
      <c r="O6" s="22">
        <f t="shared" si="6"/>
        <v>1.5651390639550906E-2</v>
      </c>
      <c r="P6" s="22">
        <f t="shared" si="1"/>
        <v>1.3924340637945287E-2</v>
      </c>
      <c r="Q6" s="22">
        <f t="shared" si="1"/>
        <v>1.705461876585547E-2</v>
      </c>
      <c r="R6" s="22">
        <f t="shared" si="7"/>
        <v>1.5543450014450554E-2</v>
      </c>
      <c r="S6" s="22">
        <f t="shared" si="8"/>
        <v>1.2802079709767239E-3</v>
      </c>
      <c r="U6" s="21" t="s">
        <v>80</v>
      </c>
      <c r="V6" s="21">
        <f>SUM(H2:H9,H11,H13,H15,H17,H22,H26,H28,H33,H36)</f>
        <v>62.042086400000009</v>
      </c>
      <c r="W6" s="21">
        <f>SUM(I2:I9,I11,I13,I15,I17,I22,I26,I28,I33,I36)</f>
        <v>67.504605666666677</v>
      </c>
      <c r="X6" s="21">
        <f>SUM(J2:J9,J11,J13,J15,J17,J22,J26,J28,J33,J36)</f>
        <v>59.09321820000001</v>
      </c>
      <c r="Y6" s="21">
        <f t="shared" si="10"/>
        <v>62.879970088888889</v>
      </c>
      <c r="Z6" s="21">
        <f t="shared" si="11"/>
        <v>3.4846708678323135</v>
      </c>
    </row>
    <row r="7" spans="1:30" x14ac:dyDescent="0.25">
      <c r="A7" s="18" t="s">
        <v>31</v>
      </c>
      <c r="B7" s="28">
        <v>7.3380999999999998</v>
      </c>
      <c r="C7" s="28">
        <v>7.0808</v>
      </c>
      <c r="D7" s="28">
        <v>6.7965999999999998</v>
      </c>
      <c r="G7" s="18" t="s">
        <v>31</v>
      </c>
      <c r="H7" s="21">
        <f t="shared" si="3"/>
        <v>4.8920666666666666</v>
      </c>
      <c r="I7" s="21">
        <f t="shared" si="0"/>
        <v>4.720533333333333</v>
      </c>
      <c r="J7" s="21">
        <f t="shared" si="0"/>
        <v>4.5310666666666668</v>
      </c>
      <c r="K7" s="21">
        <f t="shared" si="4"/>
        <v>4.7145555555555561</v>
      </c>
      <c r="L7" s="21">
        <f t="shared" si="5"/>
        <v>0.147438236493275</v>
      </c>
      <c r="N7" s="18" t="s">
        <v>31</v>
      </c>
      <c r="O7" s="22">
        <f t="shared" si="6"/>
        <v>3.9603955052444304</v>
      </c>
      <c r="P7" s="22">
        <f t="shared" si="1"/>
        <v>3.8215298910528288</v>
      </c>
      <c r="Q7" s="22">
        <f t="shared" si="1"/>
        <v>3.6681462627852301</v>
      </c>
      <c r="R7" s="22">
        <f t="shared" si="7"/>
        <v>3.8166905530274966</v>
      </c>
      <c r="S7" s="22">
        <f t="shared" si="8"/>
        <v>0.11935931558083118</v>
      </c>
      <c r="U7" s="21" t="s">
        <v>79</v>
      </c>
      <c r="V7" s="21">
        <f>SUM(H12,H10,H14,H16,H18:H21,H23:H25,H27,H29:H32,H34,H35,H37:H38)</f>
        <v>63.952898533333325</v>
      </c>
      <c r="W7" s="21">
        <f t="shared" ref="W7:X7" si="12">SUM(I12,I10,I14,I16,I18:I21,I23:I25,I27,I29:I32,I34,I35,I37:I38)</f>
        <v>63.136025999999994</v>
      </c>
      <c r="X7" s="21">
        <f t="shared" si="12"/>
        <v>54.845144933333337</v>
      </c>
      <c r="Y7" s="21">
        <f t="shared" si="10"/>
        <v>60.644689822222212</v>
      </c>
      <c r="Z7" s="21">
        <f t="shared" si="11"/>
        <v>4.1144348232863006</v>
      </c>
    </row>
    <row r="8" spans="1:30" x14ac:dyDescent="0.25">
      <c r="A8" s="18" t="s">
        <v>48</v>
      </c>
      <c r="B8" s="28">
        <v>2.296E-4</v>
      </c>
      <c r="C8" s="28">
        <v>2.085E-4</v>
      </c>
      <c r="D8" s="28">
        <v>2.273E-4</v>
      </c>
      <c r="G8" s="18" t="s">
        <v>48</v>
      </c>
      <c r="H8" s="21">
        <f t="shared" si="3"/>
        <v>1.5306666666666666E-4</v>
      </c>
      <c r="I8" s="21">
        <f t="shared" si="0"/>
        <v>1.3899999999999999E-4</v>
      </c>
      <c r="J8" s="21">
        <f t="shared" si="0"/>
        <v>1.5153333333333332E-4</v>
      </c>
      <c r="K8" s="21">
        <f t="shared" si="4"/>
        <v>1.4786666666666664E-4</v>
      </c>
      <c r="L8" s="21">
        <f t="shared" si="5"/>
        <v>6.3008523820782154E-6</v>
      </c>
      <c r="N8" s="18" t="s">
        <v>48</v>
      </c>
      <c r="O8" s="22">
        <f t="shared" si="6"/>
        <v>1.23915837615203E-4</v>
      </c>
      <c r="P8" s="22">
        <f t="shared" si="1"/>
        <v>1.1252810166711597E-4</v>
      </c>
      <c r="Q8" s="22">
        <f t="shared" si="1"/>
        <v>1.2267452042654897E-4</v>
      </c>
      <c r="R8" s="22">
        <f t="shared" si="7"/>
        <v>1.1970615323628931E-4</v>
      </c>
      <c r="S8" s="22">
        <f t="shared" si="8"/>
        <v>5.1008845858991856E-6</v>
      </c>
      <c r="U8" s="21" t="s">
        <v>81</v>
      </c>
      <c r="V8" s="21">
        <f>SUM(H6,H8,H11:H12,H15:H16,H26,H33)</f>
        <v>26.143886400000003</v>
      </c>
      <c r="W8" s="21">
        <f t="shared" ref="W8:X8" si="13">SUM(I6,I8,I11:I12,I15:I16,I26,I33)</f>
        <v>26.916539000000004</v>
      </c>
      <c r="X8" s="21">
        <f t="shared" si="13"/>
        <v>23.245751533333337</v>
      </c>
      <c r="Y8" s="21">
        <f t="shared" si="10"/>
        <v>25.435392311111116</v>
      </c>
      <c r="Z8" s="21">
        <f t="shared" si="11"/>
        <v>1.5801145658574136</v>
      </c>
    </row>
    <row r="9" spans="1:30" x14ac:dyDescent="0.25">
      <c r="A9" s="18" t="s">
        <v>32</v>
      </c>
      <c r="B9" s="28">
        <v>12.2028</v>
      </c>
      <c r="C9" s="28">
        <v>11.787100000000001</v>
      </c>
      <c r="D9" s="28">
        <v>14.664</v>
      </c>
      <c r="G9" s="18" t="s">
        <v>32</v>
      </c>
      <c r="H9" s="21">
        <f t="shared" si="3"/>
        <v>8.1351999999999993</v>
      </c>
      <c r="I9" s="21">
        <f t="shared" si="0"/>
        <v>7.8580666666666668</v>
      </c>
      <c r="J9" s="21">
        <f t="shared" si="0"/>
        <v>9.7759999999999998</v>
      </c>
      <c r="K9" s="21">
        <f t="shared" si="4"/>
        <v>8.5897555555555556</v>
      </c>
      <c r="L9" s="21">
        <f t="shared" si="5"/>
        <v>0.84639731906971161</v>
      </c>
      <c r="N9" s="18" t="s">
        <v>32</v>
      </c>
      <c r="O9" s="22">
        <f t="shared" si="6"/>
        <v>6.5858892998728189</v>
      </c>
      <c r="P9" s="22">
        <f t="shared" si="1"/>
        <v>6.361534710601739</v>
      </c>
      <c r="Q9" s="22">
        <f t="shared" si="1"/>
        <v>7.9142066323577387</v>
      </c>
      <c r="R9" s="22">
        <f t="shared" si="7"/>
        <v>6.9538768809440983</v>
      </c>
      <c r="S9" s="22">
        <f t="shared" si="8"/>
        <v>0.68520491777734449</v>
      </c>
      <c r="U9" s="22" t="s">
        <v>76</v>
      </c>
      <c r="V9" s="22"/>
      <c r="W9" s="22"/>
      <c r="X9" s="22"/>
    </row>
    <row r="10" spans="1:30" x14ac:dyDescent="0.25">
      <c r="A10" s="18" t="s">
        <v>49</v>
      </c>
      <c r="B10" s="28">
        <v>1.2478000000000001E-3</v>
      </c>
      <c r="C10" s="28">
        <v>7.3899999999999997E-4</v>
      </c>
      <c r="D10" s="28">
        <v>6.1739999999999994E-4</v>
      </c>
      <c r="G10" s="18" t="s">
        <v>49</v>
      </c>
      <c r="H10" s="21">
        <f t="shared" si="3"/>
        <v>8.3186666666666676E-4</v>
      </c>
      <c r="I10" s="21">
        <f t="shared" si="0"/>
        <v>4.9266666666666664E-4</v>
      </c>
      <c r="J10" s="21">
        <f t="shared" si="0"/>
        <v>4.1159999999999992E-4</v>
      </c>
      <c r="K10" s="21">
        <f t="shared" si="4"/>
        <v>5.7871111111111107E-4</v>
      </c>
      <c r="L10" s="21">
        <f t="shared" si="5"/>
        <v>1.8204166664547363E-4</v>
      </c>
      <c r="N10" s="18" t="s">
        <v>49</v>
      </c>
      <c r="O10" s="22">
        <f t="shared" si="6"/>
        <v>6.734415600010903E-4</v>
      </c>
      <c r="P10" s="22">
        <f t="shared" si="1"/>
        <v>3.9884060974579717E-4</v>
      </c>
      <c r="Q10" s="22">
        <f t="shared" si="1"/>
        <v>3.3321270968478364E-4</v>
      </c>
      <c r="R10" s="22">
        <f t="shared" si="7"/>
        <v>4.6849829314389037E-4</v>
      </c>
      <c r="S10" s="22">
        <f t="shared" si="8"/>
        <v>1.4737268469016613E-4</v>
      </c>
      <c r="U10" s="22" t="s">
        <v>80</v>
      </c>
      <c r="V10" s="22">
        <f>V6/123.5247*100</f>
        <v>50.226461914094919</v>
      </c>
      <c r="W10" s="22">
        <f t="shared" ref="W10:X10" si="14">W6/123.5247*100</f>
        <v>54.648669996095258</v>
      </c>
      <c r="X10" s="22">
        <f t="shared" si="14"/>
        <v>47.839191837745823</v>
      </c>
      <c r="Y10" s="22">
        <f t="shared" si="10"/>
        <v>50.904774582645331</v>
      </c>
      <c r="Z10" s="22">
        <f t="shared" si="11"/>
        <v>2.8210316380710201</v>
      </c>
    </row>
    <row r="11" spans="1:30" x14ac:dyDescent="0.25">
      <c r="A11" s="18" t="s">
        <v>33</v>
      </c>
      <c r="B11" s="28">
        <v>2.2284000000000002</v>
      </c>
      <c r="C11" s="28">
        <v>2.0287999999999999</v>
      </c>
      <c r="D11" s="28">
        <v>2.1070000000000002</v>
      </c>
      <c r="G11" s="18" t="s">
        <v>33</v>
      </c>
      <c r="H11" s="21">
        <f t="shared" si="3"/>
        <v>1.4856000000000003</v>
      </c>
      <c r="I11" s="21">
        <f t="shared" si="0"/>
        <v>1.3525333333333334</v>
      </c>
      <c r="J11" s="21">
        <f t="shared" si="0"/>
        <v>1.404666666666667</v>
      </c>
      <c r="K11" s="21">
        <f t="shared" si="4"/>
        <v>1.414266666666667</v>
      </c>
      <c r="L11" s="21">
        <f t="shared" si="5"/>
        <v>5.4746716458276945E-2</v>
      </c>
      <c r="N11" s="18" t="s">
        <v>33</v>
      </c>
      <c r="O11" s="22">
        <f t="shared" si="6"/>
        <v>1.2026744448681117</v>
      </c>
      <c r="P11" s="22">
        <f t="shared" si="1"/>
        <v>1.0949497010179612</v>
      </c>
      <c r="Q11" s="22">
        <f t="shared" si="1"/>
        <v>1.1371544854321987</v>
      </c>
      <c r="R11" s="22">
        <f t="shared" si="7"/>
        <v>1.1449262104394238</v>
      </c>
      <c r="S11" s="22">
        <f t="shared" si="8"/>
        <v>4.4320460975235676E-2</v>
      </c>
      <c r="U11" s="22" t="s">
        <v>79</v>
      </c>
      <c r="V11" s="22">
        <f>V7/123.5247*100</f>
        <v>51.773368835004931</v>
      </c>
      <c r="W11" s="22">
        <f t="shared" ref="W11:X11" si="15">W7/123.5247*100</f>
        <v>51.112065845940123</v>
      </c>
      <c r="X11" s="22">
        <f t="shared" si="15"/>
        <v>44.400144208675144</v>
      </c>
      <c r="Y11" s="22">
        <f t="shared" si="10"/>
        <v>49.095192963206728</v>
      </c>
      <c r="Z11" s="22">
        <f t="shared" si="11"/>
        <v>3.330860000701318</v>
      </c>
    </row>
    <row r="12" spans="1:30" x14ac:dyDescent="0.25">
      <c r="A12" s="18" t="s">
        <v>34</v>
      </c>
      <c r="B12" s="28">
        <v>0.128</v>
      </c>
      <c r="C12" s="28">
        <v>0.13400000000000001</v>
      </c>
      <c r="D12" s="28">
        <v>0.1234</v>
      </c>
      <c r="G12" s="18" t="s">
        <v>34</v>
      </c>
      <c r="H12" s="21">
        <f t="shared" si="3"/>
        <v>8.5333333333333344E-2</v>
      </c>
      <c r="I12" s="21">
        <f t="shared" si="0"/>
        <v>8.9333333333333334E-2</v>
      </c>
      <c r="J12" s="21">
        <f t="shared" si="0"/>
        <v>8.2266666666666668E-2</v>
      </c>
      <c r="K12" s="21">
        <f t="shared" si="4"/>
        <v>8.5644444444444454E-2</v>
      </c>
      <c r="L12" s="21">
        <f t="shared" si="5"/>
        <v>2.8933299197795182E-3</v>
      </c>
      <c r="N12" s="18" t="s">
        <v>34</v>
      </c>
      <c r="O12" s="22">
        <f t="shared" si="6"/>
        <v>6.9082000064224686E-2</v>
      </c>
      <c r="P12" s="22">
        <f t="shared" si="1"/>
        <v>7.2320218817235216E-2</v>
      </c>
      <c r="Q12" s="22">
        <f t="shared" si="1"/>
        <v>6.6599365686916601E-2</v>
      </c>
      <c r="R12" s="22">
        <f t="shared" si="7"/>
        <v>6.9333861522792167E-2</v>
      </c>
      <c r="S12" s="22">
        <f t="shared" si="8"/>
        <v>2.3423088012191275E-3</v>
      </c>
    </row>
    <row r="13" spans="1:30" x14ac:dyDescent="0.25">
      <c r="A13" s="18" t="s">
        <v>35</v>
      </c>
      <c r="B13" s="28">
        <v>59.478700000000003</v>
      </c>
      <c r="C13" s="28">
        <v>63.886699999999998</v>
      </c>
      <c r="D13" s="28">
        <v>52.6158</v>
      </c>
      <c r="G13" s="18" t="s">
        <v>35</v>
      </c>
      <c r="H13" s="21">
        <f t="shared" si="3"/>
        <v>39.652466666666669</v>
      </c>
      <c r="I13" s="21">
        <f t="shared" si="0"/>
        <v>42.591133333333332</v>
      </c>
      <c r="J13" s="21">
        <f t="shared" si="0"/>
        <v>35.077200000000005</v>
      </c>
      <c r="K13" s="21">
        <f t="shared" si="4"/>
        <v>39.106933333333338</v>
      </c>
      <c r="L13" s="21">
        <f t="shared" si="5"/>
        <v>3.0917097209341153</v>
      </c>
      <c r="N13" s="18" t="s">
        <v>35</v>
      </c>
      <c r="O13" s="22">
        <f t="shared" si="6"/>
        <v>32.10084029078125</v>
      </c>
      <c r="P13" s="22">
        <f t="shared" si="1"/>
        <v>34.479851667992989</v>
      </c>
      <c r="Q13" s="22">
        <f t="shared" si="1"/>
        <v>28.396911710775257</v>
      </c>
      <c r="R13" s="22">
        <f t="shared" si="7"/>
        <v>31.659201223183164</v>
      </c>
      <c r="S13" s="22">
        <f t="shared" si="8"/>
        <v>2.5029080992984536</v>
      </c>
    </row>
    <row r="14" spans="1:30" x14ac:dyDescent="0.25">
      <c r="A14" s="18" t="s">
        <v>36</v>
      </c>
      <c r="B14" s="28">
        <v>28.5258</v>
      </c>
      <c r="C14" s="28">
        <v>26.955400000000001</v>
      </c>
      <c r="D14" s="28">
        <v>23.764099999999999</v>
      </c>
      <c r="G14" s="18" t="s">
        <v>36</v>
      </c>
      <c r="H14" s="21">
        <f t="shared" si="3"/>
        <v>19.017199999999999</v>
      </c>
      <c r="I14" s="21">
        <f t="shared" si="0"/>
        <v>17.970266666666667</v>
      </c>
      <c r="J14" s="21">
        <f t="shared" si="0"/>
        <v>15.842733333333333</v>
      </c>
      <c r="K14" s="21">
        <f t="shared" si="4"/>
        <v>17.610066666666665</v>
      </c>
      <c r="L14" s="21">
        <f t="shared" si="5"/>
        <v>1.3207618216883878</v>
      </c>
      <c r="N14" s="18" t="s">
        <v>36</v>
      </c>
      <c r="O14" s="22">
        <f t="shared" si="6"/>
        <v>15.395463417437968</v>
      </c>
      <c r="P14" s="22">
        <f t="shared" si="1"/>
        <v>14.547913629150013</v>
      </c>
      <c r="Q14" s="22">
        <f t="shared" si="1"/>
        <v>12.825559044736263</v>
      </c>
      <c r="R14" s="22">
        <f t="shared" si="7"/>
        <v>14.256312030441416</v>
      </c>
      <c r="S14" s="22">
        <f t="shared" si="8"/>
        <v>1.0692289248129214</v>
      </c>
    </row>
    <row r="15" spans="1:30" x14ac:dyDescent="0.25">
      <c r="A15" s="18" t="s">
        <v>37</v>
      </c>
      <c r="B15" s="28">
        <v>0.5333</v>
      </c>
      <c r="C15" s="28">
        <v>0.53769999999999996</v>
      </c>
      <c r="D15" s="28">
        <v>0.52929999999999999</v>
      </c>
      <c r="G15" s="18" t="s">
        <v>37</v>
      </c>
      <c r="H15" s="21">
        <f t="shared" si="3"/>
        <v>0.35553333333333337</v>
      </c>
      <c r="I15" s="21">
        <f t="shared" si="0"/>
        <v>0.35846666666666666</v>
      </c>
      <c r="J15" s="21">
        <f t="shared" si="0"/>
        <v>0.35286666666666666</v>
      </c>
      <c r="K15" s="21">
        <f t="shared" si="4"/>
        <v>0.35562222222222223</v>
      </c>
      <c r="L15" s="21">
        <f t="shared" si="5"/>
        <v>2.2870542809366383E-3</v>
      </c>
      <c r="N15" s="18" t="s">
        <v>37</v>
      </c>
      <c r="O15" s="22">
        <f t="shared" si="6"/>
        <v>0.28782367683008608</v>
      </c>
      <c r="P15" s="22">
        <f t="shared" si="1"/>
        <v>0.29019837058229381</v>
      </c>
      <c r="Q15" s="22">
        <f t="shared" si="1"/>
        <v>0.28566486432807903</v>
      </c>
      <c r="R15" s="22">
        <f t="shared" si="7"/>
        <v>0.2878956372468196</v>
      </c>
      <c r="S15" s="22">
        <f t="shared" si="8"/>
        <v>1.8514955154205269E-3</v>
      </c>
    </row>
    <row r="16" spans="1:30" x14ac:dyDescent="0.25">
      <c r="A16" s="18" t="s">
        <v>38</v>
      </c>
      <c r="B16" s="28">
        <v>35.899700000000003</v>
      </c>
      <c r="C16" s="28">
        <v>37.311500000000002</v>
      </c>
      <c r="D16" s="28">
        <v>31.701000000000001</v>
      </c>
      <c r="G16" s="18" t="s">
        <v>38</v>
      </c>
      <c r="H16" s="21">
        <f t="shared" si="3"/>
        <v>23.933133333333334</v>
      </c>
      <c r="I16" s="21">
        <f t="shared" si="0"/>
        <v>24.874333333333336</v>
      </c>
      <c r="J16" s="21">
        <f t="shared" si="0"/>
        <v>21.134</v>
      </c>
      <c r="K16" s="21">
        <f t="shared" si="4"/>
        <v>23.313822222222225</v>
      </c>
      <c r="L16" s="21">
        <f t="shared" si="5"/>
        <v>1.5885387520969021</v>
      </c>
      <c r="N16" s="18" t="s">
        <v>38</v>
      </c>
      <c r="O16" s="22">
        <f t="shared" si="6"/>
        <v>19.375180294575365</v>
      </c>
      <c r="P16" s="22">
        <f t="shared" si="1"/>
        <v>20.137133167158744</v>
      </c>
      <c r="Q16" s="22">
        <f t="shared" si="1"/>
        <v>17.109128781531144</v>
      </c>
      <c r="R16" s="22">
        <f t="shared" si="7"/>
        <v>18.873814081088415</v>
      </c>
      <c r="S16" s="22">
        <f t="shared" si="8"/>
        <v>1.2860089942310344</v>
      </c>
    </row>
    <row r="17" spans="1:19" x14ac:dyDescent="0.25">
      <c r="A17" s="18" t="s">
        <v>50</v>
      </c>
      <c r="B17" s="28">
        <v>10.2956</v>
      </c>
      <c r="C17" s="28">
        <v>15.0495</v>
      </c>
      <c r="D17" s="28">
        <v>10.934100000000001</v>
      </c>
      <c r="G17" s="18" t="s">
        <v>50</v>
      </c>
      <c r="H17" s="21">
        <f t="shared" si="3"/>
        <v>6.8637333333333341</v>
      </c>
      <c r="I17" s="21">
        <f t="shared" si="0"/>
        <v>10.033000000000001</v>
      </c>
      <c r="J17" s="21">
        <f t="shared" si="0"/>
        <v>7.2894000000000005</v>
      </c>
      <c r="K17" s="21">
        <f t="shared" si="4"/>
        <v>8.0620444444444459</v>
      </c>
      <c r="L17" s="21">
        <f t="shared" si="5"/>
        <v>1.4044684354490982</v>
      </c>
      <c r="N17" s="18" t="s">
        <v>50</v>
      </c>
      <c r="O17" s="22">
        <f t="shared" si="6"/>
        <v>5.5565674989158724</v>
      </c>
      <c r="P17" s="22">
        <f t="shared" si="1"/>
        <v>8.1222621872386664</v>
      </c>
      <c r="Q17" s="22">
        <f t="shared" si="1"/>
        <v>5.9011679445487433</v>
      </c>
      <c r="R17" s="22">
        <f t="shared" si="7"/>
        <v>6.5266658769010943</v>
      </c>
      <c r="S17" s="22">
        <f t="shared" si="8"/>
        <v>1.1369940064206572</v>
      </c>
    </row>
    <row r="18" spans="1:19" x14ac:dyDescent="0.25">
      <c r="A18" s="18" t="s">
        <v>52</v>
      </c>
      <c r="B18" s="28">
        <v>0.35649999999999998</v>
      </c>
      <c r="C18" s="28">
        <v>0.27879999999999999</v>
      </c>
      <c r="D18" s="28">
        <v>0.53959999999999997</v>
      </c>
      <c r="G18" s="18" t="s">
        <v>52</v>
      </c>
      <c r="H18" s="21">
        <f t="shared" si="3"/>
        <v>0.23766666666666666</v>
      </c>
      <c r="I18" s="21">
        <f t="shared" si="3"/>
        <v>0.18586666666666665</v>
      </c>
      <c r="J18" s="21">
        <f t="shared" si="3"/>
        <v>0.35973333333333335</v>
      </c>
      <c r="K18" s="21">
        <f t="shared" si="4"/>
        <v>0.26108888888888887</v>
      </c>
      <c r="L18" s="21">
        <f t="shared" si="5"/>
        <v>7.2887378033121827E-2</v>
      </c>
      <c r="N18" s="18" t="s">
        <v>52</v>
      </c>
      <c r="O18" s="22">
        <f t="shared" si="6"/>
        <v>0.19240416424137574</v>
      </c>
      <c r="P18" s="22">
        <f t="shared" si="6"/>
        <v>0.15046923138988935</v>
      </c>
      <c r="Q18" s="22">
        <f t="shared" si="6"/>
        <v>0.29122380652074714</v>
      </c>
      <c r="R18" s="22">
        <f t="shared" si="7"/>
        <v>0.21136573405067072</v>
      </c>
      <c r="S18" s="22">
        <f t="shared" si="8"/>
        <v>5.900631860115587E-2</v>
      </c>
    </row>
    <row r="19" spans="1:19" x14ac:dyDescent="0.25">
      <c r="A19" s="18" t="s">
        <v>51</v>
      </c>
      <c r="B19" s="28">
        <v>28.463100000000001</v>
      </c>
      <c r="C19" s="28">
        <v>27.79</v>
      </c>
      <c r="D19" s="28">
        <v>23.976800000000001</v>
      </c>
      <c r="G19" s="18" t="s">
        <v>51</v>
      </c>
      <c r="H19" s="21">
        <f t="shared" si="3"/>
        <v>18.9754</v>
      </c>
      <c r="I19" s="21">
        <f t="shared" si="3"/>
        <v>18.526666666666667</v>
      </c>
      <c r="J19" s="21">
        <f t="shared" si="3"/>
        <v>15.984533333333335</v>
      </c>
      <c r="K19" s="21">
        <f t="shared" si="4"/>
        <v>17.828866666666666</v>
      </c>
      <c r="L19" s="21">
        <f t="shared" si="5"/>
        <v>1.3169445658909218</v>
      </c>
      <c r="N19" s="18" t="s">
        <v>51</v>
      </c>
      <c r="O19" s="22">
        <f t="shared" si="6"/>
        <v>15.36162403146901</v>
      </c>
      <c r="P19" s="22">
        <f t="shared" si="6"/>
        <v>14.99834985769378</v>
      </c>
      <c r="Q19" s="22">
        <f t="shared" si="6"/>
        <v>12.940353899530487</v>
      </c>
      <c r="R19" s="22">
        <f t="shared" si="7"/>
        <v>14.433442596231091</v>
      </c>
      <c r="S19" s="22">
        <f t="shared" si="8"/>
        <v>1.0661386474858237</v>
      </c>
    </row>
    <row r="20" spans="1:19" x14ac:dyDescent="0.25">
      <c r="A20" s="18" t="s">
        <v>53</v>
      </c>
      <c r="B20" s="28">
        <v>1.0654999999999999</v>
      </c>
      <c r="C20" s="28">
        <v>0.96509999999999996</v>
      </c>
      <c r="D20" s="28">
        <v>0.92530000000000001</v>
      </c>
      <c r="G20" s="18" t="s">
        <v>53</v>
      </c>
      <c r="H20" s="21">
        <f t="shared" si="3"/>
        <v>0.71033333333333337</v>
      </c>
      <c r="I20" s="21">
        <f t="shared" si="3"/>
        <v>0.64339999999999997</v>
      </c>
      <c r="J20" s="21">
        <f t="shared" si="3"/>
        <v>0.61686666666666679</v>
      </c>
      <c r="K20" s="21">
        <f t="shared" si="4"/>
        <v>0.65686666666666671</v>
      </c>
      <c r="L20" s="21">
        <f t="shared" si="5"/>
        <v>3.9327833890496905E-2</v>
      </c>
      <c r="N20" s="18" t="s">
        <v>53</v>
      </c>
      <c r="O20" s="22">
        <f t="shared" si="6"/>
        <v>0.57505368022212022</v>
      </c>
      <c r="P20" s="22">
        <f t="shared" si="6"/>
        <v>0.52086748642174396</v>
      </c>
      <c r="Q20" s="22">
        <f t="shared" si="6"/>
        <v>0.49938730202677428</v>
      </c>
      <c r="R20" s="22">
        <f t="shared" si="7"/>
        <v>0.53176948955687953</v>
      </c>
      <c r="S20" s="22">
        <f t="shared" si="8"/>
        <v>3.1838032304872518E-2</v>
      </c>
    </row>
    <row r="21" spans="1:19" x14ac:dyDescent="0.25">
      <c r="A21" s="18" t="s">
        <v>54</v>
      </c>
      <c r="B21" s="28">
        <v>0.74739999999999995</v>
      </c>
      <c r="C21" s="28">
        <v>0.77049999999999996</v>
      </c>
      <c r="D21" s="28">
        <v>0.66539999999999999</v>
      </c>
      <c r="G21" s="18" t="s">
        <v>54</v>
      </c>
      <c r="H21" s="21">
        <f t="shared" si="3"/>
        <v>0.49826666666666669</v>
      </c>
      <c r="I21" s="21">
        <f t="shared" si="3"/>
        <v>0.51366666666666672</v>
      </c>
      <c r="J21" s="21">
        <f t="shared" si="3"/>
        <v>0.44360000000000005</v>
      </c>
      <c r="K21" s="21">
        <f t="shared" si="4"/>
        <v>0.48517777777777776</v>
      </c>
      <c r="L21" s="21">
        <f t="shared" si="5"/>
        <v>3.0064638184016154E-2</v>
      </c>
      <c r="N21" s="18" t="s">
        <v>54</v>
      </c>
      <c r="O21" s="22">
        <f t="shared" si="6"/>
        <v>0.40337411600001194</v>
      </c>
      <c r="P21" s="22">
        <f t="shared" si="6"/>
        <v>0.4158412581991025</v>
      </c>
      <c r="Q21" s="22">
        <f t="shared" si="6"/>
        <v>0.35911845970886802</v>
      </c>
      <c r="R21" s="22">
        <f t="shared" si="7"/>
        <v>0.39277794463599419</v>
      </c>
      <c r="S21" s="22">
        <f t="shared" si="8"/>
        <v>2.4338968792489406E-2</v>
      </c>
    </row>
    <row r="22" spans="1:19" x14ac:dyDescent="0.25">
      <c r="A22" s="18" t="s">
        <v>55</v>
      </c>
      <c r="B22" s="28">
        <v>2.1100000000000001E-2</v>
      </c>
      <c r="C22" s="28">
        <v>1.7399999999999999E-2</v>
      </c>
      <c r="D22" s="28">
        <v>1.9400000000000001E-2</v>
      </c>
      <c r="G22" s="18" t="s">
        <v>55</v>
      </c>
      <c r="H22" s="21">
        <f t="shared" si="3"/>
        <v>1.406666666666667E-2</v>
      </c>
      <c r="I22" s="21">
        <f t="shared" si="3"/>
        <v>1.1600000000000001E-2</v>
      </c>
      <c r="J22" s="21">
        <f t="shared" si="3"/>
        <v>1.2933333333333333E-2</v>
      </c>
      <c r="K22" s="21">
        <f t="shared" si="4"/>
        <v>1.2866666666666667E-2</v>
      </c>
      <c r="L22" s="21">
        <f t="shared" si="5"/>
        <v>1.0081152197523348E-3</v>
      </c>
      <c r="N22" s="18" t="s">
        <v>55</v>
      </c>
      <c r="O22" s="22">
        <f t="shared" si="6"/>
        <v>1.1387735948087039E-2</v>
      </c>
      <c r="P22" s="22">
        <f t="shared" si="6"/>
        <v>9.3908343837305428E-3</v>
      </c>
      <c r="Q22" s="22">
        <f t="shared" si="6"/>
        <v>1.0470240634734052E-2</v>
      </c>
      <c r="R22" s="22">
        <f t="shared" si="7"/>
        <v>1.0416270322183879E-2</v>
      </c>
      <c r="S22" s="22">
        <f t="shared" si="8"/>
        <v>8.1612440244933579E-4</v>
      </c>
    </row>
    <row r="23" spans="1:19" x14ac:dyDescent="0.25">
      <c r="A23" s="18" t="s">
        <v>56</v>
      </c>
      <c r="B23" s="28">
        <v>1.5900000000000001E-2</v>
      </c>
      <c r="C23" s="28">
        <v>2.0899999999999998E-2</v>
      </c>
      <c r="D23" s="28">
        <v>1.6299999999999999E-2</v>
      </c>
      <c r="G23" s="18" t="s">
        <v>56</v>
      </c>
      <c r="H23" s="21">
        <f t="shared" si="3"/>
        <v>1.0600000000000002E-2</v>
      </c>
      <c r="I23" s="21">
        <f t="shared" si="3"/>
        <v>1.3933333333333332E-2</v>
      </c>
      <c r="J23" s="21">
        <f t="shared" si="3"/>
        <v>1.0866666666666665E-2</v>
      </c>
      <c r="K23" s="21">
        <f t="shared" si="4"/>
        <v>1.18E-2</v>
      </c>
      <c r="L23" s="21">
        <f t="shared" si="5"/>
        <v>1.5124177357487597E-3</v>
      </c>
      <c r="N23" s="18" t="s">
        <v>56</v>
      </c>
      <c r="O23" s="22">
        <f t="shared" si="6"/>
        <v>8.5812796954779103E-3</v>
      </c>
      <c r="P23" s="22">
        <f t="shared" si="6"/>
        <v>1.1279795322986683E-2</v>
      </c>
      <c r="Q23" s="22">
        <f t="shared" si="6"/>
        <v>8.7971609456786101E-3</v>
      </c>
      <c r="R23" s="22">
        <f t="shared" si="7"/>
        <v>9.5527453213810672E-3</v>
      </c>
      <c r="S23" s="22">
        <f t="shared" si="8"/>
        <v>1.2243848685718395E-3</v>
      </c>
    </row>
    <row r="24" spans="1:19" x14ac:dyDescent="0.25">
      <c r="A24" s="18" t="s">
        <v>57</v>
      </c>
      <c r="B24" s="28">
        <v>3.1099999999999999E-2</v>
      </c>
      <c r="C24" s="28">
        <v>2.53E-2</v>
      </c>
      <c r="D24" s="28">
        <v>3.1800000000000002E-2</v>
      </c>
      <c r="G24" s="18" t="s">
        <v>57</v>
      </c>
      <c r="H24" s="21">
        <f t="shared" si="3"/>
        <v>2.0733333333333336E-2</v>
      </c>
      <c r="I24" s="21">
        <f t="shared" si="3"/>
        <v>1.6866666666666669E-2</v>
      </c>
      <c r="J24" s="21">
        <f t="shared" si="3"/>
        <v>2.1200000000000004E-2</v>
      </c>
      <c r="K24" s="21">
        <f t="shared" si="4"/>
        <v>1.9600000000000003E-2</v>
      </c>
      <c r="L24" s="21">
        <f t="shared" si="5"/>
        <v>1.9421256014614126E-3</v>
      </c>
      <c r="N24" s="18" t="s">
        <v>57</v>
      </c>
      <c r="O24" s="22">
        <f t="shared" si="6"/>
        <v>1.6784767203104591E-2</v>
      </c>
      <c r="P24" s="22">
        <f t="shared" si="6"/>
        <v>1.365448907519441E-2</v>
      </c>
      <c r="Q24" s="22">
        <f t="shared" si="6"/>
        <v>1.7162559390955821E-2</v>
      </c>
      <c r="R24" s="22">
        <f t="shared" si="7"/>
        <v>1.5867271889751608E-2</v>
      </c>
      <c r="S24" s="22">
        <f t="shared" si="8"/>
        <v>1.5722568858385511E-3</v>
      </c>
    </row>
    <row r="25" spans="1:19" x14ac:dyDescent="0.25">
      <c r="A25" s="18" t="s">
        <v>39</v>
      </c>
      <c r="B25" s="28">
        <v>1.11E-2</v>
      </c>
      <c r="C25" s="28">
        <v>1.9900000000000001E-2</v>
      </c>
      <c r="D25" s="28">
        <v>1.2999999999999999E-2</v>
      </c>
      <c r="G25" s="18" t="s">
        <v>39</v>
      </c>
      <c r="H25" s="21">
        <f t="shared" si="3"/>
        <v>7.4000000000000003E-3</v>
      </c>
      <c r="I25" s="21">
        <f t="shared" si="3"/>
        <v>1.3266666666666668E-2</v>
      </c>
      <c r="J25" s="21">
        <f t="shared" si="3"/>
        <v>8.666666666666668E-3</v>
      </c>
      <c r="K25" s="21">
        <f t="shared" si="4"/>
        <v>9.7777777777777793E-3</v>
      </c>
      <c r="L25" s="21">
        <f t="shared" si="5"/>
        <v>2.5206309223909759E-3</v>
      </c>
      <c r="N25" s="18" t="s">
        <v>39</v>
      </c>
      <c r="O25" s="22">
        <f t="shared" si="6"/>
        <v>5.9907046930694841E-3</v>
      </c>
      <c r="P25" s="22">
        <f t="shared" si="6"/>
        <v>1.0740092197484931E-2</v>
      </c>
      <c r="Q25" s="22">
        <f t="shared" si="6"/>
        <v>7.0161406315228199E-3</v>
      </c>
      <c r="R25" s="22">
        <f t="shared" si="7"/>
        <v>7.9156458406924122E-3</v>
      </c>
      <c r="S25" s="22">
        <f t="shared" si="8"/>
        <v>2.0405885805761729E-3</v>
      </c>
    </row>
    <row r="26" spans="1:19" x14ac:dyDescent="0.25">
      <c r="A26" s="18" t="s">
        <v>40</v>
      </c>
      <c r="B26" s="28">
        <v>0.35289999999999999</v>
      </c>
      <c r="C26" s="28">
        <v>0.29859999999999998</v>
      </c>
      <c r="D26" s="28">
        <v>0.33300000000000002</v>
      </c>
      <c r="G26" s="18" t="s">
        <v>40</v>
      </c>
      <c r="H26" s="21">
        <f t="shared" si="3"/>
        <v>0.23526666666666668</v>
      </c>
      <c r="I26" s="21">
        <f t="shared" si="3"/>
        <v>0.19906666666666667</v>
      </c>
      <c r="J26" s="21">
        <f t="shared" si="3"/>
        <v>0.222</v>
      </c>
      <c r="K26" s="21">
        <f t="shared" si="4"/>
        <v>0.21877777777777777</v>
      </c>
      <c r="L26" s="21">
        <f t="shared" si="5"/>
        <v>1.4953194464439969E-2</v>
      </c>
      <c r="N26" s="18" t="s">
        <v>40</v>
      </c>
      <c r="O26" s="22">
        <f t="shared" si="6"/>
        <v>0.19046123298956946</v>
      </c>
      <c r="P26" s="22">
        <f t="shared" si="6"/>
        <v>0.16115535327482414</v>
      </c>
      <c r="Q26" s="22">
        <f t="shared" si="6"/>
        <v>0.17972114079208451</v>
      </c>
      <c r="R26" s="22">
        <f t="shared" si="7"/>
        <v>0.17711257568549268</v>
      </c>
      <c r="S26" s="22">
        <f t="shared" si="8"/>
        <v>1.2105428683040697E-2</v>
      </c>
    </row>
    <row r="27" spans="1:19" x14ac:dyDescent="0.25">
      <c r="A27" s="18" t="s">
        <v>41</v>
      </c>
      <c r="B27" s="28">
        <v>9.8599999999999993E-2</v>
      </c>
      <c r="C27" s="28">
        <v>9.1399999999999995E-2</v>
      </c>
      <c r="D27" s="28">
        <v>0.1002</v>
      </c>
      <c r="G27" s="18" t="s">
        <v>41</v>
      </c>
      <c r="H27" s="21">
        <f t="shared" si="3"/>
        <v>6.5733333333333324E-2</v>
      </c>
      <c r="I27" s="21">
        <f t="shared" si="3"/>
        <v>6.0933333333333325E-2</v>
      </c>
      <c r="J27" s="21">
        <f t="shared" si="3"/>
        <v>6.6800000000000012E-2</v>
      </c>
      <c r="K27" s="21">
        <f t="shared" si="4"/>
        <v>6.4488888888888887E-2</v>
      </c>
      <c r="L27" s="21">
        <f t="shared" si="5"/>
        <v>2.5515911278946412E-3</v>
      </c>
      <c r="N27" s="18" t="s">
        <v>41</v>
      </c>
      <c r="O27" s="22">
        <f t="shared" si="6"/>
        <v>5.3214728174473057E-2</v>
      </c>
      <c r="P27" s="22">
        <f t="shared" si="6"/>
        <v>4.9328865670860422E-2</v>
      </c>
      <c r="Q27" s="22">
        <f t="shared" si="6"/>
        <v>5.4078253175275884E-2</v>
      </c>
      <c r="R27" s="22">
        <f t="shared" si="7"/>
        <v>5.220728234020313E-2</v>
      </c>
      <c r="S27" s="22">
        <f t="shared" si="8"/>
        <v>2.0656525600909297E-3</v>
      </c>
    </row>
    <row r="28" spans="1:19" x14ac:dyDescent="0.25">
      <c r="A28" s="18" t="s">
        <v>42</v>
      </c>
      <c r="B28" s="28">
        <v>5.1999999999999998E-3</v>
      </c>
      <c r="C28" s="28">
        <v>5.4999999999999997E-3</v>
      </c>
      <c r="D28" s="28">
        <v>5.4000000000000003E-3</v>
      </c>
      <c r="G28" s="18" t="s">
        <v>42</v>
      </c>
      <c r="H28" s="21">
        <f t="shared" si="3"/>
        <v>3.4666666666666665E-3</v>
      </c>
      <c r="I28" s="21">
        <f t="shared" si="3"/>
        <v>3.6666666666666666E-3</v>
      </c>
      <c r="J28" s="21">
        <f t="shared" si="3"/>
        <v>3.6000000000000003E-3</v>
      </c>
      <c r="K28" s="21">
        <f t="shared" si="4"/>
        <v>3.5777777777777782E-3</v>
      </c>
      <c r="L28" s="21">
        <f t="shared" si="5"/>
        <v>8.3147941928309881E-5</v>
      </c>
      <c r="N28" s="18" t="s">
        <v>42</v>
      </c>
      <c r="O28" s="22">
        <f t="shared" si="6"/>
        <v>2.8064562526091273E-3</v>
      </c>
      <c r="P28" s="22">
        <f t="shared" si="6"/>
        <v>2.9683671902596539E-3</v>
      </c>
      <c r="Q28" s="22">
        <f t="shared" si="6"/>
        <v>2.914396877709479E-3</v>
      </c>
      <c r="R28" s="22">
        <f t="shared" si="7"/>
        <v>2.8964067735260872E-3</v>
      </c>
      <c r="S28" s="22">
        <f t="shared" si="8"/>
        <v>6.7312806206620921E-5</v>
      </c>
    </row>
    <row r="29" spans="1:19" x14ac:dyDescent="0.25">
      <c r="A29" s="18" t="s">
        <v>58</v>
      </c>
      <c r="B29" s="28">
        <v>6.6900000000000001E-2</v>
      </c>
      <c r="C29" s="28">
        <v>7.85E-2</v>
      </c>
      <c r="D29" s="28">
        <v>7.2999999999999995E-2</v>
      </c>
      <c r="G29" s="18" t="s">
        <v>58</v>
      </c>
      <c r="H29" s="21">
        <f t="shared" si="3"/>
        <v>4.4600000000000001E-2</v>
      </c>
      <c r="I29" s="21">
        <f t="shared" si="3"/>
        <v>5.2333333333333336E-2</v>
      </c>
      <c r="J29" s="21">
        <f t="shared" si="3"/>
        <v>4.8666666666666664E-2</v>
      </c>
      <c r="K29" s="21">
        <f t="shared" si="4"/>
        <v>4.8533333333333338E-2</v>
      </c>
      <c r="L29" s="21">
        <f t="shared" si="5"/>
        <v>3.1585275519292692E-3</v>
      </c>
      <c r="N29" s="18" t="s">
        <v>58</v>
      </c>
      <c r="O29" s="22">
        <f t="shared" si="6"/>
        <v>3.6106139096067427E-2</v>
      </c>
      <c r="P29" s="22">
        <f t="shared" si="6"/>
        <v>4.2366695351887793E-2</v>
      </c>
      <c r="Q29" s="22">
        <f t="shared" si="6"/>
        <v>3.9398328161628131E-2</v>
      </c>
      <c r="R29" s="22">
        <f t="shared" si="7"/>
        <v>3.9290387536527784E-2</v>
      </c>
      <c r="S29" s="22">
        <f t="shared" si="8"/>
        <v>2.5570007876394522E-3</v>
      </c>
    </row>
    <row r="30" spans="1:19" x14ac:dyDescent="0.25">
      <c r="A30" s="18" t="s">
        <v>59</v>
      </c>
      <c r="B30" s="28">
        <v>5.1000000000000004E-3</v>
      </c>
      <c r="C30" s="28">
        <v>7.7999999999999996E-3</v>
      </c>
      <c r="D30" s="28">
        <v>5.7000000000000002E-3</v>
      </c>
      <c r="G30" s="18" t="s">
        <v>59</v>
      </c>
      <c r="H30" s="21">
        <f t="shared" si="3"/>
        <v>3.4000000000000007E-3</v>
      </c>
      <c r="I30" s="21">
        <f t="shared" si="3"/>
        <v>5.1999999999999998E-3</v>
      </c>
      <c r="J30" s="21">
        <f t="shared" si="3"/>
        <v>3.8000000000000004E-3</v>
      </c>
      <c r="K30" s="21">
        <f t="shared" si="4"/>
        <v>4.1333333333333335E-3</v>
      </c>
      <c r="L30" s="21">
        <f t="shared" si="5"/>
        <v>7.7172246018601459E-4</v>
      </c>
      <c r="N30" s="18" t="s">
        <v>59</v>
      </c>
      <c r="O30" s="22">
        <f t="shared" si="6"/>
        <v>2.7524859400589524E-3</v>
      </c>
      <c r="P30" s="22">
        <f t="shared" si="6"/>
        <v>4.2096843789136904E-3</v>
      </c>
      <c r="Q30" s="22">
        <f t="shared" si="6"/>
        <v>3.0763078153600056E-3</v>
      </c>
      <c r="R30" s="22">
        <f t="shared" si="7"/>
        <v>3.3461593781108829E-3</v>
      </c>
      <c r="S30" s="22">
        <f t="shared" si="8"/>
        <v>6.2475153567344364E-4</v>
      </c>
    </row>
    <row r="31" spans="1:19" x14ac:dyDescent="0.25">
      <c r="A31" s="18" t="s">
        <v>60</v>
      </c>
      <c r="B31" s="28">
        <v>0.3866</v>
      </c>
      <c r="C31" s="28">
        <v>0.1363</v>
      </c>
      <c r="D31" s="28">
        <v>0.20760000000000001</v>
      </c>
      <c r="G31" s="18" t="s">
        <v>60</v>
      </c>
      <c r="H31" s="21">
        <f t="shared" si="3"/>
        <v>0.25773333333333337</v>
      </c>
      <c r="I31" s="21">
        <f t="shared" si="3"/>
        <v>9.0866666666666679E-2</v>
      </c>
      <c r="J31" s="21">
        <f t="shared" si="3"/>
        <v>0.13840000000000002</v>
      </c>
      <c r="K31" s="21">
        <f t="shared" si="4"/>
        <v>0.16233333333333336</v>
      </c>
      <c r="L31" s="21">
        <f t="shared" si="5"/>
        <v>7.0193658044225268E-2</v>
      </c>
      <c r="N31" s="18" t="s">
        <v>60</v>
      </c>
      <c r="O31" s="22">
        <f t="shared" si="6"/>
        <v>0.20864922831897859</v>
      </c>
      <c r="P31" s="22">
        <f t="shared" si="6"/>
        <v>7.3561536005889258E-2</v>
      </c>
      <c r="Q31" s="22">
        <f t="shared" si="6"/>
        <v>0.11204236885416442</v>
      </c>
      <c r="R31" s="22">
        <f t="shared" si="7"/>
        <v>0.13141771105967742</v>
      </c>
      <c r="S31" s="22">
        <f t="shared" si="8"/>
        <v>5.682560495530467E-2</v>
      </c>
    </row>
    <row r="32" spans="1:19" x14ac:dyDescent="0.25">
      <c r="A32" s="18" t="s">
        <v>61</v>
      </c>
      <c r="B32" s="28">
        <v>1.2E-2</v>
      </c>
      <c r="C32" s="28">
        <v>1.2699999999999999E-2</v>
      </c>
      <c r="D32" s="28">
        <v>1.4E-2</v>
      </c>
      <c r="G32" s="18" t="s">
        <v>61</v>
      </c>
      <c r="H32" s="21">
        <f t="shared" si="3"/>
        <v>8.0000000000000002E-3</v>
      </c>
      <c r="I32" s="21">
        <f t="shared" si="3"/>
        <v>8.4666666666666675E-3</v>
      </c>
      <c r="J32" s="21">
        <f t="shared" si="3"/>
        <v>9.3333333333333341E-3</v>
      </c>
      <c r="K32" s="21">
        <f t="shared" si="4"/>
        <v>8.6000000000000017E-3</v>
      </c>
      <c r="L32" s="21">
        <f t="shared" si="5"/>
        <v>5.5243568420693589E-4</v>
      </c>
      <c r="N32" s="18" t="s">
        <v>61</v>
      </c>
      <c r="O32" s="22">
        <f t="shared" si="6"/>
        <v>6.4764375060210634E-3</v>
      </c>
      <c r="P32" s="22">
        <f t="shared" si="6"/>
        <v>6.8542296938722928E-3</v>
      </c>
      <c r="Q32" s="22">
        <f t="shared" si="6"/>
        <v>7.5558437570245737E-3</v>
      </c>
      <c r="R32" s="22">
        <f t="shared" si="7"/>
        <v>6.9621703189726436E-3</v>
      </c>
      <c r="S32" s="22">
        <f t="shared" si="8"/>
        <v>4.4722689810777565E-4</v>
      </c>
    </row>
    <row r="33" spans="1:19" x14ac:dyDescent="0.25">
      <c r="A33" s="18" t="s">
        <v>43</v>
      </c>
      <c r="B33" s="28">
        <v>4.4299999999999999E-2</v>
      </c>
      <c r="C33" s="28">
        <v>3.8199999999999998E-2</v>
      </c>
      <c r="D33" s="28">
        <v>4.3099999999999999E-2</v>
      </c>
      <c r="G33" s="18" t="s">
        <v>43</v>
      </c>
      <c r="H33" s="21">
        <f t="shared" si="3"/>
        <v>2.9533333333333332E-2</v>
      </c>
      <c r="I33" s="21">
        <f t="shared" si="3"/>
        <v>2.5466666666666669E-2</v>
      </c>
      <c r="J33" s="21">
        <f t="shared" si="3"/>
        <v>2.8733333333333336E-2</v>
      </c>
      <c r="K33" s="21">
        <f t="shared" si="4"/>
        <v>2.7911111111111112E-2</v>
      </c>
      <c r="L33" s="21">
        <f t="shared" si="5"/>
        <v>1.7590682157478479E-3</v>
      </c>
      <c r="N33" s="18" t="s">
        <v>43</v>
      </c>
      <c r="O33" s="22">
        <f t="shared" si="6"/>
        <v>2.3908848459727756E-2</v>
      </c>
      <c r="P33" s="22">
        <f t="shared" si="6"/>
        <v>2.0616659394167052E-2</v>
      </c>
      <c r="Q33" s="22">
        <f t="shared" si="6"/>
        <v>2.3261204709125655E-2</v>
      </c>
      <c r="R33" s="22">
        <f t="shared" si="7"/>
        <v>2.2595570854340153E-2</v>
      </c>
      <c r="S33" s="22">
        <f t="shared" si="8"/>
        <v>1.4240619210148643E-3</v>
      </c>
    </row>
    <row r="34" spans="1:19" x14ac:dyDescent="0.25">
      <c r="A34" s="18" t="s">
        <v>44</v>
      </c>
      <c r="B34" s="28">
        <v>3.8E-3</v>
      </c>
      <c r="C34" s="28">
        <v>4.1999999999999997E-3</v>
      </c>
      <c r="D34" s="28">
        <v>5.3E-3</v>
      </c>
      <c r="G34" s="18" t="s">
        <v>44</v>
      </c>
      <c r="H34" s="21">
        <f t="shared" si="3"/>
        <v>2.5333333333333336E-3</v>
      </c>
      <c r="I34" s="21">
        <f t="shared" si="3"/>
        <v>2.8E-3</v>
      </c>
      <c r="J34" s="21">
        <f t="shared" si="3"/>
        <v>3.5333333333333336E-3</v>
      </c>
      <c r="K34" s="21">
        <f t="shared" si="4"/>
        <v>2.9555555555555563E-3</v>
      </c>
      <c r="L34" s="21">
        <f t="shared" si="5"/>
        <v>4.228066131208989E-4</v>
      </c>
      <c r="N34" s="18" t="s">
        <v>44</v>
      </c>
      <c r="O34" s="22">
        <f t="shared" si="6"/>
        <v>2.0508718769066702E-3</v>
      </c>
      <c r="P34" s="22">
        <f t="shared" si="6"/>
        <v>2.2667531271073722E-3</v>
      </c>
      <c r="Q34" s="22">
        <f t="shared" si="6"/>
        <v>2.8604265651593032E-3</v>
      </c>
      <c r="R34" s="22">
        <f t="shared" si="7"/>
        <v>2.3926838563911152E-3</v>
      </c>
      <c r="S34" s="22">
        <f t="shared" si="8"/>
        <v>3.4228507587624084E-4</v>
      </c>
    </row>
    <row r="35" spans="1:19" x14ac:dyDescent="0.25">
      <c r="A35" s="18" t="s">
        <v>45</v>
      </c>
      <c r="B35" s="28">
        <v>1.3599999999999999E-2</v>
      </c>
      <c r="C35" s="28">
        <v>1.0800000000000001E-2</v>
      </c>
      <c r="D35" s="28">
        <v>1.2E-2</v>
      </c>
      <c r="G35" s="18" t="s">
        <v>45</v>
      </c>
      <c r="H35" s="21">
        <f t="shared" si="3"/>
        <v>9.0666666666666656E-3</v>
      </c>
      <c r="I35" s="21">
        <f t="shared" si="3"/>
        <v>7.2000000000000007E-3</v>
      </c>
      <c r="J35" s="21">
        <f t="shared" si="3"/>
        <v>8.0000000000000002E-3</v>
      </c>
      <c r="K35" s="21">
        <f t="shared" si="4"/>
        <v>8.0888888888888885E-3</v>
      </c>
      <c r="L35" s="21">
        <f t="shared" si="5"/>
        <v>7.6465113484823271E-4</v>
      </c>
      <c r="N35" s="18" t="s">
        <v>45</v>
      </c>
      <c r="O35" s="22">
        <f t="shared" si="6"/>
        <v>7.3399625068238713E-3</v>
      </c>
      <c r="P35" s="22">
        <f t="shared" si="6"/>
        <v>5.8287937554189579E-3</v>
      </c>
      <c r="Q35" s="22">
        <f t="shared" si="6"/>
        <v>6.4764375060210634E-3</v>
      </c>
      <c r="R35" s="22">
        <f t="shared" si="7"/>
        <v>6.5483979227546306E-3</v>
      </c>
      <c r="S35" s="22">
        <f t="shared" si="8"/>
        <v>6.1902691109408305E-4</v>
      </c>
    </row>
    <row r="36" spans="1:19" x14ac:dyDescent="0.25">
      <c r="A36" s="18" t="s">
        <v>62</v>
      </c>
      <c r="B36" s="28">
        <v>8.3999999999999995E-3</v>
      </c>
      <c r="C36" s="28">
        <v>9.7999999999999997E-3</v>
      </c>
      <c r="D36" s="28">
        <v>1.0699999999999999E-2</v>
      </c>
      <c r="G36" s="18" t="s">
        <v>62</v>
      </c>
      <c r="H36" s="21">
        <f t="shared" si="3"/>
        <v>5.5999999999999999E-3</v>
      </c>
      <c r="I36" s="21">
        <f t="shared" si="3"/>
        <v>6.5333333333333346E-3</v>
      </c>
      <c r="J36" s="21">
        <f t="shared" si="3"/>
        <v>7.1333333333333335E-3</v>
      </c>
      <c r="K36" s="21">
        <f t="shared" si="4"/>
        <v>6.4222222222222224E-3</v>
      </c>
      <c r="L36" s="21">
        <f t="shared" si="5"/>
        <v>6.3089198073681746E-4</v>
      </c>
      <c r="N36" s="18" t="s">
        <v>62</v>
      </c>
      <c r="O36" s="22">
        <f t="shared" si="6"/>
        <v>4.5335062542147444E-3</v>
      </c>
      <c r="P36" s="22">
        <f t="shared" si="6"/>
        <v>5.2890906299172024E-3</v>
      </c>
      <c r="Q36" s="22">
        <f t="shared" si="6"/>
        <v>5.7748234428687817E-3</v>
      </c>
      <c r="R36" s="22">
        <f t="shared" si="7"/>
        <v>5.1991401090002434E-3</v>
      </c>
      <c r="S36" s="22">
        <f t="shared" si="8"/>
        <v>5.1074156078648029E-4</v>
      </c>
    </row>
    <row r="37" spans="1:19" x14ac:dyDescent="0.25">
      <c r="A37" s="18" t="s">
        <v>46</v>
      </c>
      <c r="B37" s="28">
        <v>3.6799999999999999E-2</v>
      </c>
      <c r="C37" s="28">
        <v>3.1199999999999999E-2</v>
      </c>
      <c r="D37" s="28">
        <v>3.5499999999999997E-2</v>
      </c>
      <c r="G37" s="18" t="s">
        <v>46</v>
      </c>
      <c r="H37" s="21">
        <f t="shared" si="3"/>
        <v>2.4533333333333334E-2</v>
      </c>
      <c r="I37" s="21">
        <f t="shared" si="3"/>
        <v>2.0799999999999999E-2</v>
      </c>
      <c r="J37" s="21">
        <f t="shared" si="3"/>
        <v>2.3666666666666666E-2</v>
      </c>
      <c r="K37" s="21">
        <f t="shared" si="4"/>
        <v>2.3000000000000003E-2</v>
      </c>
      <c r="L37" s="21">
        <f t="shared" si="5"/>
        <v>1.5953636529597844E-3</v>
      </c>
      <c r="N37" s="18" t="s">
        <v>46</v>
      </c>
      <c r="O37" s="22">
        <f t="shared" si="6"/>
        <v>1.9861075018464597E-2</v>
      </c>
      <c r="P37" s="22">
        <f t="shared" si="6"/>
        <v>1.6838737515654761E-2</v>
      </c>
      <c r="Q37" s="22">
        <f t="shared" si="6"/>
        <v>1.9159460955312312E-2</v>
      </c>
      <c r="R37" s="22">
        <f t="shared" si="7"/>
        <v>1.8619757829810558E-2</v>
      </c>
      <c r="S37" s="22">
        <f t="shared" si="8"/>
        <v>1.2915341247214415E-3</v>
      </c>
    </row>
    <row r="38" spans="1:19" x14ac:dyDescent="0.25">
      <c r="A38" s="18" t="s">
        <v>47</v>
      </c>
      <c r="B38" s="28">
        <v>6.0600000000000001E-2</v>
      </c>
      <c r="C38" s="28">
        <v>5.8999999999999997E-2</v>
      </c>
      <c r="D38" s="28">
        <v>5.7099999999999998E-2</v>
      </c>
      <c r="G38" s="18" t="s">
        <v>47</v>
      </c>
      <c r="H38" s="21">
        <f t="shared" si="3"/>
        <v>4.0399999999999998E-2</v>
      </c>
      <c r="I38" s="21">
        <f t="shared" si="3"/>
        <v>3.9333333333333331E-2</v>
      </c>
      <c r="J38" s="21">
        <f t="shared" si="3"/>
        <v>3.8066666666666665E-2</v>
      </c>
      <c r="K38" s="21">
        <f t="shared" si="4"/>
        <v>3.9266666666666665E-2</v>
      </c>
      <c r="L38" s="21">
        <f t="shared" si="5"/>
        <v>9.537450548388858E-4</v>
      </c>
      <c r="N38" s="18" t="s">
        <v>47</v>
      </c>
      <c r="O38" s="22">
        <f t="shared" si="6"/>
        <v>3.2706009405406369E-2</v>
      </c>
      <c r="P38" s="22">
        <f t="shared" si="6"/>
        <v>3.1842484404603556E-2</v>
      </c>
      <c r="Q38" s="22">
        <f t="shared" si="6"/>
        <v>3.0817048466150226E-2</v>
      </c>
      <c r="R38" s="22">
        <f t="shared" si="7"/>
        <v>3.178851409205339E-2</v>
      </c>
      <c r="S38" s="22">
        <f t="shared" si="8"/>
        <v>7.7210878054258453E-4</v>
      </c>
    </row>
    <row r="39" spans="1:19" x14ac:dyDescent="0.25">
      <c r="G39" s="18" t="s">
        <v>77</v>
      </c>
      <c r="H39" s="21">
        <f>SUM(H2:H38)</f>
        <v>125.99498493333333</v>
      </c>
      <c r="I39" s="21">
        <f t="shared" ref="I39:J39" si="16">SUM(I2:I38)</f>
        <v>130.64063166666671</v>
      </c>
      <c r="J39" s="21">
        <f t="shared" si="16"/>
        <v>113.93836313333334</v>
      </c>
      <c r="K39" s="23">
        <f>AVERAGE(H39:J39)</f>
        <v>123.52465991111113</v>
      </c>
      <c r="L39" s="21">
        <f t="shared" si="5"/>
        <v>7.0388598899943693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zoomScale="145" zoomScaleNormal="145" workbookViewId="0">
      <selection activeCell="E12" sqref="E12"/>
    </sheetView>
  </sheetViews>
  <sheetFormatPr defaultColWidth="9" defaultRowHeight="15.75" x14ac:dyDescent="0.25"/>
  <cols>
    <col min="1" max="1" width="11.875" style="18" customWidth="1"/>
    <col min="2" max="2" width="11.375" style="2" customWidth="1"/>
    <col min="3" max="3" width="11.5" style="2" customWidth="1"/>
    <col min="4" max="4" width="11.25" style="2" customWidth="1"/>
    <col min="5" max="5" width="6.375" style="18" customWidth="1"/>
    <col min="6" max="6" width="22.25" style="18" customWidth="1"/>
    <col min="7" max="7" width="15.375" style="18" customWidth="1"/>
    <col min="8" max="8" width="11.375" style="21" customWidth="1"/>
    <col min="9" max="9" width="11.5" style="21" customWidth="1"/>
    <col min="10" max="10" width="11.25" style="21" customWidth="1"/>
    <col min="11" max="11" width="12.75" style="21" customWidth="1"/>
    <col min="12" max="12" width="13.125" style="21" customWidth="1"/>
    <col min="13" max="13" width="7.125" style="18" customWidth="1"/>
    <col min="14" max="14" width="16.75" style="18" customWidth="1"/>
    <col min="15" max="16" width="15.375" style="22" customWidth="1"/>
    <col min="17" max="19" width="12.75" style="22" customWidth="1"/>
    <col min="20" max="20" width="13" style="17" customWidth="1"/>
    <col min="21" max="21" width="15.375" style="21" customWidth="1"/>
    <col min="22" max="22" width="10.625" style="21" bestFit="1" customWidth="1"/>
    <col min="23" max="23" width="11.375" style="21" customWidth="1"/>
    <col min="24" max="26" width="10.5" style="21" customWidth="1"/>
    <col min="27" max="27" width="16.25" style="18" customWidth="1"/>
    <col min="28" max="28" width="15.125" style="21" customWidth="1"/>
    <col min="29" max="29" width="15.125" style="18" customWidth="1"/>
    <col min="30" max="30" width="15.125" style="21" customWidth="1"/>
    <col min="31" max="31" width="15.125" style="22" customWidth="1"/>
    <col min="32" max="32" width="15.125" style="18" customWidth="1"/>
    <col min="33" max="16384" width="9" style="18"/>
  </cols>
  <sheetData>
    <row r="1" spans="1:30" ht="15.75" customHeight="1" x14ac:dyDescent="0.15">
      <c r="A1" s="18" t="s">
        <v>71</v>
      </c>
      <c r="B1" s="18" t="s">
        <v>101</v>
      </c>
      <c r="C1" s="18" t="s">
        <v>101</v>
      </c>
      <c r="D1" s="18" t="s">
        <v>101</v>
      </c>
      <c r="E1" s="18">
        <v>10</v>
      </c>
      <c r="F1" s="18" t="s">
        <v>72</v>
      </c>
      <c r="G1" s="18" t="s">
        <v>75</v>
      </c>
      <c r="H1" s="18" t="s">
        <v>101</v>
      </c>
      <c r="I1" s="18" t="s">
        <v>101</v>
      </c>
      <c r="J1" s="18" t="s">
        <v>101</v>
      </c>
      <c r="K1" s="20" t="s">
        <v>13</v>
      </c>
      <c r="L1" s="20" t="s">
        <v>14</v>
      </c>
      <c r="N1" s="18" t="s">
        <v>89</v>
      </c>
      <c r="O1" s="18" t="s">
        <v>101</v>
      </c>
      <c r="P1" s="18" t="s">
        <v>101</v>
      </c>
      <c r="Q1" s="18" t="s">
        <v>101</v>
      </c>
      <c r="R1" s="3" t="s">
        <v>13</v>
      </c>
      <c r="S1" s="20" t="s">
        <v>14</v>
      </c>
      <c r="T1" s="19"/>
      <c r="U1" s="18" t="s">
        <v>82</v>
      </c>
      <c r="V1" s="18" t="s">
        <v>101</v>
      </c>
      <c r="W1" s="18" t="s">
        <v>101</v>
      </c>
      <c r="X1" s="18" t="s">
        <v>101</v>
      </c>
      <c r="Y1" s="20" t="s">
        <v>13</v>
      </c>
      <c r="Z1" s="20" t="s">
        <v>14</v>
      </c>
      <c r="AB1" s="18"/>
      <c r="AD1" s="18"/>
    </row>
    <row r="2" spans="1:30" x14ac:dyDescent="0.25">
      <c r="A2" s="18" t="s">
        <v>26</v>
      </c>
      <c r="B2" s="28">
        <v>0.39610000000000001</v>
      </c>
      <c r="C2" s="28">
        <v>0.42920000000000003</v>
      </c>
      <c r="D2" s="28">
        <v>0.41199999999999998</v>
      </c>
      <c r="E2" s="18">
        <v>2</v>
      </c>
      <c r="F2" s="18" t="s">
        <v>74</v>
      </c>
      <c r="G2" s="18" t="s">
        <v>26</v>
      </c>
      <c r="H2" s="21">
        <f>B2*10*2/1000/0.03</f>
        <v>0.26406666666666667</v>
      </c>
      <c r="I2" s="21">
        <f t="shared" ref="I2:J17" si="0">C2*10*2/1000/0.03</f>
        <v>0.28613333333333335</v>
      </c>
      <c r="J2" s="21">
        <f t="shared" si="0"/>
        <v>0.27466666666666673</v>
      </c>
      <c r="K2" s="21">
        <f>AVERAGE(H2:J2)</f>
        <v>0.27495555555555556</v>
      </c>
      <c r="L2" s="21">
        <f>_xlfn.STDEV.P(H2:J2)</f>
        <v>9.0109946560498026E-3</v>
      </c>
      <c r="N2" s="18" t="s">
        <v>26</v>
      </c>
      <c r="O2" s="22">
        <f>H2/114.6277*100</f>
        <v>0.23036898294798436</v>
      </c>
      <c r="P2" s="22">
        <f t="shared" ref="P2:Q17" si="1">I2/114.6277*100</f>
        <v>0.24961971088430923</v>
      </c>
      <c r="Q2" s="22">
        <f t="shared" si="1"/>
        <v>0.23961631147328849</v>
      </c>
      <c r="R2" s="22">
        <f>AVERAGE(O2:Q2)</f>
        <v>0.23986833510186067</v>
      </c>
      <c r="S2" s="22">
        <f>_xlfn.STDEV.P(O2:Q2)</f>
        <v>7.8610969739860408E-3</v>
      </c>
      <c r="U2" s="21" t="s">
        <v>83</v>
      </c>
      <c r="V2" s="21">
        <f>H2</f>
        <v>0.26406666666666667</v>
      </c>
      <c r="W2" s="21">
        <f t="shared" ref="W2:X2" si="2">I2</f>
        <v>0.28613333333333335</v>
      </c>
      <c r="X2" s="21">
        <f t="shared" si="2"/>
        <v>0.27466666666666673</v>
      </c>
      <c r="Y2" s="21">
        <f>AVERAGE(V2:X2)</f>
        <v>0.27495555555555556</v>
      </c>
      <c r="Z2" s="21">
        <f>_xlfn.STDEV.P(V2:X2)</f>
        <v>9.0109946560498026E-3</v>
      </c>
      <c r="AA2" s="21"/>
    </row>
    <row r="3" spans="1:30" x14ac:dyDescent="0.25">
      <c r="A3" s="18" t="s">
        <v>27</v>
      </c>
      <c r="B3" s="28">
        <v>2.3999999999999998E-3</v>
      </c>
      <c r="C3" s="28">
        <v>2.2000000000000001E-3</v>
      </c>
      <c r="D3" s="28">
        <v>2.3999999999999998E-3</v>
      </c>
      <c r="E3" s="18">
        <v>1000</v>
      </c>
      <c r="G3" s="18" t="s">
        <v>27</v>
      </c>
      <c r="H3" s="21">
        <f t="shared" ref="H3:J38" si="3">B3*10*2/1000/0.03</f>
        <v>1.5999999999999999E-3</v>
      </c>
      <c r="I3" s="21">
        <f t="shared" si="0"/>
        <v>1.4666666666666669E-3</v>
      </c>
      <c r="J3" s="21">
        <f t="shared" si="0"/>
        <v>1.5999999999999999E-3</v>
      </c>
      <c r="K3" s="21">
        <f t="shared" ref="K3:K38" si="4">AVERAGE(H3:J3)</f>
        <v>1.5555555555555555E-3</v>
      </c>
      <c r="L3" s="21">
        <f t="shared" ref="L3:L39" si="5">_xlfn.STDEV.P(H3:J3)</f>
        <v>6.2853936105470716E-5</v>
      </c>
      <c r="N3" s="18" t="s">
        <v>27</v>
      </c>
      <c r="O3" s="22">
        <f t="shared" ref="O3:Q38" si="6">H3/114.6277*100</f>
        <v>1.3958231736308064E-3</v>
      </c>
      <c r="P3" s="22">
        <f t="shared" si="1"/>
        <v>1.2795045758282396E-3</v>
      </c>
      <c r="Q3" s="22">
        <f t="shared" si="1"/>
        <v>1.3958231736308064E-3</v>
      </c>
      <c r="R3" s="22">
        <f t="shared" ref="R3:R38" si="7">AVERAGE(O3:Q3)</f>
        <v>1.3570503076966174E-3</v>
      </c>
      <c r="S3" s="22">
        <f t="shared" ref="S3:S38" si="8">_xlfn.STDEV.P(O3:Q3)</f>
        <v>5.4833112856203754E-5</v>
      </c>
      <c r="U3" s="21" t="s">
        <v>78</v>
      </c>
      <c r="V3" s="21">
        <f>SUM(H3:H7)</f>
        <v>3.5439333333333334</v>
      </c>
      <c r="W3" s="21">
        <f t="shared" ref="W3:X3" si="9">SUM(I3:I7)</f>
        <v>4.0257333333333341</v>
      </c>
      <c r="X3" s="21">
        <f t="shared" si="9"/>
        <v>4.0937999999999999</v>
      </c>
      <c r="Y3" s="21">
        <f t="shared" ref="Y3:Y11" si="10">AVERAGE(V3:X3)</f>
        <v>3.8878222222222227</v>
      </c>
      <c r="Z3" s="21">
        <f>_xlfn.STDEV.P(V3:X3)</f>
        <v>0.24474877419332633</v>
      </c>
    </row>
    <row r="4" spans="1:30" x14ac:dyDescent="0.25">
      <c r="A4" s="18" t="s">
        <v>28</v>
      </c>
      <c r="B4" s="28">
        <v>7.4999999999999997E-3</v>
      </c>
      <c r="C4" s="28">
        <v>1.0699999999999999E-2</v>
      </c>
      <c r="D4" s="28">
        <v>0.01</v>
      </c>
      <c r="E4" s="18">
        <v>0.03</v>
      </c>
      <c r="F4" s="18" t="s">
        <v>73</v>
      </c>
      <c r="G4" s="18" t="s">
        <v>28</v>
      </c>
      <c r="H4" s="21">
        <f t="shared" si="3"/>
        <v>5.0000000000000001E-3</v>
      </c>
      <c r="I4" s="21">
        <f t="shared" si="0"/>
        <v>7.1333333333333335E-3</v>
      </c>
      <c r="J4" s="21">
        <f t="shared" si="0"/>
        <v>6.6666666666666671E-3</v>
      </c>
      <c r="K4" s="21">
        <f t="shared" si="4"/>
        <v>6.2666666666666669E-3</v>
      </c>
      <c r="L4" s="21">
        <f t="shared" si="5"/>
        <v>9.1570656791273406E-4</v>
      </c>
      <c r="N4" s="18" t="s">
        <v>28</v>
      </c>
      <c r="O4" s="22">
        <f t="shared" si="6"/>
        <v>4.3619474175962706E-3</v>
      </c>
      <c r="P4" s="22">
        <f t="shared" si="1"/>
        <v>6.2230449824373464E-3</v>
      </c>
      <c r="Q4" s="22">
        <f t="shared" si="1"/>
        <v>5.81592989012836E-3</v>
      </c>
      <c r="R4" s="22">
        <f t="shared" si="7"/>
        <v>5.4669740967206587E-3</v>
      </c>
      <c r="S4" s="22">
        <f t="shared" si="8"/>
        <v>7.9885277983657874E-4</v>
      </c>
      <c r="U4" s="21" t="s">
        <v>84</v>
      </c>
      <c r="V4" s="21">
        <f>SUM(H8:H27,H29,H30,H32,H35)</f>
        <v>98.132433200000008</v>
      </c>
      <c r="W4" s="21">
        <f>SUM(I8:I27,I29,I30,I32,I35)</f>
        <v>117.82963873333331</v>
      </c>
      <c r="X4" s="21">
        <f>SUM(J8:J27,J29,J30,J32,J35)</f>
        <v>114.26164499999999</v>
      </c>
      <c r="Y4" s="21">
        <f t="shared" si="10"/>
        <v>110.07457231111111</v>
      </c>
      <c r="Z4" s="21">
        <f t="shared" ref="Z4:Z11" si="11">_xlfn.STDEV.P(V4:X4)</f>
        <v>8.569078508689385</v>
      </c>
    </row>
    <row r="5" spans="1:30" x14ac:dyDescent="0.25">
      <c r="A5" s="18" t="s">
        <v>29</v>
      </c>
      <c r="B5" s="28">
        <v>5.0299999999999997E-2</v>
      </c>
      <c r="C5" s="28">
        <v>7.9299999999999995E-2</v>
      </c>
      <c r="D5" s="28">
        <v>0.10059999999999999</v>
      </c>
      <c r="G5" s="18" t="s">
        <v>29</v>
      </c>
      <c r="H5" s="21">
        <f t="shared" si="3"/>
        <v>3.3533333333333332E-2</v>
      </c>
      <c r="I5" s="21">
        <f t="shared" si="0"/>
        <v>5.2866666666666666E-2</v>
      </c>
      <c r="J5" s="21">
        <f t="shared" si="0"/>
        <v>6.7066666666666663E-2</v>
      </c>
      <c r="K5" s="21">
        <f t="shared" si="4"/>
        <v>5.1155555555555558E-2</v>
      </c>
      <c r="L5" s="21">
        <f t="shared" si="5"/>
        <v>1.3743290169801324E-2</v>
      </c>
      <c r="N5" s="18" t="s">
        <v>29</v>
      </c>
      <c r="O5" s="22">
        <f t="shared" si="6"/>
        <v>2.925412734734565E-2</v>
      </c>
      <c r="P5" s="22">
        <f t="shared" si="1"/>
        <v>4.61203240287179E-2</v>
      </c>
      <c r="Q5" s="22">
        <f t="shared" si="1"/>
        <v>5.85082546946913E-2</v>
      </c>
      <c r="R5" s="22">
        <f t="shared" si="7"/>
        <v>4.4627568690251619E-2</v>
      </c>
      <c r="S5" s="22">
        <f t="shared" si="8"/>
        <v>1.1989501813088201E-2</v>
      </c>
      <c r="U5" s="21" t="s">
        <v>85</v>
      </c>
      <c r="V5" s="21">
        <f>SUM(H28,H31,H33,H34,H36:H38)</f>
        <v>0.29720000000000002</v>
      </c>
      <c r="W5" s="21">
        <f>SUM(I28,I31,I33,I34,I36:I38)</f>
        <v>0.38686666666666669</v>
      </c>
      <c r="X5" s="21">
        <f>SUM(J28,J31,J33,J34,J36:J38)</f>
        <v>0.48706666666666665</v>
      </c>
      <c r="Y5" s="21">
        <f t="shared" si="10"/>
        <v>0.39037777777777777</v>
      </c>
      <c r="Z5" s="21">
        <f>_xlfn.STDEV.P(V5:X5)</f>
        <v>7.755249277619955E-2</v>
      </c>
    </row>
    <row r="6" spans="1:30" x14ac:dyDescent="0.25">
      <c r="A6" s="18" t="s">
        <v>30</v>
      </c>
      <c r="B6" s="28">
        <v>2.86E-2</v>
      </c>
      <c r="C6" s="28">
        <v>3.6499999999999998E-2</v>
      </c>
      <c r="D6" s="28">
        <v>2.8400000000000002E-2</v>
      </c>
      <c r="G6" s="18" t="s">
        <v>30</v>
      </c>
      <c r="H6" s="21">
        <f t="shared" si="3"/>
        <v>1.9066666666666669E-2</v>
      </c>
      <c r="I6" s="21">
        <f t="shared" si="0"/>
        <v>2.4333333333333332E-2</v>
      </c>
      <c r="J6" s="21">
        <f t="shared" si="0"/>
        <v>1.8933333333333337E-2</v>
      </c>
      <c r="K6" s="21">
        <f t="shared" si="4"/>
        <v>2.077777777777778E-2</v>
      </c>
      <c r="L6" s="21">
        <f t="shared" si="5"/>
        <v>2.5147466308326053E-3</v>
      </c>
      <c r="N6" s="18" t="s">
        <v>30</v>
      </c>
      <c r="O6" s="22">
        <f t="shared" si="6"/>
        <v>1.6633559485767113E-2</v>
      </c>
      <c r="P6" s="22">
        <f t="shared" si="1"/>
        <v>2.1228144098968511E-2</v>
      </c>
      <c r="Q6" s="22">
        <f t="shared" si="1"/>
        <v>1.6517240887964548E-2</v>
      </c>
      <c r="R6" s="22">
        <f t="shared" si="7"/>
        <v>1.8126314824233391E-2</v>
      </c>
      <c r="S6" s="22">
        <f t="shared" si="8"/>
        <v>2.1938385144538389E-3</v>
      </c>
      <c r="U6" s="21" t="s">
        <v>80</v>
      </c>
      <c r="V6" s="21">
        <f>SUM(H2:H9,H11,H13,H15,H17,H22,H26,H28,H33,H36)</f>
        <v>52.886765666666662</v>
      </c>
      <c r="W6" s="21">
        <f>SUM(I2:I9,I11,I13,I15,I17,I22,I26,I28,I33,I36)</f>
        <v>64.241242200000016</v>
      </c>
      <c r="X6" s="21">
        <f>SUM(J2:J9,J11,J13,J15,J17,J22,J26,J28,J33,J36)</f>
        <v>61.133842866666662</v>
      </c>
      <c r="Y6" s="21">
        <f t="shared" si="10"/>
        <v>59.420616911111118</v>
      </c>
      <c r="Z6" s="21">
        <f t="shared" si="11"/>
        <v>4.7911301184304014</v>
      </c>
    </row>
    <row r="7" spans="1:30" x14ac:dyDescent="0.25">
      <c r="A7" s="18" t="s">
        <v>31</v>
      </c>
      <c r="B7" s="28">
        <v>5.2271000000000001</v>
      </c>
      <c r="C7" s="28">
        <v>5.9099000000000004</v>
      </c>
      <c r="D7" s="28">
        <v>5.9992999999999999</v>
      </c>
      <c r="G7" s="18" t="s">
        <v>31</v>
      </c>
      <c r="H7" s="21">
        <f t="shared" si="3"/>
        <v>3.4847333333333332</v>
      </c>
      <c r="I7" s="21">
        <f t="shared" si="0"/>
        <v>3.9399333333333337</v>
      </c>
      <c r="J7" s="21">
        <f t="shared" si="0"/>
        <v>3.9995333333333334</v>
      </c>
      <c r="K7" s="21">
        <f t="shared" si="4"/>
        <v>3.8080666666666669</v>
      </c>
      <c r="L7" s="21">
        <f t="shared" si="5"/>
        <v>0.22992226705756219</v>
      </c>
      <c r="N7" s="18" t="s">
        <v>31</v>
      </c>
      <c r="O7" s="22">
        <f t="shared" si="6"/>
        <v>3.0400447128689954</v>
      </c>
      <c r="P7" s="22">
        <f t="shared" si="1"/>
        <v>3.4371564057669599</v>
      </c>
      <c r="Q7" s="22">
        <f t="shared" si="1"/>
        <v>3.4891508189847071</v>
      </c>
      <c r="R7" s="22">
        <f t="shared" si="7"/>
        <v>3.3221173125402204</v>
      </c>
      <c r="S7" s="22">
        <f t="shared" si="8"/>
        <v>0.20058176780792253</v>
      </c>
      <c r="U7" s="21" t="s">
        <v>79</v>
      </c>
      <c r="V7" s="21">
        <f>SUM(H12,H10,H14,H16,H18:H21,H23:H25,H27,H29:H32,H34,H35,H37:H38)</f>
        <v>49.350867533333314</v>
      </c>
      <c r="W7" s="21">
        <f t="shared" ref="W7:X7" si="12">SUM(I12,I10,I14,I16,I18:I21,I23:I25,I27,I29:I32,I34,I35,I37:I38)</f>
        <v>58.287129866666675</v>
      </c>
      <c r="X7" s="21">
        <f t="shared" si="12"/>
        <v>57.983335466666652</v>
      </c>
      <c r="Y7" s="21">
        <f t="shared" si="10"/>
        <v>55.207110955555549</v>
      </c>
      <c r="Z7" s="21">
        <f t="shared" si="11"/>
        <v>4.1428462860380355</v>
      </c>
    </row>
    <row r="8" spans="1:30" x14ac:dyDescent="0.25">
      <c r="A8" s="18" t="s">
        <v>48</v>
      </c>
      <c r="B8" s="28">
        <v>1.485E-4</v>
      </c>
      <c r="C8" s="28">
        <v>2.633E-4</v>
      </c>
      <c r="D8" s="28">
        <v>1.6430000000000001E-4</v>
      </c>
      <c r="G8" s="18" t="s">
        <v>48</v>
      </c>
      <c r="H8" s="21">
        <f t="shared" si="3"/>
        <v>9.9000000000000008E-5</v>
      </c>
      <c r="I8" s="21">
        <f t="shared" si="0"/>
        <v>1.7553333333333334E-4</v>
      </c>
      <c r="J8" s="21">
        <f t="shared" si="0"/>
        <v>1.0953333333333334E-4</v>
      </c>
      <c r="K8" s="21">
        <f t="shared" si="4"/>
        <v>1.2802222222222225E-4</v>
      </c>
      <c r="L8" s="21">
        <f t="shared" si="5"/>
        <v>3.3869524522172207E-5</v>
      </c>
      <c r="N8" s="18" t="s">
        <v>48</v>
      </c>
      <c r="O8" s="22">
        <f t="shared" si="6"/>
        <v>8.6366558868406163E-5</v>
      </c>
      <c r="P8" s="22">
        <f t="shared" si="1"/>
        <v>1.5313343400707972E-4</v>
      </c>
      <c r="Q8" s="22">
        <f t="shared" si="1"/>
        <v>9.5555728094808974E-5</v>
      </c>
      <c r="R8" s="22">
        <f t="shared" si="7"/>
        <v>1.1168524032343162E-4</v>
      </c>
      <c r="S8" s="22">
        <f t="shared" si="8"/>
        <v>2.9547417004940514E-5</v>
      </c>
      <c r="U8" s="21" t="s">
        <v>81</v>
      </c>
      <c r="V8" s="21">
        <f>SUM(H6,H8,H11:H12,H15:H16,H26,H33)</f>
        <v>15.520432333333334</v>
      </c>
      <c r="W8" s="21">
        <f t="shared" ref="W8:X8" si="13">SUM(I6,I8,I11:I12,I15:I16,I26,I33)</f>
        <v>20.541308866666668</v>
      </c>
      <c r="X8" s="21">
        <f t="shared" si="13"/>
        <v>18.145109533333333</v>
      </c>
      <c r="Y8" s="21">
        <f t="shared" si="10"/>
        <v>18.068950244444444</v>
      </c>
      <c r="Z8" s="21">
        <f t="shared" si="11"/>
        <v>2.0504715666902058</v>
      </c>
    </row>
    <row r="9" spans="1:30" x14ac:dyDescent="0.25">
      <c r="A9" s="18" t="s">
        <v>32</v>
      </c>
      <c r="B9" s="28">
        <v>8.4589999999999996</v>
      </c>
      <c r="C9" s="28">
        <v>10.3803</v>
      </c>
      <c r="D9" s="28">
        <v>10.267200000000001</v>
      </c>
      <c r="G9" s="18" t="s">
        <v>32</v>
      </c>
      <c r="H9" s="21">
        <f t="shared" si="3"/>
        <v>5.6393333333333331</v>
      </c>
      <c r="I9" s="21">
        <f t="shared" si="0"/>
        <v>6.9201999999999995</v>
      </c>
      <c r="J9" s="21">
        <f t="shared" si="0"/>
        <v>6.8448000000000011</v>
      </c>
      <c r="K9" s="21">
        <f t="shared" si="4"/>
        <v>6.4681111111111109</v>
      </c>
      <c r="L9" s="21">
        <f t="shared" si="5"/>
        <v>0.58684225234367948</v>
      </c>
      <c r="N9" s="18" t="s">
        <v>32</v>
      </c>
      <c r="O9" s="22">
        <f t="shared" si="6"/>
        <v>4.9196950940595796</v>
      </c>
      <c r="P9" s="22">
        <f t="shared" si="1"/>
        <v>6.0371097038499411</v>
      </c>
      <c r="Q9" s="22">
        <f t="shared" si="1"/>
        <v>5.971331536792591</v>
      </c>
      <c r="R9" s="22">
        <f t="shared" si="7"/>
        <v>5.64271211156737</v>
      </c>
      <c r="S9" s="22">
        <f t="shared" si="8"/>
        <v>0.51195500942937822</v>
      </c>
      <c r="U9" s="22" t="s">
        <v>76</v>
      </c>
      <c r="V9" s="22"/>
      <c r="W9" s="22"/>
      <c r="X9" s="22"/>
    </row>
    <row r="10" spans="1:30" x14ac:dyDescent="0.25">
      <c r="A10" s="18" t="s">
        <v>49</v>
      </c>
      <c r="B10" s="28">
        <v>7.0130000000000008E-4</v>
      </c>
      <c r="C10" s="28">
        <v>9.9480000000000011E-4</v>
      </c>
      <c r="D10" s="28">
        <v>1.2032E-3</v>
      </c>
      <c r="G10" s="18" t="s">
        <v>49</v>
      </c>
      <c r="H10" s="21">
        <f t="shared" si="3"/>
        <v>4.6753333333333344E-4</v>
      </c>
      <c r="I10" s="21">
        <f t="shared" si="0"/>
        <v>6.6320000000000018E-4</v>
      </c>
      <c r="J10" s="21">
        <f t="shared" si="0"/>
        <v>8.0213333333333328E-4</v>
      </c>
      <c r="K10" s="21">
        <f t="shared" si="4"/>
        <v>6.4428888888888895E-4</v>
      </c>
      <c r="L10" s="21">
        <f t="shared" si="5"/>
        <v>1.3725283868975188E-4</v>
      </c>
      <c r="N10" s="18" t="s">
        <v>49</v>
      </c>
      <c r="O10" s="22">
        <f t="shared" si="6"/>
        <v>4.0787116319470203E-4</v>
      </c>
      <c r="P10" s="22">
        <f t="shared" si="1"/>
        <v>5.7856870546996945E-4</v>
      </c>
      <c r="Q10" s="22">
        <f t="shared" si="1"/>
        <v>6.997726843802443E-4</v>
      </c>
      <c r="R10" s="22">
        <f t="shared" si="7"/>
        <v>5.6207085101497194E-4</v>
      </c>
      <c r="S10" s="22">
        <f t="shared" si="8"/>
        <v>1.1973793305610412E-4</v>
      </c>
      <c r="U10" s="22" t="s">
        <v>80</v>
      </c>
      <c r="V10" s="22">
        <f>V6/114.6277*100</f>
        <v>46.137858184947142</v>
      </c>
      <c r="W10" s="22">
        <f t="shared" ref="W10:X10" si="14">W6/114.6277*100</f>
        <v>56.043384103493324</v>
      </c>
      <c r="X10" s="22">
        <f t="shared" si="14"/>
        <v>53.332521603998565</v>
      </c>
      <c r="Y10" s="22">
        <f t="shared" si="10"/>
        <v>51.837921297479681</v>
      </c>
      <c r="Z10" s="22">
        <f t="shared" si="11"/>
        <v>4.1797315294910442</v>
      </c>
    </row>
    <row r="11" spans="1:30" x14ac:dyDescent="0.25">
      <c r="A11" s="18" t="s">
        <v>33</v>
      </c>
      <c r="B11" s="28">
        <v>1.2997000000000001</v>
      </c>
      <c r="C11" s="28">
        <v>2.1507000000000001</v>
      </c>
      <c r="D11" s="28">
        <v>1.3473999999999999</v>
      </c>
      <c r="G11" s="18" t="s">
        <v>33</v>
      </c>
      <c r="H11" s="21">
        <f t="shared" si="3"/>
        <v>0.86646666666666672</v>
      </c>
      <c r="I11" s="21">
        <f t="shared" si="0"/>
        <v>1.4338000000000002</v>
      </c>
      <c r="J11" s="21">
        <f t="shared" si="0"/>
        <v>0.89826666666666666</v>
      </c>
      <c r="K11" s="21">
        <f t="shared" si="4"/>
        <v>1.0661777777777779</v>
      </c>
      <c r="L11" s="21">
        <f t="shared" si="5"/>
        <v>0.26027214437162205</v>
      </c>
      <c r="N11" s="18" t="s">
        <v>33</v>
      </c>
      <c r="O11" s="22">
        <f t="shared" si="6"/>
        <v>0.75589640781998302</v>
      </c>
      <c r="P11" s="22">
        <f t="shared" si="1"/>
        <v>1.2508320414699066</v>
      </c>
      <c r="Q11" s="22">
        <f t="shared" si="1"/>
        <v>0.78363839339589525</v>
      </c>
      <c r="R11" s="22">
        <f t="shared" si="7"/>
        <v>0.93012228089526161</v>
      </c>
      <c r="S11" s="22">
        <f t="shared" si="8"/>
        <v>0.2270586816028079</v>
      </c>
      <c r="U11" s="22" t="s">
        <v>79</v>
      </c>
      <c r="V11" s="22">
        <f>V7/114.6277*100</f>
        <v>43.053177838631775</v>
      </c>
      <c r="W11" s="22">
        <f t="shared" ref="W11:X11" si="15">W7/114.6277*100</f>
        <v>50.849079120201026</v>
      </c>
      <c r="X11" s="22">
        <f t="shared" si="15"/>
        <v>50.584052080488959</v>
      </c>
      <c r="Y11" s="22">
        <f t="shared" si="10"/>
        <v>48.162103013107249</v>
      </c>
      <c r="Z11" s="22">
        <f t="shared" si="11"/>
        <v>3.6141755317763788</v>
      </c>
    </row>
    <row r="12" spans="1:30" x14ac:dyDescent="0.25">
      <c r="A12" s="18" t="s">
        <v>34</v>
      </c>
      <c r="B12" s="28">
        <v>0.1179</v>
      </c>
      <c r="C12" s="28">
        <v>0.13100000000000001</v>
      </c>
      <c r="D12" s="28">
        <v>0.1275</v>
      </c>
      <c r="G12" s="18" t="s">
        <v>34</v>
      </c>
      <c r="H12" s="21">
        <f t="shared" si="3"/>
        <v>7.8600000000000017E-2</v>
      </c>
      <c r="I12" s="21">
        <f t="shared" si="0"/>
        <v>8.7333333333333332E-2</v>
      </c>
      <c r="J12" s="21">
        <f t="shared" si="0"/>
        <v>8.4999999999999992E-2</v>
      </c>
      <c r="K12" s="21">
        <f t="shared" si="4"/>
        <v>8.3644444444444452E-2</v>
      </c>
      <c r="L12" s="21">
        <f t="shared" si="5"/>
        <v>3.6919665875994262E-3</v>
      </c>
      <c r="N12" s="18" t="s">
        <v>34</v>
      </c>
      <c r="O12" s="22">
        <f t="shared" si="6"/>
        <v>6.8569813404613378E-2</v>
      </c>
      <c r="P12" s="22">
        <f t="shared" si="1"/>
        <v>7.6188681560681523E-2</v>
      </c>
      <c r="Q12" s="22">
        <f t="shared" si="1"/>
        <v>7.4153106099136584E-2</v>
      </c>
      <c r="R12" s="22">
        <f t="shared" si="7"/>
        <v>7.2970533688143838E-2</v>
      </c>
      <c r="S12" s="22">
        <f t="shared" si="8"/>
        <v>3.2208328245262093E-3</v>
      </c>
    </row>
    <row r="13" spans="1:30" x14ac:dyDescent="0.25">
      <c r="A13" s="18" t="s">
        <v>35</v>
      </c>
      <c r="B13" s="28">
        <v>49.975700000000003</v>
      </c>
      <c r="C13" s="28">
        <v>58.917200000000001</v>
      </c>
      <c r="D13" s="28">
        <v>56.230699999999999</v>
      </c>
      <c r="G13" s="18" t="s">
        <v>35</v>
      </c>
      <c r="H13" s="21">
        <f t="shared" si="3"/>
        <v>33.317133333333338</v>
      </c>
      <c r="I13" s="21">
        <f t="shared" si="0"/>
        <v>39.278133333333336</v>
      </c>
      <c r="J13" s="21">
        <f t="shared" si="0"/>
        <v>37.487133333333333</v>
      </c>
      <c r="K13" s="21">
        <f t="shared" si="4"/>
        <v>36.694133333333333</v>
      </c>
      <c r="L13" s="21">
        <f t="shared" si="5"/>
        <v>2.4973341786793362</v>
      </c>
      <c r="N13" s="18" t="s">
        <v>35</v>
      </c>
      <c r="O13" s="22">
        <f t="shared" si="6"/>
        <v>29.065516741008796</v>
      </c>
      <c r="P13" s="22">
        <f t="shared" si="1"/>
        <v>34.265830452267068</v>
      </c>
      <c r="Q13" s="22">
        <f t="shared" si="1"/>
        <v>32.703380887284077</v>
      </c>
      <c r="R13" s="22">
        <f t="shared" si="7"/>
        <v>32.011576026853312</v>
      </c>
      <c r="S13" s="22">
        <f t="shared" si="8"/>
        <v>2.1786480743130459</v>
      </c>
    </row>
    <row r="14" spans="1:30" x14ac:dyDescent="0.25">
      <c r="A14" s="18" t="s">
        <v>36</v>
      </c>
      <c r="B14" s="28">
        <v>23.7333</v>
      </c>
      <c r="C14" s="28">
        <v>25.478999999999999</v>
      </c>
      <c r="D14" s="28">
        <v>27.715499999999999</v>
      </c>
      <c r="G14" s="18" t="s">
        <v>36</v>
      </c>
      <c r="H14" s="21">
        <f t="shared" si="3"/>
        <v>15.8222</v>
      </c>
      <c r="I14" s="21">
        <f t="shared" si="0"/>
        <v>16.986000000000001</v>
      </c>
      <c r="J14" s="21">
        <f t="shared" si="0"/>
        <v>18.477</v>
      </c>
      <c r="K14" s="21">
        <f t="shared" si="4"/>
        <v>17.095066666666668</v>
      </c>
      <c r="L14" s="21">
        <f t="shared" si="5"/>
        <v>1.0865579945661232</v>
      </c>
      <c r="N14" s="18" t="s">
        <v>36</v>
      </c>
      <c r="O14" s="22">
        <f t="shared" si="6"/>
        <v>13.803120886138343</v>
      </c>
      <c r="P14" s="22">
        <f t="shared" si="1"/>
        <v>14.818407767058051</v>
      </c>
      <c r="Q14" s="22">
        <f t="shared" si="1"/>
        <v>16.119140486985255</v>
      </c>
      <c r="R14" s="22">
        <f t="shared" si="7"/>
        <v>14.91355638006055</v>
      </c>
      <c r="S14" s="22">
        <f t="shared" si="8"/>
        <v>0.9479017676932554</v>
      </c>
    </row>
    <row r="15" spans="1:30" x14ac:dyDescent="0.25">
      <c r="A15" s="18" t="s">
        <v>37</v>
      </c>
      <c r="B15" s="28">
        <v>0.48499999999999999</v>
      </c>
      <c r="C15" s="28">
        <v>0.76029999999999998</v>
      </c>
      <c r="D15" s="28">
        <v>0.43180000000000002</v>
      </c>
      <c r="G15" s="18" t="s">
        <v>37</v>
      </c>
      <c r="H15" s="21">
        <f t="shared" si="3"/>
        <v>0.32333333333333331</v>
      </c>
      <c r="I15" s="21">
        <f t="shared" si="0"/>
        <v>0.50686666666666669</v>
      </c>
      <c r="J15" s="21">
        <f t="shared" si="0"/>
        <v>0.28786666666666672</v>
      </c>
      <c r="K15" s="21">
        <f t="shared" si="4"/>
        <v>0.3726888888888889</v>
      </c>
      <c r="L15" s="21">
        <f t="shared" si="5"/>
        <v>9.5976483745231808E-2</v>
      </c>
      <c r="N15" s="18" t="s">
        <v>37</v>
      </c>
      <c r="O15" s="22">
        <f t="shared" si="6"/>
        <v>0.28207259967122544</v>
      </c>
      <c r="P15" s="22">
        <f t="shared" si="1"/>
        <v>0.44218514954645921</v>
      </c>
      <c r="Q15" s="22">
        <f t="shared" si="1"/>
        <v>0.25113185265574262</v>
      </c>
      <c r="R15" s="22">
        <f t="shared" si="7"/>
        <v>0.32512986729114246</v>
      </c>
      <c r="S15" s="22">
        <f t="shared" si="8"/>
        <v>8.3728875084496751E-2</v>
      </c>
    </row>
    <row r="16" spans="1:30" x14ac:dyDescent="0.25">
      <c r="A16" s="18" t="s">
        <v>38</v>
      </c>
      <c r="B16" s="28">
        <v>21.021599999999999</v>
      </c>
      <c r="C16" s="28">
        <v>27.472999999999999</v>
      </c>
      <c r="D16" s="28">
        <v>24.913699999999999</v>
      </c>
      <c r="G16" s="18" t="s">
        <v>38</v>
      </c>
      <c r="H16" s="21">
        <f t="shared" si="3"/>
        <v>14.014400000000002</v>
      </c>
      <c r="I16" s="21">
        <f t="shared" si="0"/>
        <v>18.315333333333335</v>
      </c>
      <c r="J16" s="21">
        <f t="shared" si="0"/>
        <v>16.609133333333332</v>
      </c>
      <c r="K16" s="21">
        <f t="shared" si="4"/>
        <v>16.312955555555558</v>
      </c>
      <c r="L16" s="21">
        <f t="shared" si="5"/>
        <v>1.7682944403165253</v>
      </c>
      <c r="N16" s="18" t="s">
        <v>38</v>
      </c>
      <c r="O16" s="22">
        <f t="shared" si="6"/>
        <v>12.226015177832235</v>
      </c>
      <c r="P16" s="22">
        <f t="shared" si="1"/>
        <v>15.978104187149643</v>
      </c>
      <c r="Q16" s="22">
        <f t="shared" si="1"/>
        <v>14.48963325036909</v>
      </c>
      <c r="R16" s="22">
        <f t="shared" si="7"/>
        <v>14.231250871783656</v>
      </c>
      <c r="S16" s="22">
        <f t="shared" si="8"/>
        <v>1.5426414734976996</v>
      </c>
    </row>
    <row r="17" spans="1:19" x14ac:dyDescent="0.25">
      <c r="A17" s="18" t="s">
        <v>50</v>
      </c>
      <c r="B17" s="28">
        <v>13.030200000000001</v>
      </c>
      <c r="C17" s="28">
        <v>17.369499999999999</v>
      </c>
      <c r="D17" s="28">
        <v>16.456199999999999</v>
      </c>
      <c r="G17" s="18" t="s">
        <v>50</v>
      </c>
      <c r="H17" s="21">
        <f t="shared" si="3"/>
        <v>8.6868000000000016</v>
      </c>
      <c r="I17" s="21">
        <f t="shared" si="0"/>
        <v>11.579666666666666</v>
      </c>
      <c r="J17" s="21">
        <f t="shared" si="0"/>
        <v>10.970799999999999</v>
      </c>
      <c r="K17" s="21">
        <f t="shared" si="4"/>
        <v>10.41242222222222</v>
      </c>
      <c r="L17" s="21">
        <f t="shared" si="5"/>
        <v>1.2452599982372745</v>
      </c>
      <c r="N17" s="18" t="s">
        <v>50</v>
      </c>
      <c r="O17" s="22">
        <f t="shared" si="6"/>
        <v>7.5782729654350582</v>
      </c>
      <c r="P17" s="22">
        <f t="shared" si="1"/>
        <v>10.101979422658456</v>
      </c>
      <c r="Q17" s="22">
        <f t="shared" si="1"/>
        <v>9.5708105457930301</v>
      </c>
      <c r="R17" s="22">
        <f t="shared" si="7"/>
        <v>9.0836876446288475</v>
      </c>
      <c r="S17" s="22">
        <f t="shared" si="8"/>
        <v>1.0863517267093969</v>
      </c>
    </row>
    <row r="18" spans="1:19" x14ac:dyDescent="0.25">
      <c r="A18" s="18" t="s">
        <v>52</v>
      </c>
      <c r="B18" s="28">
        <v>1.1314</v>
      </c>
      <c r="C18" s="28">
        <v>3.5735000000000001</v>
      </c>
      <c r="D18" s="28">
        <v>1.8621000000000001</v>
      </c>
      <c r="G18" s="18" t="s">
        <v>52</v>
      </c>
      <c r="H18" s="21">
        <f t="shared" si="3"/>
        <v>0.75426666666666664</v>
      </c>
      <c r="I18" s="21">
        <f t="shared" si="3"/>
        <v>2.3823333333333334</v>
      </c>
      <c r="J18" s="21">
        <f t="shared" si="3"/>
        <v>1.2414000000000003</v>
      </c>
      <c r="K18" s="21">
        <f t="shared" si="4"/>
        <v>1.4593333333333334</v>
      </c>
      <c r="L18" s="21">
        <f t="shared" si="5"/>
        <v>0.68228609400608076</v>
      </c>
      <c r="N18" s="18" t="s">
        <v>52</v>
      </c>
      <c r="O18" s="22">
        <f t="shared" si="6"/>
        <v>0.65801430776912273</v>
      </c>
      <c r="P18" s="22">
        <f t="shared" si="6"/>
        <v>2.0783225462373696</v>
      </c>
      <c r="Q18" s="22">
        <f t="shared" si="6"/>
        <v>1.0829843048408023</v>
      </c>
      <c r="R18" s="22">
        <f t="shared" si="7"/>
        <v>1.2731070529490982</v>
      </c>
      <c r="S18" s="22">
        <f t="shared" si="8"/>
        <v>0.5952192131623335</v>
      </c>
    </row>
    <row r="19" spans="1:19" x14ac:dyDescent="0.25">
      <c r="A19" s="18" t="s">
        <v>51</v>
      </c>
      <c r="B19" s="28">
        <v>26.1905</v>
      </c>
      <c r="C19" s="28">
        <v>28.3095</v>
      </c>
      <c r="D19" s="28">
        <v>30.165700000000001</v>
      </c>
      <c r="G19" s="18" t="s">
        <v>51</v>
      </c>
      <c r="H19" s="21">
        <f t="shared" si="3"/>
        <v>17.460333333333335</v>
      </c>
      <c r="I19" s="21">
        <f t="shared" si="3"/>
        <v>18.873000000000005</v>
      </c>
      <c r="J19" s="21">
        <f t="shared" si="3"/>
        <v>20.110466666666671</v>
      </c>
      <c r="K19" s="21">
        <f t="shared" si="4"/>
        <v>18.814600000000002</v>
      </c>
      <c r="L19" s="21">
        <f t="shared" si="5"/>
        <v>1.0827002019984158</v>
      </c>
      <c r="N19" s="18" t="s">
        <v>51</v>
      </c>
      <c r="O19" s="22">
        <f t="shared" si="6"/>
        <v>15.232211178740684</v>
      </c>
      <c r="P19" s="22">
        <f t="shared" si="6"/>
        <v>16.464606722458885</v>
      </c>
      <c r="Q19" s="22">
        <f t="shared" si="6"/>
        <v>17.544159628664509</v>
      </c>
      <c r="R19" s="22">
        <f t="shared" si="7"/>
        <v>16.413659176621362</v>
      </c>
      <c r="S19" s="22">
        <f t="shared" si="8"/>
        <v>0.94453627002758878</v>
      </c>
    </row>
    <row r="20" spans="1:19" x14ac:dyDescent="0.25">
      <c r="A20" s="18" t="s">
        <v>53</v>
      </c>
      <c r="B20" s="28">
        <v>0.63560000000000005</v>
      </c>
      <c r="C20" s="28">
        <v>0.76639999999999997</v>
      </c>
      <c r="D20" s="28">
        <v>0.6895</v>
      </c>
      <c r="G20" s="18" t="s">
        <v>53</v>
      </c>
      <c r="H20" s="21">
        <f t="shared" si="3"/>
        <v>0.42373333333333341</v>
      </c>
      <c r="I20" s="21">
        <f t="shared" si="3"/>
        <v>0.51093333333333335</v>
      </c>
      <c r="J20" s="21">
        <f t="shared" si="3"/>
        <v>0.45966666666666661</v>
      </c>
      <c r="K20" s="21">
        <f t="shared" si="4"/>
        <v>0.46477777777777779</v>
      </c>
      <c r="L20" s="21">
        <f t="shared" si="5"/>
        <v>3.5782235747109585E-2</v>
      </c>
      <c r="N20" s="18" t="s">
        <v>53</v>
      </c>
      <c r="O20" s="22">
        <f t="shared" si="6"/>
        <v>0.36966050381655863</v>
      </c>
      <c r="P20" s="22">
        <f t="shared" si="6"/>
        <v>0.44573286677943752</v>
      </c>
      <c r="Q20" s="22">
        <f t="shared" si="6"/>
        <v>0.40100836592435035</v>
      </c>
      <c r="R20" s="22">
        <f t="shared" si="7"/>
        <v>0.4054672455067822</v>
      </c>
      <c r="S20" s="22">
        <f t="shared" si="8"/>
        <v>3.1216046162585116E-2</v>
      </c>
    </row>
    <row r="21" spans="1:19" x14ac:dyDescent="0.25">
      <c r="A21" s="18" t="s">
        <v>54</v>
      </c>
      <c r="B21" s="28">
        <v>0.48899999999999999</v>
      </c>
      <c r="C21" s="28">
        <v>0.8488</v>
      </c>
      <c r="D21" s="28">
        <v>0.56310000000000004</v>
      </c>
      <c r="G21" s="18" t="s">
        <v>54</v>
      </c>
      <c r="H21" s="21">
        <f t="shared" si="3"/>
        <v>0.32599999999999996</v>
      </c>
      <c r="I21" s="21">
        <f t="shared" si="3"/>
        <v>0.56586666666666663</v>
      </c>
      <c r="J21" s="21">
        <f t="shared" si="3"/>
        <v>0.37540000000000007</v>
      </c>
      <c r="K21" s="21">
        <f t="shared" si="4"/>
        <v>0.4224222222222222</v>
      </c>
      <c r="L21" s="21">
        <f t="shared" si="5"/>
        <v>0.10341605768764522</v>
      </c>
      <c r="N21" s="18" t="s">
        <v>54</v>
      </c>
      <c r="O21" s="22">
        <f t="shared" si="6"/>
        <v>0.28439897162727679</v>
      </c>
      <c r="P21" s="22">
        <f t="shared" si="6"/>
        <v>0.49365612907409523</v>
      </c>
      <c r="Q21" s="22">
        <f t="shared" si="6"/>
        <v>0.32749501211312804</v>
      </c>
      <c r="R21" s="22">
        <f t="shared" si="7"/>
        <v>0.36851670427150002</v>
      </c>
      <c r="S21" s="22">
        <f t="shared" si="8"/>
        <v>9.0219081153721931E-2</v>
      </c>
    </row>
    <row r="22" spans="1:19" x14ac:dyDescent="0.25">
      <c r="A22" s="18" t="s">
        <v>55</v>
      </c>
      <c r="B22" s="28">
        <v>2.9499999999999998E-2</v>
      </c>
      <c r="C22" s="28">
        <v>4.0599999999999997E-2</v>
      </c>
      <c r="D22" s="28">
        <v>3.3799999999999997E-2</v>
      </c>
      <c r="G22" s="18" t="s">
        <v>55</v>
      </c>
      <c r="H22" s="21">
        <f t="shared" si="3"/>
        <v>1.9666666666666666E-2</v>
      </c>
      <c r="I22" s="21">
        <f t="shared" si="3"/>
        <v>2.7066666666666662E-2</v>
      </c>
      <c r="J22" s="21">
        <f t="shared" si="3"/>
        <v>2.2533333333333332E-2</v>
      </c>
      <c r="K22" s="21">
        <f t="shared" si="4"/>
        <v>2.3088888888888884E-2</v>
      </c>
      <c r="L22" s="21">
        <f t="shared" si="5"/>
        <v>3.0464713447398415E-3</v>
      </c>
      <c r="N22" s="18" t="s">
        <v>55</v>
      </c>
      <c r="O22" s="22">
        <f t="shared" si="6"/>
        <v>1.7156993175878661E-2</v>
      </c>
      <c r="P22" s="22">
        <f t="shared" si="6"/>
        <v>2.3612675353921139E-2</v>
      </c>
      <c r="Q22" s="22">
        <f t="shared" si="6"/>
        <v>1.9657843028633857E-2</v>
      </c>
      <c r="R22" s="22">
        <f t="shared" si="7"/>
        <v>2.0142503852811217E-2</v>
      </c>
      <c r="S22" s="22">
        <f t="shared" si="8"/>
        <v>2.6577095629937977E-3</v>
      </c>
    </row>
    <row r="23" spans="1:19" x14ac:dyDescent="0.25">
      <c r="A23" s="18" t="s">
        <v>56</v>
      </c>
      <c r="B23" s="28">
        <v>1.6899999999999998E-2</v>
      </c>
      <c r="C23" s="28">
        <v>1.6400000000000001E-2</v>
      </c>
      <c r="D23" s="28">
        <v>1.3599999999999999E-2</v>
      </c>
      <c r="G23" s="18" t="s">
        <v>56</v>
      </c>
      <c r="H23" s="21">
        <f t="shared" si="3"/>
        <v>1.1266666666666666E-2</v>
      </c>
      <c r="I23" s="21">
        <f t="shared" si="3"/>
        <v>1.0933333333333333E-2</v>
      </c>
      <c r="J23" s="21">
        <f t="shared" si="3"/>
        <v>9.0666666666666656E-3</v>
      </c>
      <c r="K23" s="21">
        <f t="shared" si="4"/>
        <v>1.0422222222222222E-2</v>
      </c>
      <c r="L23" s="21">
        <f t="shared" si="5"/>
        <v>9.6813426270186541E-4</v>
      </c>
      <c r="N23" s="18" t="s">
        <v>56</v>
      </c>
      <c r="O23" s="22">
        <f t="shared" si="6"/>
        <v>9.8289215143169285E-3</v>
      </c>
      <c r="P23" s="22">
        <f t="shared" si="6"/>
        <v>9.5381250198105106E-3</v>
      </c>
      <c r="Q23" s="22">
        <f t="shared" si="6"/>
        <v>7.9096646505745685E-3</v>
      </c>
      <c r="R23" s="22">
        <f t="shared" si="7"/>
        <v>9.0922370615673358E-3</v>
      </c>
      <c r="S23" s="22">
        <f t="shared" si="8"/>
        <v>8.4459014941577456E-4</v>
      </c>
    </row>
    <row r="24" spans="1:19" x14ac:dyDescent="0.25">
      <c r="A24" s="18" t="s">
        <v>57</v>
      </c>
      <c r="B24" s="28">
        <v>7.8200000000000006E-2</v>
      </c>
      <c r="C24" s="28">
        <v>4.1599999999999998E-2</v>
      </c>
      <c r="D24" s="28">
        <v>3.5799999999999998E-2</v>
      </c>
      <c r="G24" s="18" t="s">
        <v>57</v>
      </c>
      <c r="H24" s="21">
        <f t="shared" si="3"/>
        <v>5.2133333333333337E-2</v>
      </c>
      <c r="I24" s="21">
        <f t="shared" si="3"/>
        <v>2.7733333333333332E-2</v>
      </c>
      <c r="J24" s="21">
        <f t="shared" si="3"/>
        <v>2.3866666666666665E-2</v>
      </c>
      <c r="K24" s="21">
        <f t="shared" si="4"/>
        <v>3.4577777777777777E-2</v>
      </c>
      <c r="L24" s="21">
        <f t="shared" si="5"/>
        <v>1.251361727415182E-2</v>
      </c>
      <c r="N24" s="18" t="s">
        <v>57</v>
      </c>
      <c r="O24" s="22">
        <f t="shared" si="6"/>
        <v>4.5480571740803777E-2</v>
      </c>
      <c r="P24" s="22">
        <f t="shared" si="6"/>
        <v>2.4194268342933978E-2</v>
      </c>
      <c r="Q24" s="22">
        <f t="shared" si="6"/>
        <v>2.0821029006659528E-2</v>
      </c>
      <c r="R24" s="22">
        <f t="shared" si="7"/>
        <v>3.0165289696799092E-2</v>
      </c>
      <c r="S24" s="22">
        <f t="shared" si="8"/>
        <v>1.0916748110754911E-2</v>
      </c>
    </row>
    <row r="25" spans="1:19" x14ac:dyDescent="0.25">
      <c r="A25" s="18" t="s">
        <v>39</v>
      </c>
      <c r="B25" s="28">
        <v>4.7600000000000003E-2</v>
      </c>
      <c r="C25" s="28">
        <v>9.11E-2</v>
      </c>
      <c r="D25" s="28">
        <v>5.3900000000000003E-2</v>
      </c>
      <c r="G25" s="18" t="s">
        <v>39</v>
      </c>
      <c r="H25" s="21">
        <f t="shared" si="3"/>
        <v>3.1733333333333336E-2</v>
      </c>
      <c r="I25" s="21">
        <f t="shared" si="3"/>
        <v>6.0733333333333341E-2</v>
      </c>
      <c r="J25" s="21">
        <f t="shared" si="3"/>
        <v>3.5933333333333331E-2</v>
      </c>
      <c r="K25" s="21">
        <f t="shared" si="4"/>
        <v>4.2800000000000005E-2</v>
      </c>
      <c r="L25" s="21">
        <f t="shared" si="5"/>
        <v>1.2796179985535621E-2</v>
      </c>
      <c r="N25" s="18" t="s">
        <v>39</v>
      </c>
      <c r="O25" s="22">
        <f t="shared" si="6"/>
        <v>2.7683826277010999E-2</v>
      </c>
      <c r="P25" s="22">
        <f t="shared" si="6"/>
        <v>5.2983121299069368E-2</v>
      </c>
      <c r="Q25" s="22">
        <f t="shared" si="6"/>
        <v>3.1347862107791863E-2</v>
      </c>
      <c r="R25" s="22">
        <f t="shared" si="7"/>
        <v>3.7338269894624077E-2</v>
      </c>
      <c r="S25" s="22">
        <f t="shared" si="8"/>
        <v>1.1163252848600829E-2</v>
      </c>
    </row>
    <row r="26" spans="1:19" x14ac:dyDescent="0.25">
      <c r="A26" s="18" t="s">
        <v>40</v>
      </c>
      <c r="B26" s="28">
        <v>0.29599999999999999</v>
      </c>
      <c r="C26" s="28">
        <v>0.22270000000000001</v>
      </c>
      <c r="D26" s="28">
        <v>0.33150000000000002</v>
      </c>
      <c r="G26" s="18" t="s">
        <v>40</v>
      </c>
      <c r="H26" s="21">
        <f t="shared" si="3"/>
        <v>0.19733333333333333</v>
      </c>
      <c r="I26" s="21">
        <f t="shared" si="3"/>
        <v>0.14846666666666669</v>
      </c>
      <c r="J26" s="21">
        <f t="shared" si="3"/>
        <v>0.22100000000000003</v>
      </c>
      <c r="K26" s="21">
        <f t="shared" si="4"/>
        <v>0.18893333333333331</v>
      </c>
      <c r="L26" s="21">
        <f t="shared" si="5"/>
        <v>3.0201447107836069E-2</v>
      </c>
      <c r="N26" s="18" t="s">
        <v>40</v>
      </c>
      <c r="O26" s="22">
        <f t="shared" si="6"/>
        <v>0.17215152474779946</v>
      </c>
      <c r="P26" s="22">
        <f t="shared" si="6"/>
        <v>0.12952075865315862</v>
      </c>
      <c r="Q26" s="22">
        <f t="shared" si="6"/>
        <v>0.19279807585775516</v>
      </c>
      <c r="R26" s="22">
        <f t="shared" si="7"/>
        <v>0.16482345308623775</v>
      </c>
      <c r="S26" s="22">
        <f t="shared" si="8"/>
        <v>2.6347424843939059E-2</v>
      </c>
    </row>
    <row r="27" spans="1:19" x14ac:dyDescent="0.25">
      <c r="A27" s="18" t="s">
        <v>41</v>
      </c>
      <c r="B27" s="28">
        <v>7.3400000000000007E-2</v>
      </c>
      <c r="C27" s="28">
        <v>9.35E-2</v>
      </c>
      <c r="D27" s="28">
        <v>7.3800000000000004E-2</v>
      </c>
      <c r="G27" s="18" t="s">
        <v>41</v>
      </c>
      <c r="H27" s="21">
        <f t="shared" si="3"/>
        <v>4.8933333333333343E-2</v>
      </c>
      <c r="I27" s="21">
        <f t="shared" si="3"/>
        <v>6.2333333333333338E-2</v>
      </c>
      <c r="J27" s="21">
        <f t="shared" si="3"/>
        <v>4.9200000000000001E-2</v>
      </c>
      <c r="K27" s="21">
        <f t="shared" si="4"/>
        <v>5.3488888888888891E-2</v>
      </c>
      <c r="L27" s="21">
        <f t="shared" si="5"/>
        <v>6.2549141174986526E-3</v>
      </c>
      <c r="N27" s="18" t="s">
        <v>41</v>
      </c>
      <c r="O27" s="22">
        <f t="shared" si="6"/>
        <v>4.2688925393542174E-2</v>
      </c>
      <c r="P27" s="22">
        <f t="shared" si="6"/>
        <v>5.4378944472700169E-2</v>
      </c>
      <c r="Q27" s="22">
        <f t="shared" si="6"/>
        <v>4.2921562589147297E-2</v>
      </c>
      <c r="R27" s="22">
        <f t="shared" si="7"/>
        <v>4.6663144151796544E-2</v>
      </c>
      <c r="S27" s="22">
        <f t="shared" si="8"/>
        <v>5.4567212964219385E-3</v>
      </c>
    </row>
    <row r="28" spans="1:19" x14ac:dyDescent="0.25">
      <c r="A28" s="18" t="s">
        <v>42</v>
      </c>
      <c r="B28" s="28">
        <v>4.4999999999999997E-3</v>
      </c>
      <c r="C28" s="28">
        <v>6.7000000000000002E-3</v>
      </c>
      <c r="D28" s="28">
        <v>4.7999999999999996E-3</v>
      </c>
      <c r="G28" s="18" t="s">
        <v>42</v>
      </c>
      <c r="H28" s="21">
        <f t="shared" si="3"/>
        <v>3.0000000000000001E-3</v>
      </c>
      <c r="I28" s="21">
        <f t="shared" si="3"/>
        <v>4.4666666666666674E-3</v>
      </c>
      <c r="J28" s="21">
        <f t="shared" si="3"/>
        <v>3.1999999999999997E-3</v>
      </c>
      <c r="K28" s="21">
        <f t="shared" si="4"/>
        <v>3.5555555555555562E-3</v>
      </c>
      <c r="L28" s="21">
        <f t="shared" si="5"/>
        <v>6.4940618649788739E-4</v>
      </c>
      <c r="N28" s="18" t="s">
        <v>42</v>
      </c>
      <c r="O28" s="22">
        <f t="shared" si="6"/>
        <v>2.6171684505577621E-3</v>
      </c>
      <c r="P28" s="22">
        <f t="shared" si="6"/>
        <v>3.8966730263860021E-3</v>
      </c>
      <c r="Q28" s="22">
        <f t="shared" si="6"/>
        <v>2.7916463472616128E-3</v>
      </c>
      <c r="R28" s="22">
        <f t="shared" si="7"/>
        <v>3.1018292747351257E-3</v>
      </c>
      <c r="S28" s="22">
        <f t="shared" si="8"/>
        <v>5.6653512763310033E-4</v>
      </c>
    </row>
    <row r="29" spans="1:19" x14ac:dyDescent="0.25">
      <c r="A29" s="18" t="s">
        <v>58</v>
      </c>
      <c r="B29" s="28">
        <v>5.5800000000000002E-2</v>
      </c>
      <c r="C29" s="28">
        <v>5.7500000000000002E-2</v>
      </c>
      <c r="D29" s="28">
        <v>5.4100000000000002E-2</v>
      </c>
      <c r="G29" s="18" t="s">
        <v>58</v>
      </c>
      <c r="H29" s="21">
        <f t="shared" si="3"/>
        <v>3.7200000000000004E-2</v>
      </c>
      <c r="I29" s="21">
        <f t="shared" si="3"/>
        <v>3.8333333333333344E-2</v>
      </c>
      <c r="J29" s="21">
        <f t="shared" si="3"/>
        <v>3.606666666666667E-2</v>
      </c>
      <c r="K29" s="21">
        <f t="shared" si="4"/>
        <v>3.7200000000000004E-2</v>
      </c>
      <c r="L29" s="21">
        <f t="shared" si="5"/>
        <v>9.2536279171809234E-4</v>
      </c>
      <c r="N29" s="18" t="s">
        <v>58</v>
      </c>
      <c r="O29" s="22">
        <f t="shared" si="6"/>
        <v>3.2452888786916254E-2</v>
      </c>
      <c r="P29" s="22">
        <f t="shared" si="6"/>
        <v>3.3441596868238083E-2</v>
      </c>
      <c r="Q29" s="22">
        <f t="shared" si="6"/>
        <v>3.1464180705594431E-2</v>
      </c>
      <c r="R29" s="22">
        <f t="shared" si="7"/>
        <v>3.245288878691626E-2</v>
      </c>
      <c r="S29" s="22">
        <f t="shared" si="8"/>
        <v>8.0727676793488279E-4</v>
      </c>
    </row>
    <row r="30" spans="1:19" x14ac:dyDescent="0.25">
      <c r="A30" s="18" t="s">
        <v>59</v>
      </c>
      <c r="B30" s="28">
        <v>4.1000000000000003E-3</v>
      </c>
      <c r="C30" s="28">
        <v>3.8999999999999998E-3</v>
      </c>
      <c r="D30" s="28">
        <v>5.0000000000000001E-3</v>
      </c>
      <c r="G30" s="18" t="s">
        <v>59</v>
      </c>
      <c r="H30" s="21">
        <f t="shared" si="3"/>
        <v>2.7333333333333333E-3</v>
      </c>
      <c r="I30" s="21">
        <f t="shared" si="3"/>
        <v>2.5999999999999999E-3</v>
      </c>
      <c r="J30" s="21">
        <f t="shared" si="3"/>
        <v>3.3333333333333335E-3</v>
      </c>
      <c r="K30" s="21">
        <f t="shared" si="4"/>
        <v>2.8888888888888888E-3</v>
      </c>
      <c r="L30" s="21">
        <f t="shared" si="5"/>
        <v>3.1894889098682956E-4</v>
      </c>
      <c r="N30" s="18" t="s">
        <v>59</v>
      </c>
      <c r="O30" s="22">
        <f t="shared" si="6"/>
        <v>2.3845312549526276E-3</v>
      </c>
      <c r="P30" s="22">
        <f t="shared" si="6"/>
        <v>2.2682126571500604E-3</v>
      </c>
      <c r="Q30" s="22">
        <f t="shared" si="6"/>
        <v>2.90796494506418E-3</v>
      </c>
      <c r="R30" s="22">
        <f t="shared" si="7"/>
        <v>2.5202362857222895E-3</v>
      </c>
      <c r="S30" s="22">
        <f t="shared" si="8"/>
        <v>2.7824765827703897E-4</v>
      </c>
    </row>
    <row r="31" spans="1:19" x14ac:dyDescent="0.25">
      <c r="A31" s="18" t="s">
        <v>60</v>
      </c>
      <c r="B31" s="28">
        <v>0.30330000000000001</v>
      </c>
      <c r="C31" s="28">
        <v>0.4335</v>
      </c>
      <c r="D31" s="28">
        <v>0.58399999999999996</v>
      </c>
      <c r="G31" s="18" t="s">
        <v>60</v>
      </c>
      <c r="H31" s="21">
        <f t="shared" si="3"/>
        <v>0.20220000000000005</v>
      </c>
      <c r="I31" s="21">
        <f t="shared" si="3"/>
        <v>0.28900000000000003</v>
      </c>
      <c r="J31" s="21">
        <f t="shared" si="3"/>
        <v>0.38933333333333331</v>
      </c>
      <c r="K31" s="21">
        <f t="shared" si="4"/>
        <v>0.29351111111111111</v>
      </c>
      <c r="L31" s="21">
        <f t="shared" si="5"/>
        <v>7.6463427875482728E-2</v>
      </c>
      <c r="N31" s="18" t="s">
        <v>60</v>
      </c>
      <c r="O31" s="22">
        <f t="shared" si="6"/>
        <v>0.1763971535675932</v>
      </c>
      <c r="P31" s="22">
        <f t="shared" si="6"/>
        <v>0.25212056073706446</v>
      </c>
      <c r="Q31" s="22">
        <f t="shared" si="6"/>
        <v>0.33965030558349618</v>
      </c>
      <c r="R31" s="22">
        <f t="shared" si="7"/>
        <v>0.2560560066293846</v>
      </c>
      <c r="S31" s="22">
        <f t="shared" si="8"/>
        <v>6.6705890352403902E-2</v>
      </c>
    </row>
    <row r="32" spans="1:19" x14ac:dyDescent="0.25">
      <c r="A32" s="18" t="s">
        <v>61</v>
      </c>
      <c r="B32" s="28">
        <v>7.6E-3</v>
      </c>
      <c r="C32" s="28">
        <v>5.3E-3</v>
      </c>
      <c r="D32" s="28">
        <v>6.1999999999999998E-3</v>
      </c>
      <c r="G32" s="18" t="s">
        <v>61</v>
      </c>
      <c r="H32" s="21">
        <f t="shared" si="3"/>
        <v>5.0666666666666672E-3</v>
      </c>
      <c r="I32" s="21">
        <f t="shared" si="3"/>
        <v>3.5333333333333336E-3</v>
      </c>
      <c r="J32" s="21">
        <f t="shared" si="3"/>
        <v>4.1333333333333335E-3</v>
      </c>
      <c r="K32" s="21">
        <f t="shared" si="4"/>
        <v>4.2444444444444439E-3</v>
      </c>
      <c r="L32" s="21">
        <f t="shared" si="5"/>
        <v>6.3089198073681746E-4</v>
      </c>
      <c r="N32" s="18" t="s">
        <v>61</v>
      </c>
      <c r="O32" s="22">
        <f t="shared" si="6"/>
        <v>4.4201067164975549E-3</v>
      </c>
      <c r="P32" s="22">
        <f t="shared" si="6"/>
        <v>3.0824428417680315E-3</v>
      </c>
      <c r="Q32" s="22">
        <f t="shared" si="6"/>
        <v>3.6058765318795838E-3</v>
      </c>
      <c r="R32" s="22">
        <f t="shared" si="7"/>
        <v>3.7028086967150569E-3</v>
      </c>
      <c r="S32" s="22">
        <f t="shared" si="8"/>
        <v>5.5038352923143146E-4</v>
      </c>
    </row>
    <row r="33" spans="1:19" x14ac:dyDescent="0.25">
      <c r="A33" s="18" t="s">
        <v>43</v>
      </c>
      <c r="B33" s="28">
        <v>3.1699999999999999E-2</v>
      </c>
      <c r="C33" s="28">
        <v>3.7499999999999999E-2</v>
      </c>
      <c r="D33" s="28">
        <v>3.7199999999999997E-2</v>
      </c>
      <c r="G33" s="18" t="s">
        <v>43</v>
      </c>
      <c r="H33" s="21">
        <f t="shared" si="3"/>
        <v>2.1133333333333334E-2</v>
      </c>
      <c r="I33" s="21">
        <f t="shared" si="3"/>
        <v>2.5000000000000001E-2</v>
      </c>
      <c r="J33" s="21">
        <f t="shared" si="3"/>
        <v>2.4799999999999999E-2</v>
      </c>
      <c r="K33" s="21">
        <f t="shared" si="4"/>
        <v>2.3644444444444444E-2</v>
      </c>
      <c r="L33" s="21">
        <f t="shared" si="5"/>
        <v>1.7774999782952194E-3</v>
      </c>
      <c r="N33" s="18" t="s">
        <v>43</v>
      </c>
      <c r="O33" s="22">
        <f t="shared" si="6"/>
        <v>1.8436497751706905E-2</v>
      </c>
      <c r="P33" s="22">
        <f t="shared" si="6"/>
        <v>2.1809737087981351E-2</v>
      </c>
      <c r="Q33" s="22">
        <f t="shared" si="6"/>
        <v>2.1635259191277498E-2</v>
      </c>
      <c r="R33" s="22">
        <f t="shared" si="7"/>
        <v>2.0627164676988583E-2</v>
      </c>
      <c r="S33" s="22">
        <f t="shared" si="8"/>
        <v>1.5506722880204501E-3</v>
      </c>
    </row>
    <row r="34" spans="1:19" x14ac:dyDescent="0.25">
      <c r="A34" s="18" t="s">
        <v>44</v>
      </c>
      <c r="B34" s="28">
        <v>7.3000000000000001E-3</v>
      </c>
      <c r="C34" s="28">
        <v>7.1000000000000004E-3</v>
      </c>
      <c r="D34" s="28">
        <v>6.0000000000000001E-3</v>
      </c>
      <c r="G34" s="18" t="s">
        <v>44</v>
      </c>
      <c r="H34" s="21">
        <f t="shared" si="3"/>
        <v>4.8666666666666667E-3</v>
      </c>
      <c r="I34" s="21">
        <f t="shared" si="3"/>
        <v>4.7333333333333342E-3</v>
      </c>
      <c r="J34" s="21">
        <f t="shared" si="3"/>
        <v>4.0000000000000001E-3</v>
      </c>
      <c r="K34" s="21">
        <f t="shared" si="4"/>
        <v>4.5333333333333337E-3</v>
      </c>
      <c r="L34" s="21">
        <f t="shared" si="5"/>
        <v>3.8103173776627227E-4</v>
      </c>
      <c r="N34" s="18" t="s">
        <v>44</v>
      </c>
      <c r="O34" s="22">
        <f t="shared" si="6"/>
        <v>4.245628819793703E-3</v>
      </c>
      <c r="P34" s="22">
        <f t="shared" si="6"/>
        <v>4.129310221991137E-3</v>
      </c>
      <c r="Q34" s="22">
        <f t="shared" si="6"/>
        <v>3.4895579340770166E-3</v>
      </c>
      <c r="R34" s="22">
        <f t="shared" si="7"/>
        <v>3.954832325287286E-3</v>
      </c>
      <c r="S34" s="22">
        <f t="shared" si="8"/>
        <v>3.3240808091436204E-4</v>
      </c>
    </row>
    <row r="35" spans="1:19" x14ac:dyDescent="0.25">
      <c r="A35" s="18" t="s">
        <v>45</v>
      </c>
      <c r="B35" s="28">
        <v>1.9800000000000002E-2</v>
      </c>
      <c r="C35" s="28">
        <v>1.14E-2</v>
      </c>
      <c r="D35" s="28">
        <v>1.2999999999999999E-2</v>
      </c>
      <c r="G35" s="18" t="s">
        <v>45</v>
      </c>
      <c r="H35" s="21">
        <f t="shared" si="3"/>
        <v>1.3200000000000002E-2</v>
      </c>
      <c r="I35" s="21">
        <f t="shared" si="3"/>
        <v>7.6000000000000009E-3</v>
      </c>
      <c r="J35" s="21">
        <f t="shared" si="3"/>
        <v>8.666666666666668E-3</v>
      </c>
      <c r="K35" s="21">
        <f t="shared" si="4"/>
        <v>9.8222222222222235E-3</v>
      </c>
      <c r="L35" s="21">
        <f t="shared" si="5"/>
        <v>2.4278222726662516E-3</v>
      </c>
      <c r="N35" s="18" t="s">
        <v>45</v>
      </c>
      <c r="O35" s="22">
        <f t="shared" si="6"/>
        <v>1.1515541182454155E-2</v>
      </c>
      <c r="P35" s="22">
        <f t="shared" si="6"/>
        <v>6.6301600747463319E-3</v>
      </c>
      <c r="Q35" s="22">
        <f t="shared" si="6"/>
        <v>7.5607088571668698E-3</v>
      </c>
      <c r="R35" s="22">
        <f t="shared" si="7"/>
        <v>8.5688033714557844E-3</v>
      </c>
      <c r="S35" s="22">
        <f t="shared" si="8"/>
        <v>2.1180066185278526E-3</v>
      </c>
    </row>
    <row r="36" spans="1:19" x14ac:dyDescent="0.25">
      <c r="A36" s="18" t="s">
        <v>62</v>
      </c>
      <c r="B36" s="28">
        <v>6.7000000000000002E-3</v>
      </c>
      <c r="C36" s="28">
        <v>8.3000000000000001E-3</v>
      </c>
      <c r="D36" s="28">
        <v>7.3000000000000001E-3</v>
      </c>
      <c r="G36" s="18" t="s">
        <v>62</v>
      </c>
      <c r="H36" s="21">
        <f t="shared" si="3"/>
        <v>4.4666666666666674E-3</v>
      </c>
      <c r="I36" s="21">
        <f t="shared" si="3"/>
        <v>5.5333333333333337E-3</v>
      </c>
      <c r="J36" s="21">
        <f t="shared" si="3"/>
        <v>4.8666666666666667E-3</v>
      </c>
      <c r="K36" s="21">
        <f t="shared" si="4"/>
        <v>4.9555555555555559E-3</v>
      </c>
      <c r="L36" s="21">
        <f t="shared" si="5"/>
        <v>4.3997755273829614E-4</v>
      </c>
      <c r="N36" s="18" t="s">
        <v>62</v>
      </c>
      <c r="O36" s="22">
        <f t="shared" si="6"/>
        <v>3.8966730263860021E-3</v>
      </c>
      <c r="P36" s="22">
        <f t="shared" si="6"/>
        <v>4.8272218088065396E-3</v>
      </c>
      <c r="Q36" s="22">
        <f t="shared" si="6"/>
        <v>4.245628819793703E-3</v>
      </c>
      <c r="R36" s="22">
        <f t="shared" si="7"/>
        <v>4.3231745516620814E-3</v>
      </c>
      <c r="S36" s="22">
        <f t="shared" si="8"/>
        <v>3.8383178999342756E-4</v>
      </c>
    </row>
    <row r="37" spans="1:19" x14ac:dyDescent="0.25">
      <c r="A37" s="18" t="s">
        <v>46</v>
      </c>
      <c r="B37" s="28">
        <v>4.1300000000000003E-2</v>
      </c>
      <c r="C37" s="28">
        <v>3.32E-2</v>
      </c>
      <c r="D37" s="28">
        <v>3.3000000000000002E-2</v>
      </c>
      <c r="G37" s="18" t="s">
        <v>46</v>
      </c>
      <c r="H37" s="21">
        <f t="shared" si="3"/>
        <v>2.7533333333333337E-2</v>
      </c>
      <c r="I37" s="21">
        <f t="shared" si="3"/>
        <v>2.2133333333333335E-2</v>
      </c>
      <c r="J37" s="21">
        <f t="shared" si="3"/>
        <v>2.2000000000000002E-2</v>
      </c>
      <c r="K37" s="21">
        <f t="shared" si="4"/>
        <v>2.388888888888889E-2</v>
      </c>
      <c r="L37" s="21">
        <f t="shared" si="5"/>
        <v>2.5775861997776048E-3</v>
      </c>
      <c r="N37" s="18" t="s">
        <v>46</v>
      </c>
      <c r="O37" s="22">
        <f t="shared" si="6"/>
        <v>2.4019790446230128E-2</v>
      </c>
      <c r="P37" s="22">
        <f t="shared" si="6"/>
        <v>1.9308887235226158E-2</v>
      </c>
      <c r="Q37" s="22">
        <f t="shared" si="6"/>
        <v>1.9192568637423593E-2</v>
      </c>
      <c r="R37" s="22">
        <f t="shared" si="7"/>
        <v>2.0840415439626628E-2</v>
      </c>
      <c r="S37" s="22">
        <f t="shared" si="8"/>
        <v>2.2486590935503394E-3</v>
      </c>
    </row>
    <row r="38" spans="1:19" x14ac:dyDescent="0.25">
      <c r="A38" s="18" t="s">
        <v>47</v>
      </c>
      <c r="B38" s="28">
        <v>5.0999999999999997E-2</v>
      </c>
      <c r="C38" s="28">
        <v>5.3999999999999999E-2</v>
      </c>
      <c r="D38" s="28">
        <v>5.8299999999999998E-2</v>
      </c>
      <c r="G38" s="18" t="s">
        <v>47</v>
      </c>
      <c r="H38" s="21">
        <f t="shared" si="3"/>
        <v>3.4000000000000002E-2</v>
      </c>
      <c r="I38" s="21">
        <f t="shared" si="3"/>
        <v>3.6000000000000004E-2</v>
      </c>
      <c r="J38" s="21">
        <f t="shared" si="3"/>
        <v>3.8866666666666667E-2</v>
      </c>
      <c r="K38" s="21">
        <f t="shared" si="4"/>
        <v>3.6288888888888891E-2</v>
      </c>
      <c r="L38" s="21">
        <f t="shared" si="5"/>
        <v>1.99728210387745E-3</v>
      </c>
      <c r="N38" s="18" t="s">
        <v>47</v>
      </c>
      <c r="O38" s="22">
        <f t="shared" si="6"/>
        <v>2.966124243965464E-2</v>
      </c>
      <c r="P38" s="22">
        <f t="shared" si="6"/>
        <v>3.1406021406693151E-2</v>
      </c>
      <c r="Q38" s="22">
        <f t="shared" si="6"/>
        <v>3.3906871259448343E-2</v>
      </c>
      <c r="R38" s="22">
        <f t="shared" si="7"/>
        <v>3.1658045035265377E-2</v>
      </c>
      <c r="S38" s="22">
        <f t="shared" si="8"/>
        <v>1.7424079030438982E-3</v>
      </c>
    </row>
    <row r="39" spans="1:19" x14ac:dyDescent="0.25">
      <c r="G39" s="18" t="s">
        <v>77</v>
      </c>
      <c r="H39" s="21">
        <f>SUM(H2:H38)</f>
        <v>102.23763320000005</v>
      </c>
      <c r="I39" s="21">
        <f t="shared" ref="I39:J39" si="16">SUM(I2:I38)</f>
        <v>122.52837206666666</v>
      </c>
      <c r="J39" s="21">
        <f t="shared" si="16"/>
        <v>119.11717833333336</v>
      </c>
      <c r="K39" s="23">
        <f>AVERAGE(H39:J39)</f>
        <v>114.62772786666669</v>
      </c>
      <c r="L39" s="21">
        <f t="shared" si="5"/>
        <v>8.8711102295899789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Substrate preference</vt:lpstr>
      <vt:lpstr>Effect of temperature </vt:lpstr>
      <vt:lpstr>Effect of pH</vt:lpstr>
      <vt:lpstr>Influence of metal ions</vt:lpstr>
      <vt:lpstr>WG</vt:lpstr>
      <vt:lpstr>CGΔtesA</vt:lpstr>
      <vt:lpstr>CGtesA</vt:lpstr>
      <vt:lpstr>CGΔtesB</vt:lpstr>
      <vt:lpstr>CGtesB</vt:lpstr>
      <vt:lpstr>CGΔte9</vt:lpstr>
      <vt:lpstr>CGte9</vt:lpstr>
      <vt:lpstr>WEC</vt:lpstr>
      <vt:lpstr>ECtesA</vt:lpstr>
      <vt:lpstr>ECtesB</vt:lpstr>
      <vt:lpstr>ECte9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2023-08-13T02:34:11Z</dcterms:modified>
</cp:coreProperties>
</file>