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b-my.sharepoint.com/personal/1545604_uab_cat/Documents/UAB/Doctorat/B-alanine pathway/Manuscript 1_B-ala/Additional files/"/>
    </mc:Choice>
  </mc:AlternateContent>
  <xr:revisionPtr revIDLastSave="1829" documentId="8_{F3EF5813-6A12-4098-805C-9692F81941A3}" xr6:coauthVersionLast="47" xr6:coauthVersionMax="47" xr10:uidLastSave="{1D25E64F-0792-4DC3-9BA5-EA1CC5811AB1}"/>
  <bookViews>
    <workbookView xWindow="-108" yWindow="-108" windowWidth="23256" windowHeight="12576" activeTab="3" xr2:uid="{0BE7EAA2-7740-45C3-8365-4D7EF250C44E}"/>
  </bookViews>
  <sheets>
    <sheet name="3-HP" sheetId="1" r:id="rId1"/>
    <sheet name="DO600" sheetId="2" r:id="rId2"/>
    <sheet name="t test" sheetId="3" r:id="rId3"/>
    <sheet name="Growth kinetics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5" l="1"/>
  <c r="I56" i="5" s="1"/>
  <c r="G32" i="5"/>
  <c r="G56" i="5" s="1"/>
  <c r="F32" i="5"/>
  <c r="F56" i="5" s="1"/>
  <c r="E32" i="5"/>
  <c r="E56" i="5" s="1"/>
  <c r="D32" i="5"/>
  <c r="D56" i="5" s="1"/>
  <c r="AJ31" i="5"/>
  <c r="AJ55" i="5" s="1"/>
  <c r="AI31" i="5"/>
  <c r="AI55" i="5" s="1"/>
  <c r="AH31" i="5"/>
  <c r="AH55" i="5" s="1"/>
  <c r="AG31" i="5"/>
  <c r="AG55" i="5" s="1"/>
  <c r="I31" i="5"/>
  <c r="I55" i="5" s="1"/>
  <c r="G31" i="5"/>
  <c r="G55" i="5" s="1"/>
  <c r="F31" i="5"/>
  <c r="F55" i="5" s="1"/>
  <c r="E31" i="5"/>
  <c r="E55" i="5" s="1"/>
  <c r="D31" i="5"/>
  <c r="D55" i="5" s="1"/>
  <c r="AJ30" i="5"/>
  <c r="AJ54" i="5" s="1"/>
  <c r="AI30" i="5"/>
  <c r="AI54" i="5" s="1"/>
  <c r="AH30" i="5"/>
  <c r="AH54" i="5" s="1"/>
  <c r="AG30" i="5"/>
  <c r="AG54" i="5" s="1"/>
  <c r="I30" i="5"/>
  <c r="I54" i="5" s="1"/>
  <c r="G30" i="5"/>
  <c r="G54" i="5" s="1"/>
  <c r="F30" i="5"/>
  <c r="F54" i="5" s="1"/>
  <c r="E30" i="5"/>
  <c r="E54" i="5" s="1"/>
  <c r="D30" i="5"/>
  <c r="D54" i="5" s="1"/>
  <c r="AJ29" i="5"/>
  <c r="AJ53" i="5" s="1"/>
  <c r="AI29" i="5"/>
  <c r="AI53" i="5" s="1"/>
  <c r="AH29" i="5"/>
  <c r="AH53" i="5" s="1"/>
  <c r="AG29" i="5"/>
  <c r="AG53" i="5" s="1"/>
  <c r="I29" i="5"/>
  <c r="I53" i="5" s="1"/>
  <c r="G29" i="5"/>
  <c r="G53" i="5" s="1"/>
  <c r="F29" i="5"/>
  <c r="F53" i="5" s="1"/>
  <c r="E29" i="5"/>
  <c r="E53" i="5" s="1"/>
  <c r="D29" i="5"/>
  <c r="D53" i="5" s="1"/>
  <c r="AJ28" i="5"/>
  <c r="AJ52" i="5" s="1"/>
  <c r="AI28" i="5"/>
  <c r="AI52" i="5" s="1"/>
  <c r="AH28" i="5"/>
  <c r="AH52" i="5" s="1"/>
  <c r="AG28" i="5"/>
  <c r="AG52" i="5" s="1"/>
  <c r="I28" i="5"/>
  <c r="I52" i="5" s="1"/>
  <c r="G28" i="5"/>
  <c r="G52" i="5" s="1"/>
  <c r="F28" i="5"/>
  <c r="F52" i="5" s="1"/>
  <c r="E28" i="5"/>
  <c r="E52" i="5" s="1"/>
  <c r="D28" i="5"/>
  <c r="D52" i="5" s="1"/>
  <c r="AJ27" i="5"/>
  <c r="AJ51" i="5" s="1"/>
  <c r="AI27" i="5"/>
  <c r="AI51" i="5" s="1"/>
  <c r="AH27" i="5"/>
  <c r="AH51" i="5" s="1"/>
  <c r="AG27" i="5"/>
  <c r="AG51" i="5" s="1"/>
  <c r="I27" i="5"/>
  <c r="I51" i="5" s="1"/>
  <c r="G27" i="5"/>
  <c r="G51" i="5" s="1"/>
  <c r="F27" i="5"/>
  <c r="F51" i="5" s="1"/>
  <c r="E27" i="5"/>
  <c r="E51" i="5" s="1"/>
  <c r="D27" i="5"/>
  <c r="D51" i="5" s="1"/>
  <c r="AJ26" i="5"/>
  <c r="AJ50" i="5" s="1"/>
  <c r="AI26" i="5"/>
  <c r="AI50" i="5" s="1"/>
  <c r="AH26" i="5"/>
  <c r="AH50" i="5" s="1"/>
  <c r="AG26" i="5"/>
  <c r="AG50" i="5" s="1"/>
  <c r="I26" i="5"/>
  <c r="I50" i="5" s="1"/>
  <c r="G26" i="5"/>
  <c r="G50" i="5" s="1"/>
  <c r="F26" i="5"/>
  <c r="F50" i="5" s="1"/>
  <c r="E26" i="5"/>
  <c r="E50" i="5" s="1"/>
  <c r="D26" i="5"/>
  <c r="D50" i="5" s="1"/>
  <c r="I62" i="5" l="1"/>
  <c r="I61" i="5"/>
  <c r="K83" i="5" s="1"/>
  <c r="AH62" i="5"/>
  <c r="AH61" i="5"/>
  <c r="K88" i="5" s="1"/>
  <c r="E62" i="5"/>
  <c r="E61" i="5"/>
  <c r="K85" i="5" s="1"/>
  <c r="F61" i="5"/>
  <c r="K86" i="5" s="1"/>
  <c r="F62" i="5"/>
  <c r="G62" i="5"/>
  <c r="G61" i="5"/>
  <c r="AG62" i="5"/>
  <c r="AG61" i="5"/>
  <c r="AI62" i="5"/>
  <c r="AI61" i="5"/>
  <c r="AJ61" i="5"/>
  <c r="K89" i="5" s="1"/>
  <c r="AJ62" i="5"/>
  <c r="D62" i="5"/>
  <c r="D61" i="5"/>
  <c r="K84" i="5" s="1"/>
  <c r="S69" i="1"/>
  <c r="X69" i="1" s="1"/>
  <c r="S58" i="1"/>
  <c r="X58" i="1" s="1"/>
  <c r="S57" i="1"/>
  <c r="X57" i="1" s="1"/>
  <c r="S52" i="1"/>
  <c r="N72" i="1"/>
  <c r="N71" i="1"/>
  <c r="N70" i="1"/>
  <c r="N69" i="1"/>
  <c r="O67" i="1" s="1"/>
  <c r="N68" i="1"/>
  <c r="N67" i="1"/>
  <c r="N66" i="1"/>
  <c r="N65" i="1"/>
  <c r="N64" i="1"/>
  <c r="N63" i="1"/>
  <c r="N62" i="1"/>
  <c r="N61" i="1"/>
  <c r="N60" i="1"/>
  <c r="N59" i="1"/>
  <c r="N58" i="1"/>
  <c r="O58" i="1" s="1"/>
  <c r="N57" i="1"/>
  <c r="O55" i="1" s="1"/>
  <c r="N56" i="1"/>
  <c r="N55" i="1"/>
  <c r="N54" i="1"/>
  <c r="N53" i="1"/>
  <c r="N52" i="1"/>
  <c r="N50" i="1"/>
  <c r="N51" i="1"/>
  <c r="N49" i="1"/>
  <c r="J50" i="1"/>
  <c r="M49" i="1" s="1"/>
  <c r="J51" i="1"/>
  <c r="J52" i="1"/>
  <c r="J53" i="1"/>
  <c r="J54" i="1"/>
  <c r="J55" i="1"/>
  <c r="J56" i="1"/>
  <c r="J57" i="1"/>
  <c r="J58" i="1"/>
  <c r="J59" i="1"/>
  <c r="J60" i="1"/>
  <c r="J61" i="1"/>
  <c r="J62" i="1"/>
  <c r="M61" i="1" s="1"/>
  <c r="J63" i="1"/>
  <c r="J64" i="1"/>
  <c r="J65" i="1"/>
  <c r="J66" i="1"/>
  <c r="J67" i="1"/>
  <c r="J68" i="1"/>
  <c r="J69" i="1"/>
  <c r="J70" i="1"/>
  <c r="J71" i="1"/>
  <c r="J72" i="1"/>
  <c r="J49" i="1"/>
  <c r="O70" i="1"/>
  <c r="G70" i="1"/>
  <c r="G67" i="1"/>
  <c r="I64" i="1" s="1"/>
  <c r="G64" i="1"/>
  <c r="I61" i="1"/>
  <c r="G61" i="1"/>
  <c r="H61" i="1" s="1"/>
  <c r="G58" i="1"/>
  <c r="G55" i="1"/>
  <c r="K52" i="1"/>
  <c r="G52" i="1"/>
  <c r="I49" i="1"/>
  <c r="G49" i="1"/>
  <c r="H49" i="1" s="1"/>
  <c r="G135" i="2"/>
  <c r="G134" i="2"/>
  <c r="S72" i="1" s="1"/>
  <c r="X72" i="1" s="1"/>
  <c r="G133" i="2"/>
  <c r="G132" i="2"/>
  <c r="S71" i="1" s="1"/>
  <c r="X71" i="1" s="1"/>
  <c r="G131" i="2"/>
  <c r="S70" i="1" s="1"/>
  <c r="X70" i="1" s="1"/>
  <c r="G130" i="2"/>
  <c r="G129" i="2"/>
  <c r="G128" i="2"/>
  <c r="G127" i="2"/>
  <c r="G126" i="2"/>
  <c r="H124" i="2" s="1"/>
  <c r="G125" i="2"/>
  <c r="G124" i="2"/>
  <c r="S67" i="1" s="1"/>
  <c r="X67" i="1" s="1"/>
  <c r="G123" i="2"/>
  <c r="G122" i="2"/>
  <c r="S66" i="1" s="1"/>
  <c r="G121" i="2"/>
  <c r="G120" i="2"/>
  <c r="S65" i="1" s="1"/>
  <c r="X65" i="1" s="1"/>
  <c r="G119" i="2"/>
  <c r="H118" i="2" s="1"/>
  <c r="G118" i="2"/>
  <c r="G117" i="2"/>
  <c r="G116" i="2"/>
  <c r="S63" i="1" s="1"/>
  <c r="X63" i="1" s="1"/>
  <c r="G115" i="2"/>
  <c r="G114" i="2"/>
  <c r="S62" i="1" s="1"/>
  <c r="X62" i="1" s="1"/>
  <c r="G113" i="2"/>
  <c r="G112" i="2"/>
  <c r="G111" i="2"/>
  <c r="S60" i="1" s="1"/>
  <c r="X60" i="1" s="1"/>
  <c r="G110" i="2"/>
  <c r="G109" i="2"/>
  <c r="G108" i="2"/>
  <c r="S59" i="1" s="1"/>
  <c r="X59" i="1" s="1"/>
  <c r="G107" i="2"/>
  <c r="G106" i="2"/>
  <c r="G105" i="2"/>
  <c r="G104" i="2"/>
  <c r="G103" i="2"/>
  <c r="G102" i="2"/>
  <c r="S56" i="1" s="1"/>
  <c r="X56" i="1" s="1"/>
  <c r="G101" i="2"/>
  <c r="G100" i="2"/>
  <c r="H100" i="2" s="1"/>
  <c r="G99" i="2"/>
  <c r="G98" i="2"/>
  <c r="S54" i="1" s="1"/>
  <c r="X54" i="1" s="1"/>
  <c r="G97" i="2"/>
  <c r="S53" i="1" s="1"/>
  <c r="G96" i="2"/>
  <c r="G95" i="2"/>
  <c r="G94" i="2"/>
  <c r="H94" i="2" s="1"/>
  <c r="G93" i="2"/>
  <c r="G92" i="2"/>
  <c r="S51" i="1" s="1"/>
  <c r="X51" i="1" s="1"/>
  <c r="G91" i="2"/>
  <c r="S50" i="1" s="1"/>
  <c r="X50" i="1" s="1"/>
  <c r="G90" i="2"/>
  <c r="G89" i="2"/>
  <c r="H88" i="2" s="1"/>
  <c r="G88" i="2"/>
  <c r="J88" i="2" s="1"/>
  <c r="S47" i="1"/>
  <c r="X47" i="1" s="1"/>
  <c r="S36" i="1"/>
  <c r="X36" i="1" s="1"/>
  <c r="S35" i="1"/>
  <c r="X35" i="1" s="1"/>
  <c r="S30" i="1"/>
  <c r="X30" i="1" s="1"/>
  <c r="G71" i="2"/>
  <c r="H70" i="2" s="1"/>
  <c r="G72" i="2"/>
  <c r="S41" i="1" s="1"/>
  <c r="X41" i="1" s="1"/>
  <c r="G73" i="2"/>
  <c r="G74" i="2"/>
  <c r="G75" i="2"/>
  <c r="S42" i="1" s="1"/>
  <c r="X42" i="1" s="1"/>
  <c r="G76" i="2"/>
  <c r="G77" i="2"/>
  <c r="H76" i="2" s="1"/>
  <c r="G78" i="2"/>
  <c r="S44" i="1" s="1"/>
  <c r="X44" i="1" s="1"/>
  <c r="G79" i="2"/>
  <c r="G80" i="2"/>
  <c r="S45" i="1" s="1"/>
  <c r="X45" i="1" s="1"/>
  <c r="G81" i="2"/>
  <c r="G82" i="2"/>
  <c r="S46" i="1" s="1"/>
  <c r="X46" i="1" s="1"/>
  <c r="G83" i="2"/>
  <c r="G84" i="2"/>
  <c r="G85" i="2"/>
  <c r="G86" i="2"/>
  <c r="G87" i="2"/>
  <c r="S48" i="1" s="1"/>
  <c r="X48" i="1" s="1"/>
  <c r="G70" i="2"/>
  <c r="S40" i="1" s="1"/>
  <c r="J64" i="2"/>
  <c r="G65" i="2"/>
  <c r="G66" i="2"/>
  <c r="G67" i="2"/>
  <c r="S38" i="1" s="1"/>
  <c r="X38" i="1" s="1"/>
  <c r="G68" i="2"/>
  <c r="S39" i="1" s="1"/>
  <c r="X39" i="1" s="1"/>
  <c r="G69" i="2"/>
  <c r="G64" i="2"/>
  <c r="S37" i="1" s="1"/>
  <c r="G47" i="2"/>
  <c r="H46" i="2" s="1"/>
  <c r="G48" i="2"/>
  <c r="S29" i="1" s="1"/>
  <c r="X29" i="1" s="1"/>
  <c r="G49" i="2"/>
  <c r="G50" i="2"/>
  <c r="G51" i="2"/>
  <c r="G52" i="2"/>
  <c r="H52" i="2" s="1"/>
  <c r="G53" i="2"/>
  <c r="G54" i="2"/>
  <c r="S32" i="1" s="1"/>
  <c r="X32" i="1" s="1"/>
  <c r="G55" i="2"/>
  <c r="G56" i="2"/>
  <c r="S33" i="1" s="1"/>
  <c r="G57" i="2"/>
  <c r="G58" i="2"/>
  <c r="S34" i="1" s="1"/>
  <c r="X34" i="1" s="1"/>
  <c r="G59" i="2"/>
  <c r="H58" i="2" s="1"/>
  <c r="G60" i="2"/>
  <c r="G61" i="2"/>
  <c r="G62" i="2"/>
  <c r="G63" i="2"/>
  <c r="G46" i="2"/>
  <c r="S28" i="1" s="1"/>
  <c r="X28" i="1" s="1"/>
  <c r="G41" i="2"/>
  <c r="G42" i="2"/>
  <c r="S26" i="1" s="1"/>
  <c r="X26" i="1" s="1"/>
  <c r="G43" i="2"/>
  <c r="H40" i="2" s="1"/>
  <c r="I40" i="2" s="1"/>
  <c r="G44" i="2"/>
  <c r="S27" i="1" s="1"/>
  <c r="X27" i="1" s="1"/>
  <c r="G45" i="2"/>
  <c r="G40" i="2"/>
  <c r="J40" i="2" s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25" i="1"/>
  <c r="G46" i="1"/>
  <c r="G43" i="1"/>
  <c r="G40" i="1"/>
  <c r="I37" i="1"/>
  <c r="AK21" i="1" s="1"/>
  <c r="G37" i="1"/>
  <c r="H37" i="1" s="1"/>
  <c r="AJ21" i="1" s="1"/>
  <c r="G34" i="1"/>
  <c r="G31" i="1"/>
  <c r="G28" i="1"/>
  <c r="I25" i="1"/>
  <c r="AK23" i="1" s="1"/>
  <c r="G25" i="1"/>
  <c r="H25" i="1" s="1"/>
  <c r="AJ23" i="1" s="1"/>
  <c r="S15" i="1"/>
  <c r="X15" i="1" s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7" i="1"/>
  <c r="G39" i="2"/>
  <c r="G38" i="2"/>
  <c r="S24" i="1" s="1"/>
  <c r="X24" i="1" s="1"/>
  <c r="G37" i="2"/>
  <c r="G36" i="2"/>
  <c r="S23" i="1" s="1"/>
  <c r="X23" i="1" s="1"/>
  <c r="G35" i="2"/>
  <c r="G34" i="2"/>
  <c r="G33" i="2"/>
  <c r="G32" i="2"/>
  <c r="S21" i="1" s="1"/>
  <c r="X21" i="1" s="1"/>
  <c r="G31" i="2"/>
  <c r="G30" i="2"/>
  <c r="S20" i="1" s="1"/>
  <c r="X20" i="1" s="1"/>
  <c r="G29" i="2"/>
  <c r="G28" i="2"/>
  <c r="G27" i="2"/>
  <c r="G26" i="2"/>
  <c r="S18" i="1" s="1"/>
  <c r="X18" i="1" s="1"/>
  <c r="G25" i="2"/>
  <c r="G24" i="2"/>
  <c r="S17" i="1" s="1"/>
  <c r="X17" i="1" s="1"/>
  <c r="G23" i="2"/>
  <c r="G22" i="2"/>
  <c r="H22" i="2" s="1"/>
  <c r="G21" i="2"/>
  <c r="G20" i="2"/>
  <c r="G19" i="2"/>
  <c r="G18" i="2"/>
  <c r="S14" i="1" s="1"/>
  <c r="X14" i="1" s="1"/>
  <c r="G17" i="2"/>
  <c r="G16" i="2"/>
  <c r="G15" i="2"/>
  <c r="G14" i="2"/>
  <c r="S12" i="1" s="1"/>
  <c r="X12" i="1" s="1"/>
  <c r="G13" i="2"/>
  <c r="G12" i="2"/>
  <c r="S11" i="1" s="1"/>
  <c r="X11" i="1" s="1"/>
  <c r="G11" i="2"/>
  <c r="G10" i="2"/>
  <c r="G9" i="2"/>
  <c r="S9" i="1" s="1"/>
  <c r="X9" i="1" s="1"/>
  <c r="G8" i="2"/>
  <c r="G7" i="2"/>
  <c r="G6" i="2"/>
  <c r="S8" i="1" s="1"/>
  <c r="X8" i="1" s="1"/>
  <c r="G5" i="2"/>
  <c r="G4" i="2"/>
  <c r="S7" i="1" s="1"/>
  <c r="X7" i="1" s="1"/>
  <c r="N24" i="1"/>
  <c r="N23" i="1"/>
  <c r="N22" i="1"/>
  <c r="G22" i="1"/>
  <c r="N21" i="1"/>
  <c r="N20" i="1"/>
  <c r="N19" i="1"/>
  <c r="G19" i="1"/>
  <c r="N18" i="1"/>
  <c r="N17" i="1"/>
  <c r="N16" i="1"/>
  <c r="G16" i="1"/>
  <c r="N15" i="1"/>
  <c r="N14" i="1"/>
  <c r="N13" i="1"/>
  <c r="G13" i="1"/>
  <c r="N12" i="1"/>
  <c r="N11" i="1"/>
  <c r="N10" i="1"/>
  <c r="G10" i="1"/>
  <c r="N9" i="1"/>
  <c r="N8" i="1"/>
  <c r="N7" i="1"/>
  <c r="G7" i="1"/>
  <c r="J46" i="2" l="1"/>
  <c r="I46" i="2"/>
  <c r="K40" i="2"/>
  <c r="H4" i="2"/>
  <c r="J4" i="2" s="1"/>
  <c r="H16" i="2"/>
  <c r="H64" i="2"/>
  <c r="I64" i="2" s="1"/>
  <c r="K64" i="2" s="1"/>
  <c r="H82" i="2"/>
  <c r="I70" i="2" s="1"/>
  <c r="S55" i="1"/>
  <c r="X55" i="1" s="1"/>
  <c r="S64" i="1"/>
  <c r="X64" i="1" s="1"/>
  <c r="S31" i="1"/>
  <c r="X31" i="1" s="1"/>
  <c r="H28" i="2"/>
  <c r="J22" i="2" s="1"/>
  <c r="S13" i="1"/>
  <c r="H130" i="2"/>
  <c r="K64" i="1"/>
  <c r="S68" i="1"/>
  <c r="X68" i="1" s="1"/>
  <c r="H106" i="2"/>
  <c r="J94" i="2" s="1"/>
  <c r="K94" i="2" s="1"/>
  <c r="S16" i="1"/>
  <c r="X16" i="1" s="1"/>
  <c r="Y16" i="1" s="1"/>
  <c r="S25" i="1"/>
  <c r="X25" i="1" s="1"/>
  <c r="AA25" i="1" s="1"/>
  <c r="AQ23" i="1" s="1"/>
  <c r="H10" i="2"/>
  <c r="J112" i="2"/>
  <c r="K112" i="2" s="1"/>
  <c r="H112" i="2"/>
  <c r="I112" i="2" s="1"/>
  <c r="S49" i="1"/>
  <c r="S61" i="1"/>
  <c r="X61" i="1" s="1"/>
  <c r="AA61" i="1" s="1"/>
  <c r="H34" i="2"/>
  <c r="S19" i="1"/>
  <c r="X19" i="1" s="1"/>
  <c r="S10" i="1"/>
  <c r="S43" i="1"/>
  <c r="X43" i="1" s="1"/>
  <c r="Y43" i="1" s="1"/>
  <c r="K87" i="5"/>
  <c r="S22" i="1"/>
  <c r="X22" i="1" s="1"/>
  <c r="Y22" i="1" s="1"/>
  <c r="H64" i="1"/>
  <c r="Q49" i="1"/>
  <c r="Q61" i="1"/>
  <c r="H52" i="1"/>
  <c r="O52" i="1"/>
  <c r="O64" i="1"/>
  <c r="Q64" i="1" s="1"/>
  <c r="T52" i="1"/>
  <c r="I52" i="1"/>
  <c r="K55" i="1"/>
  <c r="K70" i="1"/>
  <c r="K58" i="1"/>
  <c r="O40" i="1"/>
  <c r="T43" i="1"/>
  <c r="K67" i="1"/>
  <c r="L64" i="1" s="1"/>
  <c r="O49" i="1"/>
  <c r="P49" i="1" s="1"/>
  <c r="T49" i="1"/>
  <c r="U49" i="1" s="1"/>
  <c r="V49" i="1"/>
  <c r="X49" i="1"/>
  <c r="AA49" i="1" s="1"/>
  <c r="T64" i="1"/>
  <c r="T70" i="1"/>
  <c r="V61" i="1"/>
  <c r="T61" i="1"/>
  <c r="U61" i="1" s="1"/>
  <c r="Y70" i="1"/>
  <c r="T67" i="1"/>
  <c r="T55" i="1"/>
  <c r="Y55" i="1"/>
  <c r="X53" i="1"/>
  <c r="X52" i="1"/>
  <c r="Y58" i="1"/>
  <c r="O61" i="1"/>
  <c r="P61" i="1" s="1"/>
  <c r="P64" i="1"/>
  <c r="P52" i="1"/>
  <c r="Q52" i="1"/>
  <c r="Y67" i="1"/>
  <c r="X66" i="1"/>
  <c r="Y64" i="1" s="1"/>
  <c r="T58" i="1"/>
  <c r="K61" i="1"/>
  <c r="L61" i="1" s="1"/>
  <c r="K49" i="1"/>
  <c r="L49" i="1" s="1"/>
  <c r="I88" i="2"/>
  <c r="K88" i="2" s="1"/>
  <c r="J118" i="2"/>
  <c r="I118" i="2"/>
  <c r="I94" i="2"/>
  <c r="V37" i="1"/>
  <c r="AS21" i="1" s="1"/>
  <c r="I28" i="1"/>
  <c r="AK22" i="1" s="1"/>
  <c r="M25" i="1"/>
  <c r="AM23" i="1" s="1"/>
  <c r="K40" i="1"/>
  <c r="K28" i="1"/>
  <c r="Y34" i="1"/>
  <c r="O22" i="1"/>
  <c r="O28" i="1"/>
  <c r="Y28" i="1"/>
  <c r="T40" i="1"/>
  <c r="K22" i="1"/>
  <c r="K25" i="1"/>
  <c r="L25" i="1" s="1"/>
  <c r="AL23" i="1" s="1"/>
  <c r="M37" i="1"/>
  <c r="AM21" i="1" s="1"/>
  <c r="Q25" i="1"/>
  <c r="AO23" i="1" s="1"/>
  <c r="O37" i="1"/>
  <c r="P37" i="1" s="1"/>
  <c r="AN21" i="1" s="1"/>
  <c r="O46" i="1"/>
  <c r="T31" i="1"/>
  <c r="T34" i="1"/>
  <c r="T46" i="1"/>
  <c r="K13" i="1"/>
  <c r="K43" i="1"/>
  <c r="K31" i="1"/>
  <c r="O43" i="1"/>
  <c r="O31" i="1"/>
  <c r="H16" i="1"/>
  <c r="I40" i="1"/>
  <c r="AK20" i="1" s="1"/>
  <c r="T37" i="1"/>
  <c r="U37" i="1" s="1"/>
  <c r="AR21" i="1" s="1"/>
  <c r="Y46" i="1"/>
  <c r="K46" i="1"/>
  <c r="K34" i="1"/>
  <c r="O34" i="1"/>
  <c r="I7" i="1"/>
  <c r="H28" i="1"/>
  <c r="AJ22" i="1" s="1"/>
  <c r="H40" i="1"/>
  <c r="AJ20" i="1" s="1"/>
  <c r="X33" i="1"/>
  <c r="Y31" i="1" s="1"/>
  <c r="O19" i="1"/>
  <c r="T28" i="1"/>
  <c r="X40" i="1"/>
  <c r="Y40" i="1" s="1"/>
  <c r="X37" i="1"/>
  <c r="I16" i="1"/>
  <c r="K46" i="2"/>
  <c r="O25" i="1"/>
  <c r="P25" i="1" s="1"/>
  <c r="AN23" i="1" s="1"/>
  <c r="Q37" i="1"/>
  <c r="AO21" i="1" s="1"/>
  <c r="K37" i="1"/>
  <c r="L37" i="1" s="1"/>
  <c r="AL21" i="1" s="1"/>
  <c r="T16" i="1"/>
  <c r="T13" i="1"/>
  <c r="T10" i="1"/>
  <c r="X10" i="1"/>
  <c r="Y10" i="1" s="1"/>
  <c r="Y7" i="1"/>
  <c r="Y19" i="1"/>
  <c r="X13" i="1"/>
  <c r="Y13" i="1" s="1"/>
  <c r="K7" i="1"/>
  <c r="T22" i="1"/>
  <c r="H7" i="1"/>
  <c r="T7" i="1"/>
  <c r="O10" i="1"/>
  <c r="K16" i="1"/>
  <c r="K10" i="1"/>
  <c r="O16" i="1"/>
  <c r="K19" i="1"/>
  <c r="I22" i="2"/>
  <c r="K22" i="2" s="1"/>
  <c r="O13" i="1"/>
  <c r="O7" i="1"/>
  <c r="T19" i="1"/>
  <c r="K118" i="2" l="1"/>
  <c r="Y61" i="1"/>
  <c r="Z61" i="1" s="1"/>
  <c r="Y25" i="1"/>
  <c r="Z25" i="1" s="1"/>
  <c r="AP23" i="1" s="1"/>
  <c r="R49" i="1"/>
  <c r="R61" i="1"/>
  <c r="M52" i="1"/>
  <c r="J70" i="2"/>
  <c r="K70" i="2" s="1"/>
  <c r="R64" i="1"/>
  <c r="T25" i="1"/>
  <c r="U25" i="1" s="1"/>
  <c r="AR23" i="1" s="1"/>
  <c r="W49" i="1"/>
  <c r="I4" i="2"/>
  <c r="K4" i="2" s="1"/>
  <c r="V25" i="1"/>
  <c r="AS23" i="1" s="1"/>
  <c r="L52" i="1"/>
  <c r="M28" i="1"/>
  <c r="AM22" i="1" s="1"/>
  <c r="U64" i="1"/>
  <c r="M64" i="1"/>
  <c r="Y49" i="1"/>
  <c r="Z49" i="1" s="1"/>
  <c r="AB49" i="1" s="1"/>
  <c r="Q40" i="1"/>
  <c r="AO20" i="1" s="1"/>
  <c r="V64" i="1"/>
  <c r="W64" i="1" s="1"/>
  <c r="V40" i="1"/>
  <c r="AS20" i="1" s="1"/>
  <c r="U40" i="1"/>
  <c r="AR20" i="1" s="1"/>
  <c r="AA28" i="1"/>
  <c r="AQ22" i="1" s="1"/>
  <c r="Z28" i="1"/>
  <c r="AP22" i="1" s="1"/>
  <c r="AA40" i="1"/>
  <c r="AQ20" i="1" s="1"/>
  <c r="Z40" i="1"/>
  <c r="AP20" i="1" s="1"/>
  <c r="V28" i="1"/>
  <c r="AS22" i="1" s="1"/>
  <c r="U28" i="1"/>
  <c r="AR22" i="1" s="1"/>
  <c r="W61" i="1"/>
  <c r="AB61" i="1"/>
  <c r="U52" i="1"/>
  <c r="Y52" i="1"/>
  <c r="AA52" i="1" s="1"/>
  <c r="AA64" i="1"/>
  <c r="Z64" i="1"/>
  <c r="R52" i="1"/>
  <c r="V52" i="1"/>
  <c r="L40" i="1"/>
  <c r="AL20" i="1" s="1"/>
  <c r="L28" i="1"/>
  <c r="AL22" i="1" s="1"/>
  <c r="M16" i="1"/>
  <c r="Q16" i="1"/>
  <c r="P40" i="1"/>
  <c r="AN20" i="1" s="1"/>
  <c r="M40" i="1"/>
  <c r="AM20" i="1" s="1"/>
  <c r="W37" i="1"/>
  <c r="Q28" i="1"/>
  <c r="AO22" i="1" s="1"/>
  <c r="AB25" i="1"/>
  <c r="R25" i="1"/>
  <c r="Y37" i="1"/>
  <c r="Z37" i="1" s="1"/>
  <c r="AP21" i="1" s="1"/>
  <c r="AA37" i="1"/>
  <c r="AQ21" i="1" s="1"/>
  <c r="R37" i="1"/>
  <c r="P28" i="1"/>
  <c r="AN22" i="1" s="1"/>
  <c r="P7" i="1"/>
  <c r="AA7" i="1"/>
  <c r="V16" i="1"/>
  <c r="U16" i="1"/>
  <c r="AA16" i="1"/>
  <c r="Z7" i="1"/>
  <c r="Z16" i="1"/>
  <c r="L16" i="1"/>
  <c r="M7" i="1"/>
  <c r="P16" i="1"/>
  <c r="L7" i="1"/>
  <c r="V7" i="1"/>
  <c r="U7" i="1"/>
  <c r="Q7" i="1"/>
  <c r="R16" i="1" l="1"/>
  <c r="W52" i="1"/>
  <c r="W25" i="1"/>
  <c r="AB28" i="1"/>
  <c r="Z52" i="1"/>
  <c r="AB52" i="1" s="1"/>
  <c r="AB64" i="1"/>
  <c r="R40" i="1"/>
  <c r="R7" i="1"/>
  <c r="W40" i="1"/>
  <c r="R28" i="1"/>
  <c r="AB37" i="1"/>
  <c r="AB40" i="1"/>
  <c r="W28" i="1"/>
  <c r="W16" i="1"/>
  <c r="AB7" i="1"/>
  <c r="AB16" i="1"/>
  <c r="W7" i="1"/>
</calcChain>
</file>

<file path=xl/sharedStrings.xml><?xml version="1.0" encoding="utf-8"?>
<sst xmlns="http://schemas.openxmlformats.org/spreadsheetml/2006/main" count="666" uniqueCount="132">
  <si>
    <t>METHANOL</t>
  </si>
  <si>
    <t>Strain</t>
  </si>
  <si>
    <t>Sample</t>
  </si>
  <si>
    <t>Area (mV min-1)</t>
  </si>
  <si>
    <t>[3-HP] replicate (g l-1)</t>
  </si>
  <si>
    <t>[3-HP] clone</t>
  </si>
  <si>
    <t>[3-HP] strain</t>
  </si>
  <si>
    <t>SD</t>
  </si>
  <si>
    <t>Yp/s replicate (g g-1)</t>
  </si>
  <si>
    <t>Yp/s clone (g g-1)</t>
  </si>
  <si>
    <t>Yp/s strain (g g-1)</t>
  </si>
  <si>
    <t>Yp/s replicate (C-mol C-mol-1)</t>
  </si>
  <si>
    <t>Yp/s clone (C-mol C-mol-1)</t>
  </si>
  <si>
    <t>Yp/s strain (C-mol C-mol-1)</t>
  </si>
  <si>
    <t>CV (%)</t>
  </si>
  <si>
    <t>Yp/x replicate</t>
  </si>
  <si>
    <t>Yp/x clone</t>
  </si>
  <si>
    <t>Yp/x strain</t>
  </si>
  <si>
    <t>SCREENING 1</t>
  </si>
  <si>
    <t>PpCβ10</t>
  </si>
  <si>
    <t>1.1</t>
  </si>
  <si>
    <t>1.2</t>
  </si>
  <si>
    <t>1.3</t>
  </si>
  <si>
    <t>2.1</t>
  </si>
  <si>
    <t>2.2</t>
  </si>
  <si>
    <t>2.3</t>
  </si>
  <si>
    <t>5.1</t>
  </si>
  <si>
    <t>5.2</t>
  </si>
  <si>
    <t>5.3</t>
  </si>
  <si>
    <t>PpCβ20</t>
  </si>
  <si>
    <t xml:space="preserve">1.1 </t>
  </si>
  <si>
    <t>8.1</t>
  </si>
  <si>
    <t>8.2</t>
  </si>
  <si>
    <t>8.3</t>
  </si>
  <si>
    <t>Mm MetOH (g mol-1)</t>
  </si>
  <si>
    <t>Mm 3-HP (g mol-1)</t>
  </si>
  <si>
    <t>Theoretical [MetOH] (g l-1)</t>
  </si>
  <si>
    <t>BMM (MetOH 1.5% v/v)</t>
  </si>
  <si>
    <t>Dilution</t>
  </si>
  <si>
    <t>DO (λ=600 nm)</t>
  </si>
  <si>
    <t>DO (λ=600 nm) clone</t>
  </si>
  <si>
    <t>Real DO (λ=600 nm)</t>
  </si>
  <si>
    <r>
      <t>Diluted DO (</t>
    </r>
    <r>
      <rPr>
        <b/>
        <sz val="11"/>
        <color theme="1"/>
        <rFont val="Calibri"/>
        <family val="2"/>
      </rPr>
      <t>λ=600 nm)</t>
    </r>
  </si>
  <si>
    <t>DO (λ=600 nm) strain</t>
  </si>
  <si>
    <t>PpCβ11</t>
  </si>
  <si>
    <t>4.1</t>
  </si>
  <si>
    <t>4.2</t>
  </si>
  <si>
    <t>4.3</t>
  </si>
  <si>
    <t>6.1</t>
  </si>
  <si>
    <t>6.2</t>
  </si>
  <si>
    <t>6.3</t>
  </si>
  <si>
    <t>PpCβ21</t>
  </si>
  <si>
    <t>13.1</t>
  </si>
  <si>
    <t>13.2</t>
  </si>
  <si>
    <t>13.3</t>
  </si>
  <si>
    <t>20.1</t>
  </si>
  <si>
    <t>20.2</t>
  </si>
  <si>
    <t>20.3</t>
  </si>
  <si>
    <t>28.1</t>
  </si>
  <si>
    <t>28.2</t>
  </si>
  <si>
    <t>28.3</t>
  </si>
  <si>
    <t>SCREENING 2</t>
  </si>
  <si>
    <t>*Discarted values</t>
  </si>
  <si>
    <r>
      <t>PpC</t>
    </r>
    <r>
      <rPr>
        <b/>
        <sz val="11"/>
        <color theme="1"/>
        <rFont val="Calibri"/>
        <family val="2"/>
      </rPr>
      <t>β10</t>
    </r>
  </si>
  <si>
    <r>
      <t>PpC</t>
    </r>
    <r>
      <rPr>
        <b/>
        <sz val="11"/>
        <color theme="1"/>
        <rFont val="Calibri"/>
        <family val="2"/>
      </rPr>
      <t>β20</t>
    </r>
  </si>
  <si>
    <t>Yp/s (g g-1)</t>
  </si>
  <si>
    <t>3-HP (g l-1)</t>
  </si>
  <si>
    <t>Yp/x (g DOunit-1)</t>
  </si>
  <si>
    <r>
      <t>PpC</t>
    </r>
    <r>
      <rPr>
        <b/>
        <sz val="11"/>
        <color theme="1"/>
        <rFont val="Calibri"/>
        <family val="2"/>
      </rPr>
      <t>β21</t>
    </r>
  </si>
  <si>
    <r>
      <t>PpC</t>
    </r>
    <r>
      <rPr>
        <b/>
        <sz val="11"/>
        <color theme="1"/>
        <rFont val="Calibri"/>
        <family val="2"/>
      </rPr>
      <t>β11</t>
    </r>
  </si>
  <si>
    <t>Average Yp/s (g g-1)</t>
  </si>
  <si>
    <t>Average Yp/s (C-mol C-mol-1)</t>
  </si>
  <si>
    <t>Average Yp/x</t>
  </si>
  <si>
    <t>Average 3-HP (g l-1)</t>
  </si>
  <si>
    <t>PpCβ20#8 (control)</t>
  </si>
  <si>
    <t>PpCβ20#8_PseFDH(V9)</t>
  </si>
  <si>
    <t>3.1</t>
  </si>
  <si>
    <t>3.2</t>
  </si>
  <si>
    <t>3.3</t>
  </si>
  <si>
    <t>PpCβ21#13 (control)</t>
  </si>
  <si>
    <t>PpCβ21#13_PseFDH(V9)</t>
  </si>
  <si>
    <t>SCREENING 3</t>
  </si>
  <si>
    <r>
      <t>PpC</t>
    </r>
    <r>
      <rPr>
        <b/>
        <sz val="11"/>
        <color theme="1"/>
        <rFont val="Calibri"/>
        <family val="2"/>
      </rPr>
      <t>β20-P</t>
    </r>
  </si>
  <si>
    <r>
      <t>PpC</t>
    </r>
    <r>
      <rPr>
        <b/>
        <sz val="11"/>
        <color theme="1"/>
        <rFont val="Calibri"/>
        <family val="2"/>
      </rPr>
      <t>β21</t>
    </r>
    <r>
      <rPr>
        <b/>
        <sz val="11"/>
        <color theme="1"/>
        <rFont val="Calibri"/>
        <family val="2"/>
        <scheme val="minor"/>
      </rPr>
      <t>-P</t>
    </r>
  </si>
  <si>
    <t>PpCβ20-P</t>
  </si>
  <si>
    <t>PpCβ21-P</t>
  </si>
  <si>
    <r>
      <t>PpC</t>
    </r>
    <r>
      <rPr>
        <b/>
        <sz val="11"/>
        <color theme="1"/>
        <rFont val="Calibri"/>
        <family val="2"/>
      </rPr>
      <t>β10 #2</t>
    </r>
  </si>
  <si>
    <r>
      <t>PpC</t>
    </r>
    <r>
      <rPr>
        <b/>
        <sz val="11"/>
        <color theme="1"/>
        <rFont val="Calibri"/>
        <family val="2"/>
      </rPr>
      <t>β20 #8</t>
    </r>
  </si>
  <si>
    <r>
      <t>PpC</t>
    </r>
    <r>
      <rPr>
        <b/>
        <sz val="11"/>
        <color theme="1"/>
        <rFont val="Calibri"/>
        <family val="2"/>
      </rPr>
      <t>β11 #5</t>
    </r>
  </si>
  <si>
    <t>PpCβ21 #13</t>
  </si>
  <si>
    <t>CBS7435 WT</t>
  </si>
  <si>
    <r>
      <t>PpC</t>
    </r>
    <r>
      <rPr>
        <b/>
        <sz val="11"/>
        <color theme="1"/>
        <rFont val="Calibri"/>
        <family val="2"/>
      </rPr>
      <t>β20-P #1</t>
    </r>
  </si>
  <si>
    <r>
      <t>PpC</t>
    </r>
    <r>
      <rPr>
        <b/>
        <sz val="11"/>
        <color theme="1"/>
        <rFont val="Calibri"/>
        <family val="2"/>
      </rPr>
      <t>β21 #13</t>
    </r>
  </si>
  <si>
    <t>PpCβ21-P #6</t>
  </si>
  <si>
    <t>R1</t>
  </si>
  <si>
    <t>R2</t>
  </si>
  <si>
    <t>4:(20,20-P) / 2:(21, 21-P)</t>
  </si>
  <si>
    <r>
      <t>Slope (</t>
    </r>
    <r>
      <rPr>
        <b/>
        <sz val="11"/>
        <color theme="1"/>
        <rFont val="Calibri"/>
        <family val="2"/>
      </rPr>
      <t>µ</t>
    </r>
    <r>
      <rPr>
        <b/>
        <sz val="12.1"/>
        <color theme="1"/>
        <rFont val="Calibri"/>
        <family val="2"/>
      </rPr>
      <t>)</t>
    </r>
    <r>
      <rPr>
        <b/>
        <sz val="11"/>
        <color theme="1"/>
        <rFont val="Calibri"/>
        <family val="2"/>
        <scheme val="minor"/>
      </rPr>
      <t xml:space="preserve"> (h-1)</t>
    </r>
  </si>
  <si>
    <t>R^2</t>
  </si>
  <si>
    <t>Time (h)</t>
  </si>
  <si>
    <t>Average DO600</t>
  </si>
  <si>
    <t>pAOX1_PAND_pFDH1_BAPAT_pPOR1_YDFG</t>
  </si>
  <si>
    <t>pAOX1_PAND_pFDH1_BAPAT_pPDC1_YDFG</t>
  </si>
  <si>
    <t>2x(pAOX1_PAND)_pFDH1_BAPAT_pPOR1_YDFG</t>
  </si>
  <si>
    <t>2x(pAOX1_PAND)_pFDH1_BAPAT_pPDC1_YDFG</t>
  </si>
  <si>
    <t>Av DO600</t>
  </si>
  <si>
    <t>WT</t>
  </si>
  <si>
    <t>ln (Av DO600)</t>
  </si>
  <si>
    <t>2:(10,20) / 1:(11, 21)</t>
  </si>
  <si>
    <t>2:(10,20) / 1:(11,21)</t>
  </si>
  <si>
    <t>4:(10,20) / 1:(11) / 2:(21)</t>
  </si>
  <si>
    <t>1:All</t>
  </si>
  <si>
    <t>2:All</t>
  </si>
  <si>
    <t>PpCB20 + FDH(V9)</t>
  </si>
  <si>
    <t>PpCB21 + FDH(V9)</t>
  </si>
  <si>
    <r>
      <t xml:space="preserve">Av </t>
    </r>
    <r>
      <rPr>
        <b/>
        <sz val="11"/>
        <color theme="1"/>
        <rFont val="Calibri"/>
        <family val="2"/>
      </rPr>
      <t>µmax</t>
    </r>
  </si>
  <si>
    <t>t-Test: Two-Sample Assuming Equal Variances</t>
  </si>
  <si>
    <t>Mean</t>
  </si>
  <si>
    <t>Variance</t>
  </si>
  <si>
    <t>Observations</t>
  </si>
  <si>
    <t>Pooled Variance</t>
  </si>
  <si>
    <t>df</t>
  </si>
  <si>
    <t>Hypothesized Mean</t>
  </si>
  <si>
    <t>t Stat</t>
  </si>
  <si>
    <t>P(T&lt;=t) one-tail</t>
  </si>
  <si>
    <t>t Critical one-tail</t>
  </si>
  <si>
    <t>P(T&lt;=t) two-tail</t>
  </si>
  <si>
    <t>t Critical two-tail</t>
  </si>
  <si>
    <t>Discarted values (non-exponential growth phase)</t>
  </si>
  <si>
    <t>3-HP concentration (g l-1) values for each clone replicate were directly obtained from HPLC peak area measurement.</t>
  </si>
  <si>
    <t>µmax replicate 1</t>
  </si>
  <si>
    <t>µmax replicate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</si>
</sst>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.1"/>
      <color theme="1"/>
      <name val="Calibri"/>
      <family val="2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8DAA0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4B084"/>
        <bgColor rgb="FFFFFFFF"/>
      </patternFill>
    </fill>
    <fill>
      <patternFill patternType="solid">
        <fgColor rgb="FFF8CBAD"/>
        <bgColor rgb="FF000000"/>
      </patternFill>
    </fill>
    <fill>
      <patternFill patternType="solid">
        <fgColor rgb="FFA9D08E"/>
        <bgColor rgb="FFFFFFFF"/>
      </patternFill>
    </fill>
    <fill>
      <patternFill patternType="solid">
        <fgColor rgb="FFC6E0B4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4B084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8DAA0"/>
        <bgColor indexed="64"/>
      </patternFill>
    </fill>
    <fill>
      <patternFill patternType="solid">
        <fgColor rgb="FFEEB0E8"/>
        <bgColor indexed="64"/>
      </patternFill>
    </fill>
    <fill>
      <patternFill patternType="solid">
        <fgColor rgb="FFE37DD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CC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662">
    <xf numFmtId="0" fontId="0" fillId="0" borderId="0" xfId="0"/>
    <xf numFmtId="0" fontId="3" fillId="4" borderId="4" xfId="0" applyFont="1" applyFill="1" applyBorder="1" applyAlignment="1">
      <alignment horizontal="center"/>
    </xf>
    <xf numFmtId="0" fontId="0" fillId="6" borderId="5" xfId="0" applyFill="1" applyBorder="1"/>
    <xf numFmtId="164" fontId="0" fillId="6" borderId="5" xfId="0" applyNumberFormat="1" applyFill="1" applyBorder="1" applyAlignment="1">
      <alignment vertical="center"/>
    </xf>
    <xf numFmtId="2" fontId="0" fillId="6" borderId="5" xfId="0" applyNumberFormat="1" applyFill="1" applyBorder="1"/>
    <xf numFmtId="0" fontId="0" fillId="6" borderId="6" xfId="0" applyFill="1" applyBorder="1"/>
    <xf numFmtId="164" fontId="0" fillId="6" borderId="6" xfId="0" applyNumberFormat="1" applyFill="1" applyBorder="1" applyAlignment="1">
      <alignment vertical="center"/>
    </xf>
    <xf numFmtId="2" fontId="0" fillId="6" borderId="6" xfId="0" applyNumberFormat="1" applyFill="1" applyBorder="1"/>
    <xf numFmtId="0" fontId="0" fillId="6" borderId="7" xfId="0" applyFill="1" applyBorder="1"/>
    <xf numFmtId="164" fontId="0" fillId="6" borderId="7" xfId="0" applyNumberFormat="1" applyFill="1" applyBorder="1" applyAlignment="1">
      <alignment vertical="center"/>
    </xf>
    <xf numFmtId="2" fontId="0" fillId="6" borderId="7" xfId="0" applyNumberFormat="1" applyFill="1" applyBorder="1"/>
    <xf numFmtId="0" fontId="0" fillId="6" borderId="8" xfId="0" applyFill="1" applyBorder="1"/>
    <xf numFmtId="164" fontId="0" fillId="6" borderId="8" xfId="0" applyNumberFormat="1" applyFill="1" applyBorder="1" applyAlignment="1">
      <alignment vertical="center"/>
    </xf>
    <xf numFmtId="2" fontId="0" fillId="6" borderId="8" xfId="0" applyNumberFormat="1" applyFill="1" applyBorder="1"/>
    <xf numFmtId="0" fontId="0" fillId="6" borderId="9" xfId="0" applyFill="1" applyBorder="1"/>
    <xf numFmtId="164" fontId="0" fillId="6" borderId="9" xfId="0" applyNumberFormat="1" applyFill="1" applyBorder="1" applyAlignment="1">
      <alignment vertical="center"/>
    </xf>
    <xf numFmtId="2" fontId="0" fillId="6" borderId="9" xfId="0" applyNumberFormat="1" applyFill="1" applyBorder="1"/>
    <xf numFmtId="0" fontId="0" fillId="7" borderId="6" xfId="0" applyFill="1" applyBorder="1"/>
    <xf numFmtId="164" fontId="0" fillId="7" borderId="6" xfId="0" applyNumberFormat="1" applyFill="1" applyBorder="1" applyAlignment="1">
      <alignment vertical="center"/>
    </xf>
    <xf numFmtId="2" fontId="0" fillId="7" borderId="6" xfId="0" applyNumberFormat="1" applyFill="1" applyBorder="1"/>
    <xf numFmtId="2" fontId="0" fillId="7" borderId="5" xfId="0" applyNumberFormat="1" applyFill="1" applyBorder="1"/>
    <xf numFmtId="0" fontId="0" fillId="7" borderId="7" xfId="0" applyFill="1" applyBorder="1"/>
    <xf numFmtId="164" fontId="0" fillId="7" borderId="7" xfId="0" applyNumberFormat="1" applyFill="1" applyBorder="1" applyAlignment="1">
      <alignment vertical="center"/>
    </xf>
    <xf numFmtId="2" fontId="0" fillId="7" borderId="7" xfId="0" applyNumberFormat="1" applyFill="1" applyBorder="1"/>
    <xf numFmtId="0" fontId="0" fillId="7" borderId="8" xfId="0" applyFill="1" applyBorder="1"/>
    <xf numFmtId="164" fontId="0" fillId="7" borderId="8" xfId="0" applyNumberFormat="1" applyFill="1" applyBorder="1" applyAlignment="1">
      <alignment vertical="center"/>
    </xf>
    <xf numFmtId="2" fontId="0" fillId="7" borderId="8" xfId="0" applyNumberFormat="1" applyFill="1" applyBorder="1"/>
    <xf numFmtId="0" fontId="0" fillId="7" borderId="9" xfId="0" applyFill="1" applyBorder="1"/>
    <xf numFmtId="164" fontId="0" fillId="7" borderId="9" xfId="0" applyNumberFormat="1" applyFill="1" applyBorder="1" applyAlignment="1">
      <alignment vertical="center"/>
    </xf>
    <xf numFmtId="2" fontId="0" fillId="7" borderId="9" xfId="0" applyNumberFormat="1" applyFill="1" applyBorder="1"/>
    <xf numFmtId="0" fontId="5" fillId="0" borderId="0" xfId="0" applyFont="1"/>
    <xf numFmtId="0" fontId="6" fillId="9" borderId="4" xfId="0" applyFont="1" applyFill="1" applyBorder="1" applyAlignment="1">
      <alignment horizontal="center"/>
    </xf>
    <xf numFmtId="0" fontId="5" fillId="12" borderId="5" xfId="0" applyFont="1" applyFill="1" applyBorder="1"/>
    <xf numFmtId="164" fontId="5" fillId="12" borderId="5" xfId="0" applyNumberFormat="1" applyFont="1" applyFill="1" applyBorder="1" applyAlignment="1">
      <alignment vertical="center"/>
    </xf>
    <xf numFmtId="2" fontId="5" fillId="12" borderId="5" xfId="0" applyNumberFormat="1" applyFont="1" applyFill="1" applyBorder="1"/>
    <xf numFmtId="0" fontId="5" fillId="12" borderId="6" xfId="0" applyFont="1" applyFill="1" applyBorder="1"/>
    <xf numFmtId="164" fontId="5" fillId="12" borderId="6" xfId="0" applyNumberFormat="1" applyFont="1" applyFill="1" applyBorder="1" applyAlignment="1">
      <alignment vertical="center"/>
    </xf>
    <xf numFmtId="2" fontId="5" fillId="12" borderId="6" xfId="0" applyNumberFormat="1" applyFont="1" applyFill="1" applyBorder="1"/>
    <xf numFmtId="0" fontId="5" fillId="12" borderId="7" xfId="0" applyFont="1" applyFill="1" applyBorder="1"/>
    <xf numFmtId="164" fontId="5" fillId="12" borderId="7" xfId="0" applyNumberFormat="1" applyFont="1" applyFill="1" applyBorder="1" applyAlignment="1">
      <alignment vertical="center"/>
    </xf>
    <xf numFmtId="2" fontId="5" fillId="12" borderId="7" xfId="0" applyNumberFormat="1" applyFont="1" applyFill="1" applyBorder="1"/>
    <xf numFmtId="0" fontId="5" fillId="12" borderId="8" xfId="0" applyFont="1" applyFill="1" applyBorder="1"/>
    <xf numFmtId="164" fontId="5" fillId="12" borderId="8" xfId="0" applyNumberFormat="1" applyFont="1" applyFill="1" applyBorder="1" applyAlignment="1">
      <alignment vertical="center"/>
    </xf>
    <xf numFmtId="2" fontId="5" fillId="12" borderId="8" xfId="0" applyNumberFormat="1" applyFont="1" applyFill="1" applyBorder="1"/>
    <xf numFmtId="0" fontId="5" fillId="12" borderId="9" xfId="0" applyFont="1" applyFill="1" applyBorder="1"/>
    <xf numFmtId="164" fontId="5" fillId="12" borderId="9" xfId="0" applyNumberFormat="1" applyFont="1" applyFill="1" applyBorder="1" applyAlignment="1">
      <alignment vertical="center"/>
    </xf>
    <xf numFmtId="2" fontId="5" fillId="12" borderId="9" xfId="0" applyNumberFormat="1" applyFont="1" applyFill="1" applyBorder="1"/>
    <xf numFmtId="0" fontId="5" fillId="14" borderId="6" xfId="0" applyFont="1" applyFill="1" applyBorder="1"/>
    <xf numFmtId="164" fontId="5" fillId="14" borderId="6" xfId="0" applyNumberFormat="1" applyFont="1" applyFill="1" applyBorder="1" applyAlignment="1">
      <alignment vertical="center"/>
    </xf>
    <xf numFmtId="2" fontId="5" fillId="14" borderId="6" xfId="0" applyNumberFormat="1" applyFont="1" applyFill="1" applyBorder="1"/>
    <xf numFmtId="2" fontId="5" fillId="14" borderId="5" xfId="0" applyNumberFormat="1" applyFont="1" applyFill="1" applyBorder="1"/>
    <xf numFmtId="0" fontId="5" fillId="14" borderId="7" xfId="0" applyFont="1" applyFill="1" applyBorder="1"/>
    <xf numFmtId="164" fontId="5" fillId="14" borderId="7" xfId="0" applyNumberFormat="1" applyFont="1" applyFill="1" applyBorder="1" applyAlignment="1">
      <alignment vertical="center"/>
    </xf>
    <xf numFmtId="2" fontId="5" fillId="14" borderId="7" xfId="0" applyNumberFormat="1" applyFont="1" applyFill="1" applyBorder="1"/>
    <xf numFmtId="0" fontId="5" fillId="14" borderId="8" xfId="0" applyFont="1" applyFill="1" applyBorder="1"/>
    <xf numFmtId="164" fontId="5" fillId="14" borderId="8" xfId="0" applyNumberFormat="1" applyFont="1" applyFill="1" applyBorder="1" applyAlignment="1">
      <alignment vertical="center"/>
    </xf>
    <xf numFmtId="2" fontId="5" fillId="14" borderId="8" xfId="0" applyNumberFormat="1" applyFont="1" applyFill="1" applyBorder="1"/>
    <xf numFmtId="0" fontId="5" fillId="14" borderId="9" xfId="0" applyFont="1" applyFill="1" applyBorder="1"/>
    <xf numFmtId="164" fontId="5" fillId="14" borderId="9" xfId="0" applyNumberFormat="1" applyFont="1" applyFill="1" applyBorder="1" applyAlignment="1">
      <alignment vertical="center"/>
    </xf>
    <xf numFmtId="2" fontId="5" fillId="14" borderId="9" xfId="0" applyNumberFormat="1" applyFont="1" applyFill="1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15" borderId="10" xfId="0" applyFill="1" applyBorder="1"/>
    <xf numFmtId="0" fontId="0" fillId="15" borderId="12" xfId="0" applyFill="1" applyBorder="1"/>
    <xf numFmtId="0" fontId="0" fillId="15" borderId="14" xfId="0" applyFill="1" applyBorder="1"/>
    <xf numFmtId="0" fontId="3" fillId="4" borderId="5" xfId="0" applyFont="1" applyFill="1" applyBorder="1" applyAlignment="1">
      <alignment horizontal="center"/>
    </xf>
    <xf numFmtId="0" fontId="0" fillId="7" borderId="5" xfId="0" applyFill="1" applyBorder="1"/>
    <xf numFmtId="164" fontId="0" fillId="7" borderId="9" xfId="0" applyNumberFormat="1" applyFill="1" applyBorder="1"/>
    <xf numFmtId="164" fontId="5" fillId="12" borderId="5" xfId="0" applyNumberFormat="1" applyFont="1" applyFill="1" applyBorder="1"/>
    <xf numFmtId="164" fontId="5" fillId="12" borderId="6" xfId="0" applyNumberFormat="1" applyFont="1" applyFill="1" applyBorder="1"/>
    <xf numFmtId="164" fontId="5" fillId="12" borderId="7" xfId="0" applyNumberFormat="1" applyFont="1" applyFill="1" applyBorder="1"/>
    <xf numFmtId="164" fontId="5" fillId="12" borderId="8" xfId="0" applyNumberFormat="1" applyFont="1" applyFill="1" applyBorder="1"/>
    <xf numFmtId="164" fontId="5" fillId="12" borderId="9" xfId="0" applyNumberFormat="1" applyFont="1" applyFill="1" applyBorder="1"/>
    <xf numFmtId="164" fontId="5" fillId="14" borderId="6" xfId="0" applyNumberFormat="1" applyFont="1" applyFill="1" applyBorder="1"/>
    <xf numFmtId="164" fontId="5" fillId="14" borderId="7" xfId="0" applyNumberFormat="1" applyFont="1" applyFill="1" applyBorder="1"/>
    <xf numFmtId="164" fontId="5" fillId="14" borderId="8" xfId="0" applyNumberFormat="1" applyFont="1" applyFill="1" applyBorder="1"/>
    <xf numFmtId="164" fontId="5" fillId="14" borderId="9" xfId="0" applyNumberFormat="1" applyFont="1" applyFill="1" applyBorder="1"/>
    <xf numFmtId="2" fontId="5" fillId="12" borderId="5" xfId="0" applyNumberFormat="1" applyFont="1" applyFill="1" applyBorder="1" applyAlignment="1">
      <alignment vertical="center"/>
    </xf>
    <xf numFmtId="2" fontId="5" fillId="12" borderId="6" xfId="0" applyNumberFormat="1" applyFont="1" applyFill="1" applyBorder="1" applyAlignment="1">
      <alignment vertical="center"/>
    </xf>
    <xf numFmtId="2" fontId="5" fillId="12" borderId="7" xfId="0" applyNumberFormat="1" applyFont="1" applyFill="1" applyBorder="1" applyAlignment="1">
      <alignment vertical="center"/>
    </xf>
    <xf numFmtId="2" fontId="5" fillId="12" borderId="8" xfId="0" applyNumberFormat="1" applyFont="1" applyFill="1" applyBorder="1" applyAlignment="1">
      <alignment vertical="center"/>
    </xf>
    <xf numFmtId="2" fontId="5" fillId="12" borderId="9" xfId="0" applyNumberFormat="1" applyFont="1" applyFill="1" applyBorder="1" applyAlignment="1">
      <alignment vertical="center"/>
    </xf>
    <xf numFmtId="2" fontId="5" fillId="14" borderId="6" xfId="0" applyNumberFormat="1" applyFont="1" applyFill="1" applyBorder="1" applyAlignment="1">
      <alignment vertical="center"/>
    </xf>
    <xf numFmtId="2" fontId="5" fillId="14" borderId="7" xfId="0" applyNumberFormat="1" applyFont="1" applyFill="1" applyBorder="1" applyAlignment="1">
      <alignment vertical="center"/>
    </xf>
    <xf numFmtId="2" fontId="5" fillId="14" borderId="8" xfId="0" applyNumberFormat="1" applyFont="1" applyFill="1" applyBorder="1" applyAlignment="1">
      <alignment vertical="center"/>
    </xf>
    <xf numFmtId="2" fontId="5" fillId="14" borderId="9" xfId="0" applyNumberFormat="1" applyFont="1" applyFill="1" applyBorder="1" applyAlignment="1">
      <alignment vertical="center"/>
    </xf>
    <xf numFmtId="0" fontId="0" fillId="17" borderId="5" xfId="0" applyFill="1" applyBorder="1"/>
    <xf numFmtId="164" fontId="0" fillId="17" borderId="5" xfId="0" applyNumberFormat="1" applyFill="1" applyBorder="1" applyAlignment="1">
      <alignment vertical="center"/>
    </xf>
    <xf numFmtId="2" fontId="0" fillId="17" borderId="6" xfId="0" applyNumberFormat="1" applyFill="1" applyBorder="1"/>
    <xf numFmtId="2" fontId="0" fillId="17" borderId="5" xfId="0" applyNumberFormat="1" applyFill="1" applyBorder="1"/>
    <xf numFmtId="0" fontId="0" fillId="17" borderId="6" xfId="0" applyFill="1" applyBorder="1"/>
    <xf numFmtId="164" fontId="0" fillId="17" borderId="6" xfId="0" applyNumberFormat="1" applyFill="1" applyBorder="1" applyAlignment="1">
      <alignment vertical="center"/>
    </xf>
    <xf numFmtId="0" fontId="0" fillId="17" borderId="7" xfId="0" applyFill="1" applyBorder="1"/>
    <xf numFmtId="164" fontId="0" fillId="17" borderId="7" xfId="0" applyNumberFormat="1" applyFill="1" applyBorder="1" applyAlignment="1">
      <alignment vertical="center"/>
    </xf>
    <xf numFmtId="2" fontId="0" fillId="17" borderId="7" xfId="0" applyNumberFormat="1" applyFill="1" applyBorder="1"/>
    <xf numFmtId="0" fontId="9" fillId="17" borderId="8" xfId="0" applyFont="1" applyFill="1" applyBorder="1"/>
    <xf numFmtId="164" fontId="0" fillId="17" borderId="8" xfId="0" applyNumberFormat="1" applyFill="1" applyBorder="1" applyAlignment="1">
      <alignment vertical="center"/>
    </xf>
    <xf numFmtId="0" fontId="9" fillId="17" borderId="6" xfId="0" applyFont="1" applyFill="1" applyBorder="1"/>
    <xf numFmtId="0" fontId="9" fillId="17" borderId="7" xfId="0" applyFont="1" applyFill="1" applyBorder="1"/>
    <xf numFmtId="0" fontId="0" fillId="17" borderId="8" xfId="0" applyFill="1" applyBorder="1"/>
    <xf numFmtId="2" fontId="0" fillId="17" borderId="8" xfId="0" applyNumberFormat="1" applyFill="1" applyBorder="1"/>
    <xf numFmtId="0" fontId="0" fillId="17" borderId="9" xfId="0" applyFill="1" applyBorder="1"/>
    <xf numFmtId="164" fontId="0" fillId="17" borderId="9" xfId="0" applyNumberFormat="1" applyFill="1" applyBorder="1" applyAlignment="1">
      <alignment vertical="center"/>
    </xf>
    <xf numFmtId="2" fontId="0" fillId="17" borderId="9" xfId="0" applyNumberFormat="1" applyFill="1" applyBorder="1"/>
    <xf numFmtId="164" fontId="0" fillId="7" borderId="5" xfId="0" applyNumberFormat="1" applyFill="1" applyBorder="1" applyAlignment="1">
      <alignment vertical="center"/>
    </xf>
    <xf numFmtId="0" fontId="0" fillId="18" borderId="6" xfId="0" applyFill="1" applyBorder="1"/>
    <xf numFmtId="164" fontId="0" fillId="18" borderId="6" xfId="0" applyNumberFormat="1" applyFill="1" applyBorder="1" applyAlignment="1">
      <alignment vertical="center"/>
    </xf>
    <xf numFmtId="2" fontId="0" fillId="18" borderId="6" xfId="0" applyNumberFormat="1" applyFill="1" applyBorder="1"/>
    <xf numFmtId="2" fontId="0" fillId="18" borderId="5" xfId="0" applyNumberFormat="1" applyFill="1" applyBorder="1"/>
    <xf numFmtId="0" fontId="0" fillId="18" borderId="7" xfId="0" applyFill="1" applyBorder="1"/>
    <xf numFmtId="164" fontId="0" fillId="18" borderId="7" xfId="0" applyNumberFormat="1" applyFill="1" applyBorder="1" applyAlignment="1">
      <alignment vertical="center"/>
    </xf>
    <xf numFmtId="2" fontId="0" fillId="18" borderId="7" xfId="0" applyNumberFormat="1" applyFill="1" applyBorder="1"/>
    <xf numFmtId="0" fontId="0" fillId="18" borderId="8" xfId="0" applyFill="1" applyBorder="1"/>
    <xf numFmtId="164" fontId="0" fillId="18" borderId="8" xfId="0" applyNumberFormat="1" applyFill="1" applyBorder="1" applyAlignment="1">
      <alignment vertical="center"/>
    </xf>
    <xf numFmtId="2" fontId="0" fillId="18" borderId="8" xfId="0" applyNumberFormat="1" applyFill="1" applyBorder="1"/>
    <xf numFmtId="0" fontId="0" fillId="18" borderId="9" xfId="0" applyFill="1" applyBorder="1"/>
    <xf numFmtId="164" fontId="0" fillId="18" borderId="9" xfId="0" applyNumberFormat="1" applyFill="1" applyBorder="1" applyAlignment="1">
      <alignment vertical="center"/>
    </xf>
    <xf numFmtId="2" fontId="0" fillId="18" borderId="9" xfId="0" applyNumberFormat="1" applyFill="1" applyBorder="1"/>
    <xf numFmtId="164" fontId="0" fillId="6" borderId="8" xfId="0" applyNumberFormat="1" applyFill="1" applyBorder="1"/>
    <xf numFmtId="164" fontId="0" fillId="6" borderId="6" xfId="0" applyNumberFormat="1" applyFill="1" applyBorder="1"/>
    <xf numFmtId="164" fontId="0" fillId="6" borderId="7" xfId="0" applyNumberFormat="1" applyFill="1" applyBorder="1"/>
    <xf numFmtId="164" fontId="0" fillId="17" borderId="5" xfId="0" applyNumberFormat="1" applyFill="1" applyBorder="1"/>
    <xf numFmtId="164" fontId="0" fillId="17" borderId="6" xfId="0" applyNumberFormat="1" applyFill="1" applyBorder="1"/>
    <xf numFmtId="164" fontId="0" fillId="17" borderId="7" xfId="0" applyNumberFormat="1" applyFill="1" applyBorder="1"/>
    <xf numFmtId="164" fontId="9" fillId="17" borderId="8" xfId="0" applyNumberFormat="1" applyFont="1" applyFill="1" applyBorder="1"/>
    <xf numFmtId="164" fontId="9" fillId="17" borderId="6" xfId="0" applyNumberFormat="1" applyFont="1" applyFill="1" applyBorder="1"/>
    <xf numFmtId="164" fontId="9" fillId="17" borderId="7" xfId="0" applyNumberFormat="1" applyFont="1" applyFill="1" applyBorder="1"/>
    <xf numFmtId="164" fontId="0" fillId="17" borderId="8" xfId="0" applyNumberFormat="1" applyFill="1" applyBorder="1"/>
    <xf numFmtId="164" fontId="0" fillId="17" borderId="9" xfId="0" applyNumberFormat="1" applyFill="1" applyBorder="1"/>
    <xf numFmtId="164" fontId="0" fillId="7" borderId="5" xfId="0" applyNumberFormat="1" applyFill="1" applyBorder="1"/>
    <xf numFmtId="164" fontId="0" fillId="7" borderId="6" xfId="0" applyNumberFormat="1" applyFill="1" applyBorder="1"/>
    <xf numFmtId="164" fontId="0" fillId="18" borderId="6" xfId="0" applyNumberFormat="1" applyFill="1" applyBorder="1"/>
    <xf numFmtId="164" fontId="0" fillId="18" borderId="7" xfId="0" applyNumberFormat="1" applyFill="1" applyBorder="1"/>
    <xf numFmtId="164" fontId="0" fillId="18" borderId="8" xfId="0" applyNumberFormat="1" applyFill="1" applyBorder="1"/>
    <xf numFmtId="164" fontId="0" fillId="18" borderId="9" xfId="0" applyNumberFormat="1" applyFill="1" applyBorder="1"/>
    <xf numFmtId="164" fontId="5" fillId="19" borderId="5" xfId="0" applyNumberFormat="1" applyFont="1" applyFill="1" applyBorder="1"/>
    <xf numFmtId="164" fontId="5" fillId="19" borderId="7" xfId="0" applyNumberFormat="1" applyFont="1" applyFill="1" applyBorder="1"/>
    <xf numFmtId="164" fontId="5" fillId="19" borderId="8" xfId="0" applyNumberFormat="1" applyFont="1" applyFill="1" applyBorder="1"/>
    <xf numFmtId="164" fontId="5" fillId="19" borderId="9" xfId="0" applyNumberFormat="1" applyFont="1" applyFill="1" applyBorder="1"/>
    <xf numFmtId="164" fontId="5" fillId="14" borderId="5" xfId="0" applyNumberFormat="1" applyFont="1" applyFill="1" applyBorder="1"/>
    <xf numFmtId="164" fontId="5" fillId="20" borderId="5" xfId="0" applyNumberFormat="1" applyFont="1" applyFill="1" applyBorder="1"/>
    <xf numFmtId="164" fontId="5" fillId="20" borderId="7" xfId="0" applyNumberFormat="1" applyFont="1" applyFill="1" applyBorder="1"/>
    <xf numFmtId="164" fontId="5" fillId="20" borderId="8" xfId="0" applyNumberFormat="1" applyFont="1" applyFill="1" applyBorder="1"/>
    <xf numFmtId="164" fontId="5" fillId="20" borderId="9" xfId="0" applyNumberFormat="1" applyFont="1" applyFill="1" applyBorder="1"/>
    <xf numFmtId="2" fontId="5" fillId="19" borderId="5" xfId="0" applyNumberFormat="1" applyFont="1" applyFill="1" applyBorder="1"/>
    <xf numFmtId="2" fontId="5" fillId="19" borderId="7" xfId="0" applyNumberFormat="1" applyFont="1" applyFill="1" applyBorder="1"/>
    <xf numFmtId="2" fontId="5" fillId="19" borderId="8" xfId="0" applyNumberFormat="1" applyFont="1" applyFill="1" applyBorder="1"/>
    <xf numFmtId="2" fontId="5" fillId="19" borderId="9" xfId="0" applyNumberFormat="1" applyFont="1" applyFill="1" applyBorder="1"/>
    <xf numFmtId="2" fontId="5" fillId="21" borderId="5" xfId="0" applyNumberFormat="1" applyFont="1" applyFill="1" applyBorder="1" applyAlignment="1">
      <alignment vertical="center"/>
    </xf>
    <xf numFmtId="2" fontId="5" fillId="21" borderId="6" xfId="0" applyNumberFormat="1" applyFont="1" applyFill="1" applyBorder="1" applyAlignment="1">
      <alignment vertical="center"/>
    </xf>
    <xf numFmtId="2" fontId="5" fillId="21" borderId="7" xfId="0" applyNumberFormat="1" applyFont="1" applyFill="1" applyBorder="1" applyAlignment="1">
      <alignment vertical="center"/>
    </xf>
    <xf numFmtId="2" fontId="5" fillId="21" borderId="8" xfId="0" applyNumberFormat="1" applyFont="1" applyFill="1" applyBorder="1" applyAlignment="1">
      <alignment vertical="center"/>
    </xf>
    <xf numFmtId="2" fontId="5" fillId="21" borderId="9" xfId="0" applyNumberFormat="1" applyFont="1" applyFill="1" applyBorder="1" applyAlignment="1">
      <alignment vertical="center"/>
    </xf>
    <xf numFmtId="2" fontId="5" fillId="22" borderId="6" xfId="0" applyNumberFormat="1" applyFont="1" applyFill="1" applyBorder="1" applyAlignment="1">
      <alignment vertical="center"/>
    </xf>
    <xf numFmtId="2" fontId="5" fillId="22" borderId="7" xfId="0" applyNumberFormat="1" applyFont="1" applyFill="1" applyBorder="1" applyAlignment="1">
      <alignment vertical="center"/>
    </xf>
    <xf numFmtId="2" fontId="5" fillId="22" borderId="8" xfId="0" applyNumberFormat="1" applyFont="1" applyFill="1" applyBorder="1" applyAlignment="1">
      <alignment vertical="center"/>
    </xf>
    <xf numFmtId="2" fontId="5" fillId="22" borderId="9" xfId="0" applyNumberFormat="1" applyFont="1" applyFill="1" applyBorder="1" applyAlignment="1">
      <alignment vertical="center"/>
    </xf>
    <xf numFmtId="2" fontId="5" fillId="22" borderId="5" xfId="0" applyNumberFormat="1" applyFont="1" applyFill="1" applyBorder="1" applyAlignment="1">
      <alignment vertical="center"/>
    </xf>
    <xf numFmtId="2" fontId="5" fillId="21" borderId="5" xfId="0" applyNumberFormat="1" applyFont="1" applyFill="1" applyBorder="1"/>
    <xf numFmtId="2" fontId="5" fillId="21" borderId="6" xfId="0" applyNumberFormat="1" applyFont="1" applyFill="1" applyBorder="1"/>
    <xf numFmtId="2" fontId="5" fillId="21" borderId="7" xfId="0" applyNumberFormat="1" applyFont="1" applyFill="1" applyBorder="1"/>
    <xf numFmtId="2" fontId="5" fillId="21" borderId="8" xfId="0" applyNumberFormat="1" applyFont="1" applyFill="1" applyBorder="1"/>
    <xf numFmtId="2" fontId="5" fillId="21" borderId="9" xfId="0" applyNumberFormat="1" applyFont="1" applyFill="1" applyBorder="1"/>
    <xf numFmtId="2" fontId="5" fillId="22" borderId="5" xfId="0" applyNumberFormat="1" applyFont="1" applyFill="1" applyBorder="1"/>
    <xf numFmtId="2" fontId="5" fillId="22" borderId="6" xfId="0" applyNumberFormat="1" applyFont="1" applyFill="1" applyBorder="1"/>
    <xf numFmtId="2" fontId="5" fillId="22" borderId="7" xfId="0" applyNumberFormat="1" applyFont="1" applyFill="1" applyBorder="1"/>
    <xf numFmtId="2" fontId="5" fillId="22" borderId="8" xfId="0" applyNumberFormat="1" applyFont="1" applyFill="1" applyBorder="1"/>
    <xf numFmtId="2" fontId="5" fillId="22" borderId="9" xfId="0" applyNumberFormat="1" applyFont="1" applyFill="1" applyBorder="1"/>
    <xf numFmtId="0" fontId="3" fillId="15" borderId="4" xfId="0" applyFont="1" applyFill="1" applyBorder="1" applyAlignment="1">
      <alignment horizontal="center"/>
    </xf>
    <xf numFmtId="0" fontId="3" fillId="15" borderId="11" xfId="0" applyFont="1" applyFill="1" applyBorder="1" applyAlignment="1">
      <alignment horizontal="center"/>
    </xf>
    <xf numFmtId="2" fontId="0" fillId="6" borderId="6" xfId="0" applyNumberFormat="1" applyFill="1" applyBorder="1" applyAlignment="1">
      <alignment vertical="center"/>
    </xf>
    <xf numFmtId="2" fontId="0" fillId="7" borderId="5" xfId="0" applyNumberFormat="1" applyFill="1" applyBorder="1" applyAlignment="1">
      <alignment vertical="center"/>
    </xf>
    <xf numFmtId="2" fontId="0" fillId="7" borderId="6" xfId="0" applyNumberFormat="1" applyFill="1" applyBorder="1" applyAlignment="1">
      <alignment vertical="center"/>
    </xf>
    <xf numFmtId="2" fontId="0" fillId="6" borderId="7" xfId="0" applyNumberFormat="1" applyFill="1" applyBorder="1" applyAlignment="1">
      <alignment vertical="center"/>
    </xf>
    <xf numFmtId="2" fontId="0" fillId="7" borderId="7" xfId="0" applyNumberFormat="1" applyFill="1" applyBorder="1" applyAlignment="1">
      <alignment vertical="center"/>
    </xf>
    <xf numFmtId="0" fontId="0" fillId="0" borderId="16" xfId="0" applyBorder="1"/>
    <xf numFmtId="0" fontId="10" fillId="0" borderId="17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0" fillId="24" borderId="0" xfId="0" applyFill="1"/>
    <xf numFmtId="0" fontId="0" fillId="18" borderId="0" xfId="0" applyFill="1"/>
    <xf numFmtId="0" fontId="3" fillId="7" borderId="1" xfId="0" applyFont="1" applyFill="1" applyBorder="1" applyAlignment="1">
      <alignment horizontal="center"/>
    </xf>
    <xf numFmtId="164" fontId="0" fillId="18" borderId="5" xfId="0" applyNumberFormat="1" applyFill="1" applyBorder="1" applyAlignment="1">
      <alignment vertical="center"/>
    </xf>
    <xf numFmtId="2" fontId="0" fillId="6" borderId="5" xfId="0" applyNumberFormat="1" applyFill="1" applyBorder="1" applyAlignment="1">
      <alignment vertical="center"/>
    </xf>
    <xf numFmtId="2" fontId="9" fillId="17" borderId="8" xfId="0" applyNumberFormat="1" applyFont="1" applyFill="1" applyBorder="1"/>
    <xf numFmtId="2" fontId="9" fillId="17" borderId="6" xfId="0" applyNumberFormat="1" applyFont="1" applyFill="1" applyBorder="1"/>
    <xf numFmtId="2" fontId="9" fillId="17" borderId="7" xfId="0" applyNumberFormat="1" applyFont="1" applyFill="1" applyBorder="1"/>
    <xf numFmtId="164" fontId="9" fillId="18" borderId="8" xfId="0" applyNumberFormat="1" applyFont="1" applyFill="1" applyBorder="1" applyAlignment="1">
      <alignment vertical="center"/>
    </xf>
    <xf numFmtId="164" fontId="9" fillId="18" borderId="6" xfId="0" applyNumberFormat="1" applyFont="1" applyFill="1" applyBorder="1" applyAlignment="1">
      <alignment vertical="center"/>
    </xf>
    <xf numFmtId="164" fontId="9" fillId="18" borderId="7" xfId="0" applyNumberFormat="1" applyFont="1" applyFill="1" applyBorder="1" applyAlignment="1">
      <alignment vertical="center"/>
    </xf>
    <xf numFmtId="0" fontId="3" fillId="15" borderId="3" xfId="0" applyFont="1" applyFill="1" applyBorder="1" applyAlignment="1">
      <alignment horizontal="center"/>
    </xf>
    <xf numFmtId="0" fontId="0" fillId="6" borderId="18" xfId="0" applyFill="1" applyBorder="1"/>
    <xf numFmtId="0" fontId="0" fillId="6" borderId="13" xfId="0" applyFill="1" applyBorder="1"/>
    <xf numFmtId="0" fontId="0" fillId="6" borderId="19" xfId="0" applyFill="1" applyBorder="1"/>
    <xf numFmtId="0" fontId="0" fillId="7" borderId="18" xfId="0" applyFill="1" applyBorder="1"/>
    <xf numFmtId="0" fontId="0" fillId="7" borderId="13" xfId="0" applyFill="1" applyBorder="1"/>
    <xf numFmtId="0" fontId="0" fillId="7" borderId="15" xfId="0" applyFill="1" applyBorder="1"/>
    <xf numFmtId="0" fontId="3" fillId="17" borderId="4" xfId="0" applyFont="1" applyFill="1" applyBorder="1" applyAlignment="1">
      <alignment horizontal="center"/>
    </xf>
    <xf numFmtId="0" fontId="3" fillId="18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7" borderId="6" xfId="0" applyFont="1" applyFill="1" applyBorder="1"/>
    <xf numFmtId="0" fontId="3" fillId="17" borderId="6" xfId="0" applyFont="1" applyFill="1" applyBorder="1"/>
    <xf numFmtId="165" fontId="0" fillId="17" borderId="6" xfId="0" applyNumberFormat="1" applyFill="1" applyBorder="1"/>
    <xf numFmtId="164" fontId="0" fillId="17" borderId="13" xfId="0" applyNumberFormat="1" applyFill="1" applyBorder="1"/>
    <xf numFmtId="165" fontId="0" fillId="7" borderId="6" xfId="0" applyNumberFormat="1" applyFill="1" applyBorder="1"/>
    <xf numFmtId="164" fontId="0" fillId="7" borderId="13" xfId="0" applyNumberFormat="1" applyFill="1" applyBorder="1"/>
    <xf numFmtId="2" fontId="0" fillId="27" borderId="6" xfId="0" applyNumberFormat="1" applyFill="1" applyBorder="1"/>
    <xf numFmtId="2" fontId="0" fillId="28" borderId="9" xfId="0" applyNumberFormat="1" applyFill="1" applyBorder="1"/>
    <xf numFmtId="0" fontId="3" fillId="4" borderId="11" xfId="0" applyFont="1" applyFill="1" applyBorder="1" applyAlignment="1">
      <alignment horizontal="center"/>
    </xf>
    <xf numFmtId="164" fontId="0" fillId="18" borderId="11" xfId="0" applyNumberFormat="1" applyFill="1" applyBorder="1"/>
    <xf numFmtId="164" fontId="0" fillId="6" borderId="15" xfId="0" applyNumberFormat="1" applyFill="1" applyBorder="1"/>
    <xf numFmtId="0" fontId="3" fillId="18" borderId="5" xfId="0" applyFont="1" applyFill="1" applyBorder="1"/>
    <xf numFmtId="0" fontId="3" fillId="6" borderId="9" xfId="0" applyFont="1" applyFill="1" applyBorder="1"/>
    <xf numFmtId="164" fontId="0" fillId="18" borderId="5" xfId="0" applyNumberFormat="1" applyFill="1" applyBorder="1"/>
    <xf numFmtId="164" fontId="0" fillId="6" borderId="9" xfId="0" applyNumberFormat="1" applyFill="1" applyBorder="1"/>
    <xf numFmtId="165" fontId="0" fillId="18" borderId="5" xfId="0" applyNumberFormat="1" applyFill="1" applyBorder="1"/>
    <xf numFmtId="165" fontId="0" fillId="6" borderId="9" xfId="0" applyNumberFormat="1" applyFill="1" applyBorder="1"/>
    <xf numFmtId="164" fontId="0" fillId="7" borderId="7" xfId="0" applyNumberFormat="1" applyFill="1" applyBorder="1"/>
    <xf numFmtId="164" fontId="0" fillId="7" borderId="8" xfId="0" applyNumberFormat="1" applyFill="1" applyBorder="1"/>
    <xf numFmtId="164" fontId="0" fillId="27" borderId="5" xfId="0" applyNumberFormat="1" applyFill="1" applyBorder="1"/>
    <xf numFmtId="164" fontId="0" fillId="27" borderId="7" xfId="0" applyNumberFormat="1" applyFill="1" applyBorder="1"/>
    <xf numFmtId="164" fontId="0" fillId="27" borderId="8" xfId="0" applyNumberFormat="1" applyFill="1" applyBorder="1"/>
    <xf numFmtId="164" fontId="0" fillId="27" borderId="9" xfId="0" applyNumberFormat="1" applyFill="1" applyBorder="1"/>
    <xf numFmtId="164" fontId="0" fillId="28" borderId="5" xfId="0" applyNumberFormat="1" applyFill="1" applyBorder="1"/>
    <xf numFmtId="164" fontId="0" fillId="28" borderId="7" xfId="0" applyNumberFormat="1" applyFill="1" applyBorder="1"/>
    <xf numFmtId="164" fontId="0" fillId="28" borderId="8" xfId="0" applyNumberFormat="1" applyFill="1" applyBorder="1"/>
    <xf numFmtId="164" fontId="0" fillId="28" borderId="9" xfId="0" applyNumberFormat="1" applyFill="1" applyBorder="1"/>
    <xf numFmtId="2" fontId="0" fillId="27" borderId="5" xfId="0" applyNumberFormat="1" applyFill="1" applyBorder="1"/>
    <xf numFmtId="2" fontId="0" fillId="27" borderId="7" xfId="0" applyNumberFormat="1" applyFill="1" applyBorder="1"/>
    <xf numFmtId="2" fontId="0" fillId="27" borderId="8" xfId="0" applyNumberFormat="1" applyFill="1" applyBorder="1"/>
    <xf numFmtId="2" fontId="0" fillId="27" borderId="9" xfId="0" applyNumberFormat="1" applyFill="1" applyBorder="1"/>
    <xf numFmtId="2" fontId="0" fillId="28" borderId="5" xfId="0" applyNumberFormat="1" applyFill="1" applyBorder="1"/>
    <xf numFmtId="2" fontId="0" fillId="28" borderId="7" xfId="0" applyNumberFormat="1" applyFill="1" applyBorder="1"/>
    <xf numFmtId="2" fontId="0" fillId="28" borderId="8" xfId="0" applyNumberFormat="1" applyFill="1" applyBorder="1"/>
    <xf numFmtId="164" fontId="2" fillId="7" borderId="8" xfId="0" applyNumberFormat="1" applyFont="1" applyFill="1" applyBorder="1"/>
    <xf numFmtId="2" fontId="2" fillId="7" borderId="8" xfId="0" applyNumberFormat="1" applyFont="1" applyFill="1" applyBorder="1"/>
    <xf numFmtId="0" fontId="9" fillId="27" borderId="6" xfId="0" applyFont="1" applyFill="1" applyBorder="1"/>
    <xf numFmtId="0" fontId="0" fillId="27" borderId="6" xfId="0" applyFill="1" applyBorder="1"/>
    <xf numFmtId="164" fontId="0" fillId="27" borderId="6" xfId="0" applyNumberFormat="1" applyFill="1" applyBorder="1" applyAlignment="1">
      <alignment vertical="center"/>
    </xf>
    <xf numFmtId="0" fontId="9" fillId="27" borderId="7" xfId="0" applyFont="1" applyFill="1" applyBorder="1"/>
    <xf numFmtId="0" fontId="0" fillId="27" borderId="7" xfId="0" applyFill="1" applyBorder="1"/>
    <xf numFmtId="164" fontId="0" fillId="27" borderId="7" xfId="0" applyNumberFormat="1" applyFill="1" applyBorder="1" applyAlignment="1">
      <alignment vertical="center"/>
    </xf>
    <xf numFmtId="0" fontId="9" fillId="27" borderId="8" xfId="0" applyFont="1" applyFill="1" applyBorder="1"/>
    <xf numFmtId="0" fontId="0" fillId="27" borderId="8" xfId="0" applyFill="1" applyBorder="1"/>
    <xf numFmtId="164" fontId="0" fillId="27" borderId="8" xfId="0" applyNumberFormat="1" applyFill="1" applyBorder="1" applyAlignment="1">
      <alignment vertical="center"/>
    </xf>
    <xf numFmtId="0" fontId="9" fillId="27" borderId="8" xfId="0" applyFont="1" applyFill="1" applyBorder="1" applyAlignment="1">
      <alignment horizontal="left"/>
    </xf>
    <xf numFmtId="0" fontId="9" fillId="27" borderId="6" xfId="0" applyFont="1" applyFill="1" applyBorder="1" applyAlignment="1">
      <alignment horizontal="left"/>
    </xf>
    <xf numFmtId="0" fontId="9" fillId="27" borderId="9" xfId="0" applyFont="1" applyFill="1" applyBorder="1" applyAlignment="1">
      <alignment horizontal="left"/>
    </xf>
    <xf numFmtId="0" fontId="0" fillId="27" borderId="9" xfId="0" applyFill="1" applyBorder="1"/>
    <xf numFmtId="164" fontId="0" fillId="27" borderId="9" xfId="0" applyNumberFormat="1" applyFill="1" applyBorder="1" applyAlignment="1">
      <alignment vertical="center"/>
    </xf>
    <xf numFmtId="0" fontId="0" fillId="28" borderId="5" xfId="0" applyFill="1" applyBorder="1"/>
    <xf numFmtId="164" fontId="0" fillId="28" borderId="5" xfId="0" applyNumberFormat="1" applyFill="1" applyBorder="1" applyAlignment="1">
      <alignment vertical="center"/>
    </xf>
    <xf numFmtId="2" fontId="0" fillId="28" borderId="6" xfId="0" applyNumberFormat="1" applyFill="1" applyBorder="1"/>
    <xf numFmtId="0" fontId="0" fillId="28" borderId="6" xfId="0" applyFill="1" applyBorder="1"/>
    <xf numFmtId="164" fontId="0" fillId="28" borderId="6" xfId="0" applyNumberFormat="1" applyFill="1" applyBorder="1" applyAlignment="1">
      <alignment vertical="center"/>
    </xf>
    <xf numFmtId="0" fontId="0" fillId="28" borderId="7" xfId="0" applyFill="1" applyBorder="1"/>
    <xf numFmtId="164" fontId="0" fillId="28" borderId="7" xfId="0" applyNumberFormat="1" applyFill="1" applyBorder="1" applyAlignment="1">
      <alignment vertical="center"/>
    </xf>
    <xf numFmtId="0" fontId="0" fillId="28" borderId="8" xfId="0" applyFill="1" applyBorder="1"/>
    <xf numFmtId="164" fontId="0" fillId="28" borderId="8" xfId="0" applyNumberFormat="1" applyFill="1" applyBorder="1" applyAlignment="1">
      <alignment vertical="center"/>
    </xf>
    <xf numFmtId="0" fontId="0" fillId="28" borderId="8" xfId="0" applyFill="1" applyBorder="1" applyAlignment="1">
      <alignment horizontal="left"/>
    </xf>
    <xf numFmtId="0" fontId="0" fillId="28" borderId="6" xfId="0" applyFill="1" applyBorder="1" applyAlignment="1">
      <alignment horizontal="left"/>
    </xf>
    <xf numFmtId="0" fontId="0" fillId="28" borderId="9" xfId="0" applyFill="1" applyBorder="1" applyAlignment="1">
      <alignment horizontal="left"/>
    </xf>
    <xf numFmtId="0" fontId="0" fillId="28" borderId="9" xfId="0" applyFill="1" applyBorder="1"/>
    <xf numFmtId="164" fontId="0" fillId="28" borderId="9" xfId="0" applyNumberFormat="1" applyFill="1" applyBorder="1" applyAlignment="1">
      <alignment vertical="center"/>
    </xf>
    <xf numFmtId="164" fontId="9" fillId="7" borderId="9" xfId="0" applyNumberFormat="1" applyFont="1" applyFill="1" applyBorder="1"/>
    <xf numFmtId="164" fontId="0" fillId="27" borderId="6" xfId="0" applyNumberFormat="1" applyFill="1" applyBorder="1"/>
    <xf numFmtId="164" fontId="0" fillId="28" borderId="6" xfId="0" applyNumberFormat="1" applyFill="1" applyBorder="1"/>
    <xf numFmtId="164" fontId="0" fillId="27" borderId="5" xfId="0" applyNumberFormat="1" applyFill="1" applyBorder="1" applyAlignment="1">
      <alignment vertical="center"/>
    </xf>
    <xf numFmtId="164" fontId="9" fillId="28" borderId="8" xfId="0" applyNumberFormat="1" applyFont="1" applyFill="1" applyBorder="1" applyAlignment="1">
      <alignment vertical="center"/>
    </xf>
    <xf numFmtId="164" fontId="9" fillId="28" borderId="6" xfId="0" applyNumberFormat="1" applyFont="1" applyFill="1" applyBorder="1" applyAlignment="1">
      <alignment vertical="center"/>
    </xf>
    <xf numFmtId="164" fontId="9" fillId="28" borderId="7" xfId="0" applyNumberFormat="1" applyFont="1" applyFill="1" applyBorder="1" applyAlignment="1">
      <alignment vertical="center"/>
    </xf>
    <xf numFmtId="2" fontId="9" fillId="7" borderId="9" xfId="0" applyNumberFormat="1" applyFont="1" applyFill="1" applyBorder="1"/>
    <xf numFmtId="164" fontId="9" fillId="27" borderId="8" xfId="0" applyNumberFormat="1" applyFont="1" applyFill="1" applyBorder="1" applyAlignment="1">
      <alignment vertical="center"/>
    </xf>
    <xf numFmtId="164" fontId="9" fillId="27" borderId="6" xfId="0" applyNumberFormat="1" applyFont="1" applyFill="1" applyBorder="1" applyAlignment="1">
      <alignment vertical="center"/>
    </xf>
    <xf numFmtId="164" fontId="9" fillId="27" borderId="7" xfId="0" applyNumberFormat="1" applyFont="1" applyFill="1" applyBorder="1" applyAlignment="1">
      <alignment vertical="center"/>
    </xf>
    <xf numFmtId="0" fontId="3" fillId="27" borderId="4" xfId="0" applyFont="1" applyFill="1" applyBorder="1" applyAlignment="1">
      <alignment horizontal="center"/>
    </xf>
    <xf numFmtId="0" fontId="3" fillId="28" borderId="4" xfId="0" applyFont="1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0" borderId="6" xfId="0" applyBorder="1"/>
    <xf numFmtId="0" fontId="0" fillId="29" borderId="23" xfId="0" applyFill="1" applyBorder="1"/>
    <xf numFmtId="0" fontId="0" fillId="29" borderId="24" xfId="0" applyFill="1" applyBorder="1"/>
    <xf numFmtId="0" fontId="0" fillId="16" borderId="23" xfId="0" applyFill="1" applyBorder="1"/>
    <xf numFmtId="0" fontId="0" fillId="16" borderId="24" xfId="0" applyFill="1" applyBorder="1"/>
    <xf numFmtId="0" fontId="0" fillId="7" borderId="23" xfId="0" applyFill="1" applyBorder="1"/>
    <xf numFmtId="0" fontId="0" fillId="7" borderId="24" xfId="0" applyFill="1" applyBorder="1"/>
    <xf numFmtId="164" fontId="0" fillId="6" borderId="25" xfId="0" applyNumberFormat="1" applyFill="1" applyBorder="1"/>
    <xf numFmtId="0" fontId="0" fillId="6" borderId="26" xfId="0" applyFill="1" applyBorder="1"/>
    <xf numFmtId="0" fontId="0" fillId="30" borderId="23" xfId="0" applyFill="1" applyBorder="1"/>
    <xf numFmtId="164" fontId="0" fillId="31" borderId="23" xfId="0" applyNumberFormat="1" applyFill="1" applyBorder="1"/>
    <xf numFmtId="0" fontId="0" fillId="31" borderId="24" xfId="0" applyFill="1" applyBorder="1"/>
    <xf numFmtId="164" fontId="0" fillId="6" borderId="26" xfId="0" applyNumberFormat="1" applyFill="1" applyBorder="1"/>
    <xf numFmtId="164" fontId="0" fillId="32" borderId="25" xfId="0" applyNumberFormat="1" applyFill="1" applyBorder="1"/>
    <xf numFmtId="0" fontId="0" fillId="32" borderId="26" xfId="0" applyFill="1" applyBorder="1"/>
    <xf numFmtId="0" fontId="0" fillId="6" borderId="23" xfId="0" applyFill="1" applyBorder="1"/>
    <xf numFmtId="0" fontId="0" fillId="6" borderId="27" xfId="0" applyFill="1" applyBorder="1"/>
    <xf numFmtId="0" fontId="0" fillId="31" borderId="23" xfId="0" applyFill="1" applyBorder="1"/>
    <xf numFmtId="164" fontId="0" fillId="16" borderId="23" xfId="0" applyNumberFormat="1" applyFill="1" applyBorder="1"/>
    <xf numFmtId="0" fontId="0" fillId="32" borderId="23" xfId="0" applyFill="1" applyBorder="1"/>
    <xf numFmtId="0" fontId="0" fillId="32" borderId="27" xfId="0" applyFill="1" applyBorder="1"/>
    <xf numFmtId="0" fontId="0" fillId="0" borderId="6" xfId="0" applyBorder="1" applyAlignment="1">
      <alignment horizontal="right"/>
    </xf>
    <xf numFmtId="164" fontId="0" fillId="29" borderId="23" xfId="0" applyNumberFormat="1" applyFill="1" applyBorder="1"/>
    <xf numFmtId="164" fontId="0" fillId="16" borderId="24" xfId="0" applyNumberFormat="1" applyFill="1" applyBorder="1"/>
    <xf numFmtId="164" fontId="0" fillId="7" borderId="24" xfId="0" applyNumberFormat="1" applyFill="1" applyBorder="1"/>
    <xf numFmtId="164" fontId="0" fillId="30" borderId="23" xfId="0" applyNumberFormat="1" applyFill="1" applyBorder="1"/>
    <xf numFmtId="164" fontId="0" fillId="31" borderId="24" xfId="0" applyNumberFormat="1" applyFill="1" applyBorder="1"/>
    <xf numFmtId="164" fontId="0" fillId="6" borderId="27" xfId="0" applyNumberFormat="1" applyFill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0" fillId="16" borderId="28" xfId="0" applyFill="1" applyBorder="1"/>
    <xf numFmtId="0" fontId="0" fillId="16" borderId="29" xfId="0" applyFill="1" applyBorder="1"/>
    <xf numFmtId="164" fontId="0" fillId="31" borderId="28" xfId="0" applyNumberFormat="1" applyFill="1" applyBorder="1"/>
    <xf numFmtId="0" fontId="0" fillId="31" borderId="29" xfId="0" applyFill="1" applyBorder="1"/>
    <xf numFmtId="0" fontId="0" fillId="6" borderId="28" xfId="0" applyFill="1" applyBorder="1"/>
    <xf numFmtId="164" fontId="0" fillId="6" borderId="30" xfId="0" applyNumberFormat="1" applyFill="1" applyBorder="1"/>
    <xf numFmtId="0" fontId="0" fillId="32" borderId="28" xfId="0" applyFill="1" applyBorder="1"/>
    <xf numFmtId="164" fontId="0" fillId="32" borderId="30" xfId="0" applyNumberFormat="1" applyFill="1" applyBorder="1"/>
    <xf numFmtId="164" fontId="0" fillId="29" borderId="28" xfId="0" applyNumberFormat="1" applyFill="1" applyBorder="1"/>
    <xf numFmtId="0" fontId="0" fillId="29" borderId="29" xfId="0" applyFill="1" applyBorder="1"/>
    <xf numFmtId="0" fontId="0" fillId="7" borderId="28" xfId="0" applyFill="1" applyBorder="1"/>
    <xf numFmtId="164" fontId="0" fillId="7" borderId="29" xfId="0" applyNumberFormat="1" applyFill="1" applyBorder="1"/>
    <xf numFmtId="0" fontId="0" fillId="6" borderId="30" xfId="0" applyFill="1" applyBorder="1"/>
    <xf numFmtId="164" fontId="0" fillId="30" borderId="28" xfId="0" applyNumberFormat="1" applyFill="1" applyBorder="1"/>
    <xf numFmtId="164" fontId="0" fillId="0" borderId="0" xfId="0" applyNumberFormat="1"/>
    <xf numFmtId="0" fontId="3" fillId="29" borderId="4" xfId="0" applyFont="1" applyFill="1" applyBorder="1" applyAlignment="1">
      <alignment horizontal="center"/>
    </xf>
    <xf numFmtId="0" fontId="3" fillId="16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30" borderId="4" xfId="0" applyFont="1" applyFill="1" applyBorder="1" applyAlignment="1">
      <alignment horizontal="center"/>
    </xf>
    <xf numFmtId="0" fontId="3" fillId="16" borderId="1" xfId="0" applyFont="1" applyFill="1" applyBorder="1"/>
    <xf numFmtId="0" fontId="3" fillId="31" borderId="1" xfId="0" applyFont="1" applyFill="1" applyBorder="1"/>
    <xf numFmtId="0" fontId="3" fillId="6" borderId="1" xfId="0" applyFont="1" applyFill="1" applyBorder="1"/>
    <xf numFmtId="0" fontId="3" fillId="32" borderId="4" xfId="0" applyFont="1" applyFill="1" applyBorder="1"/>
    <xf numFmtId="0" fontId="0" fillId="29" borderId="6" xfId="0" applyFill="1" applyBorder="1"/>
    <xf numFmtId="0" fontId="0" fillId="16" borderId="6" xfId="0" applyFill="1" applyBorder="1"/>
    <xf numFmtId="164" fontId="0" fillId="30" borderId="6" xfId="0" applyNumberFormat="1" applyFill="1" applyBorder="1" applyAlignment="1">
      <alignment horizontal="center"/>
    </xf>
    <xf numFmtId="164" fontId="0" fillId="31" borderId="6" xfId="0" applyNumberFormat="1" applyFill="1" applyBorder="1"/>
    <xf numFmtId="164" fontId="0" fillId="16" borderId="6" xfId="0" applyNumberFormat="1" applyFill="1" applyBorder="1"/>
    <xf numFmtId="164" fontId="0" fillId="32" borderId="6" xfId="0" applyNumberFormat="1" applyFill="1" applyBorder="1"/>
    <xf numFmtId="0" fontId="0" fillId="30" borderId="6" xfId="0" applyFill="1" applyBorder="1" applyAlignment="1">
      <alignment horizontal="center"/>
    </xf>
    <xf numFmtId="164" fontId="0" fillId="16" borderId="9" xfId="0" applyNumberFormat="1" applyFill="1" applyBorder="1"/>
    <xf numFmtId="164" fontId="0" fillId="31" borderId="9" xfId="0" applyNumberFormat="1" applyFill="1" applyBorder="1"/>
    <xf numFmtId="164" fontId="0" fillId="32" borderId="9" xfId="0" applyNumberFormat="1" applyFill="1" applyBorder="1"/>
    <xf numFmtId="164" fontId="0" fillId="29" borderId="9" xfId="0" applyNumberFormat="1" applyFill="1" applyBorder="1"/>
    <xf numFmtId="0" fontId="0" fillId="16" borderId="9" xfId="0" applyFill="1" applyBorder="1"/>
    <xf numFmtId="166" fontId="3" fillId="16" borderId="21" xfId="0" applyNumberFormat="1" applyFont="1" applyFill="1" applyBorder="1"/>
    <xf numFmtId="166" fontId="3" fillId="7" borderId="21" xfId="0" applyNumberFormat="1" applyFont="1" applyFill="1" applyBorder="1"/>
    <xf numFmtId="166" fontId="3" fillId="6" borderId="22" xfId="0" applyNumberFormat="1" applyFont="1" applyFill="1" applyBorder="1"/>
    <xf numFmtId="166" fontId="3" fillId="16" borderId="1" xfId="0" applyNumberFormat="1" applyFont="1" applyFill="1" applyBorder="1"/>
    <xf numFmtId="166" fontId="3" fillId="31" borderId="1" xfId="0" applyNumberFormat="1" applyFont="1" applyFill="1" applyBorder="1"/>
    <xf numFmtId="166" fontId="3" fillId="6" borderId="1" xfId="0" applyNumberFormat="1" applyFont="1" applyFill="1" applyBorder="1"/>
    <xf numFmtId="166" fontId="3" fillId="32" borderId="4" xfId="0" applyNumberFormat="1" applyFont="1" applyFill="1" applyBorder="1"/>
    <xf numFmtId="0" fontId="3" fillId="4" borderId="9" xfId="0" applyFont="1" applyFill="1" applyBorder="1" applyAlignment="1">
      <alignment horizontal="center"/>
    </xf>
    <xf numFmtId="166" fontId="0" fillId="0" borderId="30" xfId="0" applyNumberFormat="1" applyBorder="1"/>
    <xf numFmtId="166" fontId="0" fillId="0" borderId="28" xfId="0" applyNumberFormat="1" applyBorder="1"/>
    <xf numFmtId="166" fontId="0" fillId="0" borderId="29" xfId="0" applyNumberFormat="1" applyBorder="1"/>
    <xf numFmtId="0" fontId="2" fillId="0" borderId="0" xfId="0" applyFont="1"/>
    <xf numFmtId="0" fontId="0" fillId="30" borderId="27" xfId="0" applyFill="1" applyBorder="1"/>
    <xf numFmtId="0" fontId="0" fillId="30" borderId="30" xfId="0" applyFill="1" applyBorder="1"/>
    <xf numFmtId="0" fontId="2" fillId="30" borderId="9" xfId="0" applyFont="1" applyFill="1" applyBorder="1" applyAlignment="1">
      <alignment horizontal="center"/>
    </xf>
    <xf numFmtId="0" fontId="0" fillId="0" borderId="12" xfId="0" applyBorder="1"/>
    <xf numFmtId="0" fontId="0" fillId="0" borderId="14" xfId="0" applyBorder="1"/>
    <xf numFmtId="164" fontId="2" fillId="30" borderId="6" xfId="0" applyNumberFormat="1" applyFont="1" applyFill="1" applyBorder="1" applyAlignment="1">
      <alignment horizontal="center"/>
    </xf>
    <xf numFmtId="0" fontId="3" fillId="15" borderId="4" xfId="0" applyFont="1" applyFill="1" applyBorder="1"/>
    <xf numFmtId="0" fontId="9" fillId="0" borderId="6" xfId="0" applyFont="1" applyBorder="1"/>
    <xf numFmtId="0" fontId="9" fillId="0" borderId="14" xfId="0" applyFont="1" applyBorder="1"/>
    <xf numFmtId="0" fontId="2" fillId="29" borderId="6" xfId="0" applyFont="1" applyFill="1" applyBorder="1"/>
    <xf numFmtId="0" fontId="2" fillId="29" borderId="9" xfId="0" applyFont="1" applyFill="1" applyBorder="1"/>
    <xf numFmtId="0" fontId="2" fillId="16" borderId="6" xfId="0" applyFont="1" applyFill="1" applyBorder="1"/>
    <xf numFmtId="0" fontId="9" fillId="16" borderId="6" xfId="0" applyFont="1" applyFill="1" applyBorder="1"/>
    <xf numFmtId="0" fontId="2" fillId="7" borderId="6" xfId="0" applyFont="1" applyFill="1" applyBorder="1"/>
    <xf numFmtId="0" fontId="2" fillId="6" borderId="6" xfId="0" applyFont="1" applyFill="1" applyBorder="1"/>
    <xf numFmtId="164" fontId="2" fillId="16" borderId="6" xfId="0" applyNumberFormat="1" applyFont="1" applyFill="1" applyBorder="1"/>
    <xf numFmtId="164" fontId="2" fillId="31" borderId="6" xfId="0" applyNumberFormat="1" applyFont="1" applyFill="1" applyBorder="1"/>
    <xf numFmtId="164" fontId="2" fillId="6" borderId="6" xfId="0" applyNumberFormat="1" applyFont="1" applyFill="1" applyBorder="1"/>
    <xf numFmtId="164" fontId="2" fillId="32" borderId="6" xfId="0" applyNumberFormat="1" applyFont="1" applyFill="1" applyBorder="1"/>
    <xf numFmtId="0" fontId="3" fillId="31" borderId="4" xfId="0" applyFont="1" applyFill="1" applyBorder="1"/>
    <xf numFmtId="166" fontId="0" fillId="16" borderId="21" xfId="0" applyNumberFormat="1" applyFill="1" applyBorder="1"/>
    <xf numFmtId="166" fontId="0" fillId="7" borderId="21" xfId="0" applyNumberFormat="1" applyFill="1" applyBorder="1"/>
    <xf numFmtId="166" fontId="0" fillId="6" borderId="22" xfId="0" applyNumberFormat="1" applyFill="1" applyBorder="1"/>
    <xf numFmtId="166" fontId="0" fillId="32" borderId="4" xfId="0" applyNumberFormat="1" applyFill="1" applyBorder="1"/>
    <xf numFmtId="166" fontId="0" fillId="31" borderId="4" xfId="0" applyNumberFormat="1" applyFill="1" applyBorder="1"/>
    <xf numFmtId="166" fontId="3" fillId="29" borderId="20" xfId="0" applyNumberFormat="1" applyFont="1" applyFill="1" applyBorder="1"/>
    <xf numFmtId="166" fontId="3" fillId="30" borderId="4" xfId="0" applyNumberFormat="1" applyFont="1" applyFill="1" applyBorder="1"/>
    <xf numFmtId="166" fontId="0" fillId="0" borderId="9" xfId="0" applyNumberFormat="1" applyBorder="1"/>
    <xf numFmtId="166" fontId="0" fillId="30" borderId="4" xfId="0" applyNumberFormat="1" applyFill="1" applyBorder="1"/>
    <xf numFmtId="166" fontId="0" fillId="29" borderId="20" xfId="0" applyNumberFormat="1" applyFill="1" applyBorder="1"/>
    <xf numFmtId="0" fontId="0" fillId="25" borderId="0" xfId="0" applyFill="1"/>
    <xf numFmtId="0" fontId="0" fillId="0" borderId="5" xfId="0" applyBorder="1"/>
    <xf numFmtId="2" fontId="0" fillId="28" borderId="8" xfId="0" applyNumberFormat="1" applyFill="1" applyBorder="1" applyAlignment="1">
      <alignment horizontal="center" vertical="center"/>
    </xf>
    <xf numFmtId="2" fontId="0" fillId="28" borderId="6" xfId="0" applyNumberFormat="1" applyFill="1" applyBorder="1" applyAlignment="1">
      <alignment horizontal="center" vertical="center"/>
    </xf>
    <xf numFmtId="2" fontId="0" fillId="28" borderId="7" xfId="0" applyNumberFormat="1" applyFill="1" applyBorder="1" applyAlignment="1">
      <alignment horizontal="center" vertical="center"/>
    </xf>
    <xf numFmtId="2" fontId="0" fillId="28" borderId="9" xfId="0" applyNumberFormat="1" applyFill="1" applyBorder="1" applyAlignment="1">
      <alignment horizontal="center" vertical="center"/>
    </xf>
    <xf numFmtId="164" fontId="0" fillId="28" borderId="8" xfId="0" applyNumberFormat="1" applyFill="1" applyBorder="1" applyAlignment="1">
      <alignment horizontal="center" vertical="center"/>
    </xf>
    <xf numFmtId="164" fontId="0" fillId="28" borderId="6" xfId="0" applyNumberFormat="1" applyFill="1" applyBorder="1" applyAlignment="1">
      <alignment horizontal="center" vertical="center"/>
    </xf>
    <xf numFmtId="164" fontId="0" fillId="28" borderId="9" xfId="0" applyNumberFormat="1" applyFill="1" applyBorder="1" applyAlignment="1">
      <alignment horizontal="center" vertical="center"/>
    </xf>
    <xf numFmtId="164" fontId="0" fillId="18" borderId="5" xfId="0" applyNumberFormat="1" applyFill="1" applyBorder="1" applyAlignment="1">
      <alignment horizontal="center" vertical="center"/>
    </xf>
    <xf numFmtId="164" fontId="0" fillId="18" borderId="6" xfId="0" applyNumberFormat="1" applyFill="1" applyBorder="1" applyAlignment="1">
      <alignment horizontal="center" vertical="center"/>
    </xf>
    <xf numFmtId="164" fontId="0" fillId="18" borderId="9" xfId="0" applyNumberFormat="1" applyFill="1" applyBorder="1" applyAlignment="1">
      <alignment horizontal="center" vertical="center"/>
    </xf>
    <xf numFmtId="2" fontId="0" fillId="18" borderId="5" xfId="0" applyNumberFormat="1" applyFill="1" applyBorder="1" applyAlignment="1">
      <alignment horizontal="center" vertical="center"/>
    </xf>
    <xf numFmtId="2" fontId="0" fillId="18" borderId="6" xfId="0" applyNumberFormat="1" applyFill="1" applyBorder="1" applyAlignment="1">
      <alignment horizontal="center" vertical="center"/>
    </xf>
    <xf numFmtId="2" fontId="0" fillId="18" borderId="9" xfId="0" applyNumberFormat="1" applyFill="1" applyBorder="1" applyAlignment="1">
      <alignment horizontal="center" vertical="center"/>
    </xf>
    <xf numFmtId="165" fontId="0" fillId="28" borderId="6" xfId="0" applyNumberFormat="1" applyFill="1" applyBorder="1" applyAlignment="1">
      <alignment horizontal="center" vertical="center"/>
    </xf>
    <xf numFmtId="165" fontId="0" fillId="28" borderId="9" xfId="0" applyNumberFormat="1" applyFill="1" applyBorder="1" applyAlignment="1">
      <alignment horizontal="center" vertical="center"/>
    </xf>
    <xf numFmtId="2" fontId="0" fillId="28" borderId="5" xfId="0" applyNumberFormat="1" applyFill="1" applyBorder="1" applyAlignment="1">
      <alignment horizontal="center" vertical="center"/>
    </xf>
    <xf numFmtId="165" fontId="0" fillId="28" borderId="5" xfId="0" applyNumberFormat="1" applyFill="1" applyBorder="1" applyAlignment="1">
      <alignment horizontal="center" vertical="center"/>
    </xf>
    <xf numFmtId="164" fontId="0" fillId="28" borderId="5" xfId="0" applyNumberFormat="1" applyFill="1" applyBorder="1" applyAlignment="1">
      <alignment horizontal="center" vertical="center"/>
    </xf>
    <xf numFmtId="0" fontId="3" fillId="28" borderId="5" xfId="2" applyFont="1" applyFill="1" applyBorder="1" applyAlignment="1">
      <alignment horizontal="center" vertical="center" textRotation="90" wrapText="1"/>
    </xf>
    <xf numFmtId="0" fontId="3" fillId="28" borderId="6" xfId="2" applyFont="1" applyFill="1" applyBorder="1" applyAlignment="1">
      <alignment horizontal="center" vertical="center" textRotation="90" wrapText="1"/>
    </xf>
    <xf numFmtId="0" fontId="3" fillId="28" borderId="9" xfId="2" applyFont="1" applyFill="1" applyBorder="1" applyAlignment="1">
      <alignment horizontal="center" vertical="center" textRotation="90" wrapText="1"/>
    </xf>
    <xf numFmtId="164" fontId="0" fillId="28" borderId="7" xfId="0" applyNumberFormat="1" applyFill="1" applyBorder="1" applyAlignment="1">
      <alignment horizontal="center" vertical="center"/>
    </xf>
    <xf numFmtId="2" fontId="0" fillId="27" borderId="8" xfId="0" applyNumberFormat="1" applyFill="1" applyBorder="1" applyAlignment="1">
      <alignment horizontal="center" vertical="center"/>
    </xf>
    <xf numFmtId="2" fontId="0" fillId="27" borderId="6" xfId="0" applyNumberFormat="1" applyFill="1" applyBorder="1" applyAlignment="1">
      <alignment horizontal="center" vertical="center"/>
    </xf>
    <xf numFmtId="2" fontId="0" fillId="27" borderId="7" xfId="0" applyNumberFormat="1" applyFill="1" applyBorder="1" applyAlignment="1">
      <alignment horizontal="center" vertical="center"/>
    </xf>
    <xf numFmtId="2" fontId="0" fillId="27" borderId="9" xfId="0" applyNumberFormat="1" applyFill="1" applyBorder="1" applyAlignment="1">
      <alignment horizontal="center" vertical="center"/>
    </xf>
    <xf numFmtId="164" fontId="0" fillId="27" borderId="8" xfId="0" applyNumberFormat="1" applyFill="1" applyBorder="1" applyAlignment="1">
      <alignment horizontal="center" vertical="center"/>
    </xf>
    <xf numFmtId="164" fontId="0" fillId="27" borderId="6" xfId="0" applyNumberFormat="1" applyFill="1" applyBorder="1" applyAlignment="1">
      <alignment horizontal="center" vertical="center"/>
    </xf>
    <xf numFmtId="164" fontId="0" fillId="27" borderId="9" xfId="0" applyNumberFormat="1" applyFill="1" applyBorder="1" applyAlignment="1">
      <alignment horizontal="center" vertical="center"/>
    </xf>
    <xf numFmtId="0" fontId="3" fillId="18" borderId="5" xfId="2" applyFont="1" applyFill="1" applyBorder="1" applyAlignment="1">
      <alignment horizontal="center" vertical="center" textRotation="90" wrapText="1"/>
    </xf>
    <xf numFmtId="0" fontId="3" fillId="18" borderId="6" xfId="2" applyFont="1" applyFill="1" applyBorder="1" applyAlignment="1">
      <alignment horizontal="center" vertical="center" textRotation="90" wrapText="1"/>
    </xf>
    <xf numFmtId="0" fontId="3" fillId="18" borderId="9" xfId="2" applyFont="1" applyFill="1" applyBorder="1" applyAlignment="1">
      <alignment horizontal="center" vertical="center" textRotation="90" wrapText="1"/>
    </xf>
    <xf numFmtId="2" fontId="0" fillId="18" borderId="7" xfId="0" applyNumberFormat="1" applyFill="1" applyBorder="1" applyAlignment="1">
      <alignment horizontal="center" vertical="center"/>
    </xf>
    <xf numFmtId="164" fontId="0" fillId="18" borderId="7" xfId="0" applyNumberFormat="1" applyFill="1" applyBorder="1" applyAlignment="1">
      <alignment horizontal="center" vertical="center"/>
    </xf>
    <xf numFmtId="165" fontId="0" fillId="18" borderId="5" xfId="0" applyNumberFormat="1" applyFill="1" applyBorder="1" applyAlignment="1">
      <alignment horizontal="center" vertical="center"/>
    </xf>
    <xf numFmtId="165" fontId="0" fillId="18" borderId="6" xfId="0" applyNumberFormat="1" applyFill="1" applyBorder="1" applyAlignment="1">
      <alignment horizontal="center" vertical="center"/>
    </xf>
    <xf numFmtId="165" fontId="0" fillId="18" borderId="9" xfId="0" applyNumberFormat="1" applyFill="1" applyBorder="1" applyAlignment="1">
      <alignment horizontal="center" vertical="center"/>
    </xf>
    <xf numFmtId="165" fontId="0" fillId="7" borderId="5" xfId="0" applyNumberFormat="1" applyFill="1" applyBorder="1" applyAlignment="1">
      <alignment horizontal="center" vertical="center"/>
    </xf>
    <xf numFmtId="165" fontId="0" fillId="7" borderId="6" xfId="0" applyNumberFormat="1" applyFill="1" applyBorder="1" applyAlignment="1">
      <alignment horizontal="center" vertical="center"/>
    </xf>
    <xf numFmtId="165" fontId="0" fillId="7" borderId="9" xfId="0" applyNumberFormat="1" applyFill="1" applyBorder="1" applyAlignment="1">
      <alignment horizontal="center" vertical="center"/>
    </xf>
    <xf numFmtId="0" fontId="3" fillId="27" borderId="6" xfId="2" applyFont="1" applyFill="1" applyBorder="1" applyAlignment="1">
      <alignment horizontal="center" vertical="center" textRotation="90" wrapText="1"/>
    </xf>
    <xf numFmtId="0" fontId="3" fillId="27" borderId="9" xfId="2" applyFont="1" applyFill="1" applyBorder="1" applyAlignment="1">
      <alignment horizontal="center" vertical="center" textRotation="90" wrapText="1"/>
    </xf>
    <xf numFmtId="164" fontId="0" fillId="27" borderId="7" xfId="0" applyNumberFormat="1" applyFill="1" applyBorder="1" applyAlignment="1">
      <alignment horizontal="center" vertical="center"/>
    </xf>
    <xf numFmtId="165" fontId="0" fillId="27" borderId="6" xfId="0" applyNumberFormat="1" applyFill="1" applyBorder="1" applyAlignment="1">
      <alignment horizontal="center" vertical="center"/>
    </xf>
    <xf numFmtId="2" fontId="0" fillId="27" borderId="5" xfId="0" applyNumberFormat="1" applyFill="1" applyBorder="1" applyAlignment="1">
      <alignment horizontal="center" vertical="center"/>
    </xf>
    <xf numFmtId="165" fontId="0" fillId="27" borderId="9" xfId="0" applyNumberFormat="1" applyFill="1" applyBorder="1" applyAlignment="1">
      <alignment horizontal="center" vertical="center"/>
    </xf>
    <xf numFmtId="165" fontId="0" fillId="27" borderId="5" xfId="0" applyNumberFormat="1" applyFill="1" applyBorder="1" applyAlignment="1">
      <alignment horizontal="center" vertical="center"/>
    </xf>
    <xf numFmtId="164" fontId="0" fillId="27" borderId="5" xfId="0" applyNumberFormat="1" applyFill="1" applyBorder="1" applyAlignment="1">
      <alignment horizontal="center" vertical="center"/>
    </xf>
    <xf numFmtId="0" fontId="3" fillId="26" borderId="1" xfId="0" applyFont="1" applyFill="1" applyBorder="1" applyAlignment="1">
      <alignment horizontal="center"/>
    </xf>
    <xf numFmtId="0" fontId="3" fillId="26" borderId="2" xfId="0" applyFont="1" applyFill="1" applyBorder="1" applyAlignment="1">
      <alignment horizontal="center"/>
    </xf>
    <xf numFmtId="0" fontId="3" fillId="26" borderId="3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 vertical="center" textRotation="90"/>
    </xf>
    <xf numFmtId="0" fontId="4" fillId="5" borderId="6" xfId="0" applyFont="1" applyFill="1" applyBorder="1" applyAlignment="1">
      <alignment horizontal="center" vertical="center" textRotation="90"/>
    </xf>
    <xf numFmtId="0" fontId="4" fillId="5" borderId="9" xfId="0" applyFont="1" applyFill="1" applyBorder="1" applyAlignment="1">
      <alignment horizontal="center" vertical="center" textRotation="90"/>
    </xf>
    <xf numFmtId="0" fontId="3" fillId="7" borderId="5" xfId="2" applyFont="1" applyFill="1" applyBorder="1" applyAlignment="1">
      <alignment horizontal="center" vertical="center" textRotation="90" wrapText="1"/>
    </xf>
    <xf numFmtId="0" fontId="3" fillId="7" borderId="6" xfId="2" applyFont="1" applyFill="1" applyBorder="1" applyAlignment="1">
      <alignment horizontal="center" vertical="center" textRotation="90" wrapText="1"/>
    </xf>
    <xf numFmtId="0" fontId="3" fillId="7" borderId="9" xfId="2" applyFont="1" applyFill="1" applyBorder="1" applyAlignment="1">
      <alignment horizontal="center" vertical="center" textRotation="90" wrapText="1"/>
    </xf>
    <xf numFmtId="2" fontId="0" fillId="7" borderId="5" xfId="0" applyNumberFormat="1" applyFill="1" applyBorder="1" applyAlignment="1">
      <alignment horizontal="center" vertical="center"/>
    </xf>
    <xf numFmtId="2" fontId="0" fillId="7" borderId="6" xfId="0" applyNumberFormat="1" applyFill="1" applyBorder="1" applyAlignment="1">
      <alignment horizontal="center" vertical="center"/>
    </xf>
    <xf numFmtId="2" fontId="0" fillId="7" borderId="9" xfId="0" applyNumberFormat="1" applyFill="1" applyBorder="1" applyAlignment="1">
      <alignment horizontal="center" vertical="center"/>
    </xf>
    <xf numFmtId="164" fontId="0" fillId="7" borderId="5" xfId="0" applyNumberFormat="1" applyFill="1" applyBorder="1" applyAlignment="1">
      <alignment horizontal="center" vertical="center"/>
    </xf>
    <xf numFmtId="164" fontId="0" fillId="7" borderId="6" xfId="0" applyNumberFormat="1" applyFill="1" applyBorder="1" applyAlignment="1">
      <alignment horizontal="center" vertical="center"/>
    </xf>
    <xf numFmtId="164" fontId="0" fillId="7" borderId="9" xfId="0" applyNumberFormat="1" applyFill="1" applyBorder="1" applyAlignment="1">
      <alignment horizontal="center" vertical="center"/>
    </xf>
    <xf numFmtId="164" fontId="5" fillId="14" borderId="5" xfId="0" applyNumberFormat="1" applyFont="1" applyFill="1" applyBorder="1" applyAlignment="1">
      <alignment horizontal="center" vertical="center"/>
    </xf>
    <xf numFmtId="164" fontId="5" fillId="14" borderId="6" xfId="0" applyNumberFormat="1" applyFont="1" applyFill="1" applyBorder="1" applyAlignment="1">
      <alignment horizontal="center" vertical="center"/>
    </xf>
    <xf numFmtId="164" fontId="5" fillId="14" borderId="9" xfId="0" applyNumberFormat="1" applyFont="1" applyFill="1" applyBorder="1" applyAlignment="1">
      <alignment horizontal="center" vertical="center"/>
    </xf>
    <xf numFmtId="165" fontId="5" fillId="14" borderId="5" xfId="0" applyNumberFormat="1" applyFont="1" applyFill="1" applyBorder="1" applyAlignment="1">
      <alignment horizontal="center" vertical="center"/>
    </xf>
    <xf numFmtId="165" fontId="5" fillId="14" borderId="6" xfId="0" applyNumberFormat="1" applyFont="1" applyFill="1" applyBorder="1" applyAlignment="1">
      <alignment horizontal="center" vertical="center"/>
    </xf>
    <xf numFmtId="165" fontId="5" fillId="14" borderId="9" xfId="0" applyNumberFormat="1" applyFont="1" applyFill="1" applyBorder="1" applyAlignment="1">
      <alignment horizontal="center" vertical="center"/>
    </xf>
    <xf numFmtId="2" fontId="5" fillId="14" borderId="5" xfId="0" applyNumberFormat="1" applyFont="1" applyFill="1" applyBorder="1" applyAlignment="1">
      <alignment horizontal="center" vertical="center"/>
    </xf>
    <xf numFmtId="2" fontId="5" fillId="14" borderId="6" xfId="0" applyNumberFormat="1" applyFont="1" applyFill="1" applyBorder="1" applyAlignment="1">
      <alignment horizontal="center" vertical="center"/>
    </xf>
    <xf numFmtId="2" fontId="5" fillId="14" borderId="7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7" fillId="10" borderId="5" xfId="0" applyFont="1" applyFill="1" applyBorder="1" applyAlignment="1">
      <alignment horizontal="center" vertical="center" textRotation="90"/>
    </xf>
    <xf numFmtId="0" fontId="7" fillId="10" borderId="6" xfId="0" applyFont="1" applyFill="1" applyBorder="1" applyAlignment="1">
      <alignment horizontal="center" vertical="center" textRotation="90"/>
    </xf>
    <xf numFmtId="0" fontId="7" fillId="10" borderId="9" xfId="0" applyFont="1" applyFill="1" applyBorder="1" applyAlignment="1">
      <alignment horizontal="center" vertical="center" textRotation="90"/>
    </xf>
    <xf numFmtId="49" fontId="6" fillId="12" borderId="11" xfId="1" applyNumberFormat="1" applyFont="1" applyFill="1" applyBorder="1" applyAlignment="1">
      <alignment horizontal="center" vertical="center" textRotation="90" wrapText="1" shrinkToFit="1"/>
    </xf>
    <xf numFmtId="49" fontId="6" fillId="12" borderId="13" xfId="1" applyNumberFormat="1" applyFont="1" applyFill="1" applyBorder="1" applyAlignment="1">
      <alignment horizontal="center" vertical="center" textRotation="90" wrapText="1" shrinkToFit="1"/>
    </xf>
    <xf numFmtId="49" fontId="6" fillId="12" borderId="15" xfId="1" applyNumberFormat="1" applyFont="1" applyFill="1" applyBorder="1" applyAlignment="1">
      <alignment horizontal="center" vertical="center" textRotation="90" wrapText="1" shrinkToFit="1"/>
    </xf>
    <xf numFmtId="2" fontId="5" fillId="12" borderId="5" xfId="0" applyNumberFormat="1" applyFont="1" applyFill="1" applyBorder="1" applyAlignment="1">
      <alignment horizontal="center" vertical="center"/>
    </xf>
    <xf numFmtId="2" fontId="5" fillId="12" borderId="6" xfId="0" applyNumberFormat="1" applyFont="1" applyFill="1" applyBorder="1" applyAlignment="1">
      <alignment horizontal="center" vertical="center"/>
    </xf>
    <xf numFmtId="2" fontId="5" fillId="12" borderId="7" xfId="0" applyNumberFormat="1" applyFont="1" applyFill="1" applyBorder="1" applyAlignment="1">
      <alignment horizontal="center" vertical="center"/>
    </xf>
    <xf numFmtId="2" fontId="5" fillId="12" borderId="9" xfId="0" applyNumberFormat="1" applyFont="1" applyFill="1" applyBorder="1" applyAlignment="1">
      <alignment horizontal="center" vertical="center"/>
    </xf>
    <xf numFmtId="164" fontId="5" fillId="12" borderId="5" xfId="0" applyNumberFormat="1" applyFont="1" applyFill="1" applyBorder="1" applyAlignment="1">
      <alignment horizontal="center" vertical="center"/>
    </xf>
    <xf numFmtId="164" fontId="5" fillId="12" borderId="6" xfId="0" applyNumberFormat="1" applyFont="1" applyFill="1" applyBorder="1" applyAlignment="1">
      <alignment horizontal="center" vertical="center"/>
    </xf>
    <xf numFmtId="164" fontId="5" fillId="12" borderId="7" xfId="0" applyNumberFormat="1" applyFont="1" applyFill="1" applyBorder="1" applyAlignment="1">
      <alignment horizontal="center" vertical="center"/>
    </xf>
    <xf numFmtId="164" fontId="5" fillId="12" borderId="9" xfId="0" applyNumberFormat="1" applyFont="1" applyFill="1" applyBorder="1" applyAlignment="1">
      <alignment horizontal="center" vertical="center"/>
    </xf>
    <xf numFmtId="165" fontId="5" fillId="12" borderId="5" xfId="0" applyNumberFormat="1" applyFont="1" applyFill="1" applyBorder="1" applyAlignment="1">
      <alignment horizontal="center" vertical="center"/>
    </xf>
    <xf numFmtId="165" fontId="5" fillId="12" borderId="6" xfId="0" applyNumberFormat="1" applyFont="1" applyFill="1" applyBorder="1" applyAlignment="1">
      <alignment horizontal="center" vertical="center"/>
    </xf>
    <xf numFmtId="165" fontId="5" fillId="12" borderId="9" xfId="0" applyNumberFormat="1" applyFont="1" applyFill="1" applyBorder="1" applyAlignment="1">
      <alignment horizontal="center" vertical="center"/>
    </xf>
    <xf numFmtId="2" fontId="5" fillId="12" borderId="8" xfId="0" applyNumberFormat="1" applyFont="1" applyFill="1" applyBorder="1" applyAlignment="1">
      <alignment horizontal="center" vertical="center"/>
    </xf>
    <xf numFmtId="164" fontId="5" fillId="12" borderId="8" xfId="0" applyNumberFormat="1" applyFont="1" applyFill="1" applyBorder="1" applyAlignment="1">
      <alignment horizontal="center" vertical="center"/>
    </xf>
    <xf numFmtId="0" fontId="6" fillId="14" borderId="13" xfId="2" applyFont="1" applyFill="1" applyBorder="1" applyAlignment="1">
      <alignment horizontal="center" vertical="center" textRotation="90" wrapText="1"/>
    </xf>
    <xf numFmtId="0" fontId="6" fillId="14" borderId="15" xfId="2" applyFont="1" applyFill="1" applyBorder="1" applyAlignment="1">
      <alignment horizontal="center" vertical="center" textRotation="90" wrapText="1"/>
    </xf>
    <xf numFmtId="2" fontId="5" fillId="14" borderId="9" xfId="0" applyNumberFormat="1" applyFont="1" applyFill="1" applyBorder="1" applyAlignment="1">
      <alignment horizontal="center" vertical="center"/>
    </xf>
    <xf numFmtId="164" fontId="5" fillId="14" borderId="7" xfId="0" applyNumberFormat="1" applyFont="1" applyFill="1" applyBorder="1" applyAlignment="1">
      <alignment horizontal="center" vertical="center"/>
    </xf>
    <xf numFmtId="2" fontId="5" fillId="14" borderId="8" xfId="0" applyNumberFormat="1" applyFont="1" applyFill="1" applyBorder="1" applyAlignment="1">
      <alignment horizontal="center" vertical="center"/>
    </xf>
    <xf numFmtId="164" fontId="5" fillId="14" borderId="8" xfId="0" applyNumberFormat="1" applyFont="1" applyFill="1" applyBorder="1" applyAlignment="1">
      <alignment horizontal="center" vertical="center"/>
    </xf>
    <xf numFmtId="0" fontId="3" fillId="6" borderId="5" xfId="2" applyFont="1" applyFill="1" applyBorder="1" applyAlignment="1">
      <alignment horizontal="center" vertical="center" textRotation="90" wrapText="1"/>
    </xf>
    <xf numFmtId="0" fontId="3" fillId="6" borderId="6" xfId="2" applyFont="1" applyFill="1" applyBorder="1" applyAlignment="1">
      <alignment horizontal="center" vertical="center" textRotation="90" wrapText="1"/>
    </xf>
    <xf numFmtId="0" fontId="3" fillId="6" borderId="9" xfId="2" applyFont="1" applyFill="1" applyBorder="1" applyAlignment="1">
      <alignment horizontal="center" vertical="center" textRotation="90" wrapText="1"/>
    </xf>
    <xf numFmtId="2" fontId="0" fillId="6" borderId="5" xfId="0" applyNumberFormat="1" applyFill="1" applyBorder="1" applyAlignment="1">
      <alignment horizontal="center" vertical="center"/>
    </xf>
    <xf numFmtId="2" fontId="0" fillId="6" borderId="6" xfId="0" applyNumberFormat="1" applyFill="1" applyBorder="1" applyAlignment="1">
      <alignment horizontal="center" vertical="center"/>
    </xf>
    <xf numFmtId="2" fontId="0" fillId="6" borderId="9" xfId="0" applyNumberFormat="1" applyFill="1" applyBorder="1" applyAlignment="1">
      <alignment horizontal="center" vertical="center"/>
    </xf>
    <xf numFmtId="164" fontId="0" fillId="6" borderId="5" xfId="0" applyNumberFormat="1" applyFill="1" applyBorder="1" applyAlignment="1">
      <alignment horizontal="center" vertical="center"/>
    </xf>
    <xf numFmtId="164" fontId="0" fillId="6" borderId="6" xfId="0" applyNumberFormat="1" applyFill="1" applyBorder="1" applyAlignment="1">
      <alignment horizontal="center" vertical="center"/>
    </xf>
    <xf numFmtId="164" fontId="0" fillId="6" borderId="9" xfId="0" applyNumberFormat="1" applyFill="1" applyBorder="1" applyAlignment="1">
      <alignment horizontal="center" vertical="center"/>
    </xf>
    <xf numFmtId="2" fontId="0" fillId="17" borderId="8" xfId="0" applyNumberFormat="1" applyFill="1" applyBorder="1" applyAlignment="1">
      <alignment horizontal="center" vertical="center"/>
    </xf>
    <xf numFmtId="2" fontId="0" fillId="17" borderId="6" xfId="0" applyNumberFormat="1" applyFill="1" applyBorder="1" applyAlignment="1">
      <alignment horizontal="center" vertical="center"/>
    </xf>
    <xf numFmtId="2" fontId="0" fillId="17" borderId="9" xfId="0" applyNumberFormat="1" applyFill="1" applyBorder="1" applyAlignment="1">
      <alignment horizontal="center" vertical="center"/>
    </xf>
    <xf numFmtId="164" fontId="0" fillId="17" borderId="8" xfId="0" applyNumberFormat="1" applyFill="1" applyBorder="1" applyAlignment="1">
      <alignment horizontal="center" vertical="center"/>
    </xf>
    <xf numFmtId="164" fontId="0" fillId="17" borderId="6" xfId="0" applyNumberFormat="1" applyFill="1" applyBorder="1" applyAlignment="1">
      <alignment horizontal="center" vertical="center"/>
    </xf>
    <xf numFmtId="164" fontId="0" fillId="17" borderId="9" xfId="0" applyNumberFormat="1" applyFill="1" applyBorder="1" applyAlignment="1">
      <alignment horizontal="center" vertical="center"/>
    </xf>
    <xf numFmtId="0" fontId="3" fillId="3" borderId="6" xfId="2" applyFont="1" applyBorder="1" applyAlignment="1">
      <alignment horizontal="center" vertical="center" textRotation="90" wrapText="1"/>
    </xf>
    <xf numFmtId="0" fontId="3" fillId="3" borderId="9" xfId="2" applyFont="1" applyBorder="1" applyAlignment="1">
      <alignment horizontal="center" vertical="center" textRotation="90" wrapText="1"/>
    </xf>
    <xf numFmtId="165" fontId="0" fillId="6" borderId="5" xfId="0" applyNumberFormat="1" applyFill="1" applyBorder="1" applyAlignment="1">
      <alignment horizontal="center" vertical="center"/>
    </xf>
    <xf numFmtId="165" fontId="0" fillId="6" borderId="6" xfId="0" applyNumberFormat="1" applyFill="1" applyBorder="1" applyAlignment="1">
      <alignment horizontal="center" vertical="center"/>
    </xf>
    <xf numFmtId="165" fontId="0" fillId="6" borderId="9" xfId="0" applyNumberFormat="1" applyFill="1" applyBorder="1" applyAlignment="1">
      <alignment horizontal="center" vertical="center"/>
    </xf>
    <xf numFmtId="0" fontId="3" fillId="2" borderId="5" xfId="1" applyFont="1" applyBorder="1" applyAlignment="1">
      <alignment horizontal="center" vertical="center" textRotation="90" wrapText="1"/>
    </xf>
    <xf numFmtId="0" fontId="3" fillId="2" borderId="6" xfId="1" applyFont="1" applyBorder="1" applyAlignment="1">
      <alignment horizontal="center" vertical="center" textRotation="90" wrapText="1"/>
    </xf>
    <xf numFmtId="0" fontId="3" fillId="2" borderId="9" xfId="1" applyFont="1" applyBorder="1" applyAlignment="1">
      <alignment horizontal="center" vertical="center" textRotation="90" wrapText="1"/>
    </xf>
    <xf numFmtId="2" fontId="0" fillId="17" borderId="5" xfId="0" applyNumberFormat="1" applyFill="1" applyBorder="1" applyAlignment="1">
      <alignment horizontal="center" vertical="center"/>
    </xf>
    <xf numFmtId="2" fontId="0" fillId="17" borderId="7" xfId="0" applyNumberFormat="1" applyFill="1" applyBorder="1" applyAlignment="1">
      <alignment horizontal="center" vertical="center"/>
    </xf>
    <xf numFmtId="164" fontId="0" fillId="17" borderId="5" xfId="0" applyNumberFormat="1" applyFill="1" applyBorder="1" applyAlignment="1">
      <alignment horizontal="center" vertical="center"/>
    </xf>
    <xf numFmtId="164" fontId="0" fillId="17" borderId="7" xfId="0" applyNumberFormat="1" applyFill="1" applyBorder="1" applyAlignment="1">
      <alignment horizontal="center" vertical="center"/>
    </xf>
    <xf numFmtId="165" fontId="0" fillId="17" borderId="5" xfId="0" applyNumberFormat="1" applyFill="1" applyBorder="1" applyAlignment="1">
      <alignment horizontal="center" vertical="center"/>
    </xf>
    <xf numFmtId="165" fontId="0" fillId="17" borderId="6" xfId="0" applyNumberFormat="1" applyFill="1" applyBorder="1" applyAlignment="1">
      <alignment horizontal="center" vertical="center"/>
    </xf>
    <xf numFmtId="165" fontId="0" fillId="17" borderId="9" xfId="0" applyNumberFormat="1" applyFill="1" applyBorder="1" applyAlignment="1">
      <alignment horizontal="center" vertical="center"/>
    </xf>
    <xf numFmtId="2" fontId="9" fillId="17" borderId="8" xfId="0" applyNumberFormat="1" applyFont="1" applyFill="1" applyBorder="1" applyAlignment="1">
      <alignment horizontal="center" vertical="center"/>
    </xf>
    <xf numFmtId="2" fontId="9" fillId="17" borderId="6" xfId="0" applyNumberFormat="1" applyFont="1" applyFill="1" applyBorder="1" applyAlignment="1">
      <alignment horizontal="center" vertical="center"/>
    </xf>
    <xf numFmtId="2" fontId="9" fillId="17" borderId="7" xfId="0" applyNumberFormat="1" applyFont="1" applyFill="1" applyBorder="1" applyAlignment="1">
      <alignment horizontal="center" vertical="center"/>
    </xf>
    <xf numFmtId="2" fontId="5" fillId="21" borderId="8" xfId="0" applyNumberFormat="1" applyFont="1" applyFill="1" applyBorder="1" applyAlignment="1">
      <alignment horizontal="center" vertical="center"/>
    </xf>
    <xf numFmtId="2" fontId="5" fillId="21" borderId="6" xfId="0" applyNumberFormat="1" applyFont="1" applyFill="1" applyBorder="1" applyAlignment="1">
      <alignment horizontal="center" vertical="center"/>
    </xf>
    <xf numFmtId="2" fontId="5" fillId="21" borderId="7" xfId="0" applyNumberFormat="1" applyFont="1" applyFill="1" applyBorder="1" applyAlignment="1">
      <alignment horizontal="center" vertical="center"/>
    </xf>
    <xf numFmtId="2" fontId="5" fillId="21" borderId="5" xfId="0" applyNumberFormat="1" applyFont="1" applyFill="1" applyBorder="1" applyAlignment="1">
      <alignment horizontal="center" vertical="center"/>
    </xf>
    <xf numFmtId="165" fontId="5" fillId="21" borderId="5" xfId="0" applyNumberFormat="1" applyFont="1" applyFill="1" applyBorder="1" applyAlignment="1">
      <alignment horizontal="center" vertical="center"/>
    </xf>
    <xf numFmtId="165" fontId="5" fillId="21" borderId="6" xfId="0" applyNumberFormat="1" applyFont="1" applyFill="1" applyBorder="1" applyAlignment="1">
      <alignment horizontal="center" vertical="center"/>
    </xf>
    <xf numFmtId="165" fontId="5" fillId="21" borderId="9" xfId="0" applyNumberFormat="1" applyFont="1" applyFill="1" applyBorder="1" applyAlignment="1">
      <alignment horizontal="center" vertical="center"/>
    </xf>
    <xf numFmtId="2" fontId="5" fillId="21" borderId="9" xfId="0" applyNumberFormat="1" applyFont="1" applyFill="1" applyBorder="1" applyAlignment="1">
      <alignment horizontal="center" vertical="center"/>
    </xf>
    <xf numFmtId="2" fontId="5" fillId="22" borderId="6" xfId="0" applyNumberFormat="1" applyFont="1" applyFill="1" applyBorder="1" applyAlignment="1">
      <alignment horizontal="center" vertical="center"/>
    </xf>
    <xf numFmtId="2" fontId="5" fillId="22" borderId="9" xfId="0" applyNumberFormat="1" applyFont="1" applyFill="1" applyBorder="1" applyAlignment="1">
      <alignment horizontal="center" vertical="center"/>
    </xf>
    <xf numFmtId="2" fontId="5" fillId="22" borderId="8" xfId="0" applyNumberFormat="1" applyFont="1" applyFill="1" applyBorder="1" applyAlignment="1">
      <alignment horizontal="center" vertical="center"/>
    </xf>
    <xf numFmtId="165" fontId="5" fillId="22" borderId="5" xfId="0" applyNumberFormat="1" applyFont="1" applyFill="1" applyBorder="1" applyAlignment="1">
      <alignment horizontal="center" vertical="center"/>
    </xf>
    <xf numFmtId="165" fontId="5" fillId="22" borderId="6" xfId="0" applyNumberFormat="1" applyFont="1" applyFill="1" applyBorder="1" applyAlignment="1">
      <alignment horizontal="center" vertical="center"/>
    </xf>
    <xf numFmtId="165" fontId="5" fillId="22" borderId="9" xfId="0" applyNumberFormat="1" applyFont="1" applyFill="1" applyBorder="1" applyAlignment="1">
      <alignment horizontal="center" vertical="center"/>
    </xf>
    <xf numFmtId="2" fontId="5" fillId="22" borderId="5" xfId="0" applyNumberFormat="1" applyFont="1" applyFill="1" applyBorder="1" applyAlignment="1">
      <alignment horizontal="center" vertical="center"/>
    </xf>
    <xf numFmtId="2" fontId="5" fillId="22" borderId="7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2" fontId="0" fillId="18" borderId="8" xfId="0" applyNumberFormat="1" applyFill="1" applyBorder="1" applyAlignment="1">
      <alignment horizontal="center" vertical="center"/>
    </xf>
    <xf numFmtId="164" fontId="0" fillId="18" borderId="8" xfId="0" applyNumberFormat="1" applyFill="1" applyBorder="1" applyAlignment="1">
      <alignment horizontal="center" vertical="center"/>
    </xf>
    <xf numFmtId="0" fontId="0" fillId="18" borderId="8" xfId="0" applyFill="1" applyBorder="1" applyAlignment="1">
      <alignment horizontal="center" vertical="center"/>
    </xf>
    <xf numFmtId="0" fontId="0" fillId="18" borderId="7" xfId="0" applyFill="1" applyBorder="1" applyAlignment="1">
      <alignment horizontal="center" vertical="center"/>
    </xf>
    <xf numFmtId="0" fontId="0" fillId="18" borderId="6" xfId="0" applyFill="1" applyBorder="1" applyAlignment="1">
      <alignment horizontal="center" vertical="center"/>
    </xf>
    <xf numFmtId="0" fontId="0" fillId="18" borderId="9" xfId="0" applyFill="1" applyBorder="1" applyAlignment="1">
      <alignment horizontal="center" vertical="center"/>
    </xf>
    <xf numFmtId="0" fontId="0" fillId="28" borderId="5" xfId="0" applyFill="1" applyBorder="1" applyAlignment="1">
      <alignment horizontal="center" vertical="center"/>
    </xf>
    <xf numFmtId="0" fontId="0" fillId="28" borderId="7" xfId="0" applyFill="1" applyBorder="1" applyAlignment="1">
      <alignment horizontal="center" vertical="center"/>
    </xf>
    <xf numFmtId="0" fontId="0" fillId="28" borderId="6" xfId="0" applyFill="1" applyBorder="1" applyAlignment="1">
      <alignment horizontal="center" vertical="center"/>
    </xf>
    <xf numFmtId="0" fontId="0" fillId="28" borderId="9" xfId="0" applyFill="1" applyBorder="1" applyAlignment="1">
      <alignment horizontal="center" vertical="center"/>
    </xf>
    <xf numFmtId="0" fontId="0" fillId="28" borderId="8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3" fillId="27" borderId="5" xfId="2" applyFont="1" applyFill="1" applyBorder="1" applyAlignment="1">
      <alignment horizontal="center" vertical="center" textRotation="90" wrapText="1"/>
    </xf>
    <xf numFmtId="0" fontId="0" fillId="27" borderId="5" xfId="0" applyFill="1" applyBorder="1" applyAlignment="1">
      <alignment horizontal="center" vertical="center"/>
    </xf>
    <xf numFmtId="0" fontId="0" fillId="27" borderId="7" xfId="0" applyFill="1" applyBorder="1" applyAlignment="1">
      <alignment horizontal="center" vertical="center"/>
    </xf>
    <xf numFmtId="0" fontId="0" fillId="27" borderId="6" xfId="0" applyFill="1" applyBorder="1" applyAlignment="1">
      <alignment horizontal="center" vertical="center"/>
    </xf>
    <xf numFmtId="0" fontId="0" fillId="27" borderId="9" xfId="0" applyFill="1" applyBorder="1" applyAlignment="1">
      <alignment horizontal="center" vertical="center"/>
    </xf>
    <xf numFmtId="0" fontId="0" fillId="27" borderId="8" xfId="0" applyFill="1" applyBorder="1" applyAlignment="1">
      <alignment horizontal="center" vertical="center"/>
    </xf>
    <xf numFmtId="0" fontId="0" fillId="18" borderId="5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49" fontId="3" fillId="6" borderId="5" xfId="1" applyNumberFormat="1" applyFont="1" applyFill="1" applyBorder="1" applyAlignment="1">
      <alignment horizontal="center" vertical="center" textRotation="90" wrapText="1" shrinkToFit="1"/>
    </xf>
    <xf numFmtId="49" fontId="3" fillId="6" borderId="6" xfId="1" applyNumberFormat="1" applyFont="1" applyFill="1" applyBorder="1" applyAlignment="1">
      <alignment horizontal="center" vertical="center" textRotation="90" wrapText="1" shrinkToFit="1"/>
    </xf>
    <xf numFmtId="49" fontId="3" fillId="6" borderId="9" xfId="1" applyNumberFormat="1" applyFont="1" applyFill="1" applyBorder="1" applyAlignment="1">
      <alignment horizontal="center" vertical="center" textRotation="90" wrapText="1" shrinkToFit="1"/>
    </xf>
    <xf numFmtId="0" fontId="0" fillId="6" borderId="5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3" fillId="16" borderId="1" xfId="2" applyFont="1" applyFill="1" applyBorder="1" applyAlignment="1">
      <alignment horizontal="center" vertical="center" wrapText="1"/>
    </xf>
    <xf numFmtId="0" fontId="3" fillId="16" borderId="2" xfId="2" applyFont="1" applyFill="1" applyBorder="1" applyAlignment="1">
      <alignment horizontal="center" vertical="center" wrapText="1"/>
    </xf>
    <xf numFmtId="0" fontId="3" fillId="16" borderId="3" xfId="2" applyFont="1" applyFill="1" applyBorder="1" applyAlignment="1">
      <alignment horizontal="center" vertical="center" wrapText="1"/>
    </xf>
    <xf numFmtId="2" fontId="5" fillId="19" borderId="5" xfId="0" applyNumberFormat="1" applyFont="1" applyFill="1" applyBorder="1" applyAlignment="1">
      <alignment horizontal="center" vertical="center"/>
    </xf>
    <xf numFmtId="2" fontId="5" fillId="19" borderId="6" xfId="0" applyNumberFormat="1" applyFont="1" applyFill="1" applyBorder="1" applyAlignment="1">
      <alignment horizontal="center" vertical="center"/>
    </xf>
    <xf numFmtId="2" fontId="5" fillId="19" borderId="9" xfId="0" applyNumberFormat="1" applyFont="1" applyFill="1" applyBorder="1" applyAlignment="1">
      <alignment horizontal="center" vertical="center"/>
    </xf>
    <xf numFmtId="165" fontId="5" fillId="19" borderId="5" xfId="0" applyNumberFormat="1" applyFont="1" applyFill="1" applyBorder="1" applyAlignment="1">
      <alignment horizontal="center" vertical="center"/>
    </xf>
    <xf numFmtId="165" fontId="5" fillId="19" borderId="6" xfId="0" applyNumberFormat="1" applyFont="1" applyFill="1" applyBorder="1" applyAlignment="1">
      <alignment horizontal="center" vertical="center"/>
    </xf>
    <xf numFmtId="165" fontId="5" fillId="19" borderId="9" xfId="0" applyNumberFormat="1" applyFont="1" applyFill="1" applyBorder="1" applyAlignment="1">
      <alignment horizontal="center" vertical="center"/>
    </xf>
    <xf numFmtId="0" fontId="5" fillId="12" borderId="8" xfId="0" applyFont="1" applyFill="1" applyBorder="1" applyAlignment="1">
      <alignment horizontal="center" vertical="center"/>
    </xf>
    <xf numFmtId="0" fontId="5" fillId="12" borderId="7" xfId="0" applyFont="1" applyFill="1" applyBorder="1" applyAlignment="1">
      <alignment horizontal="center" vertical="center"/>
    </xf>
    <xf numFmtId="0" fontId="5" fillId="12" borderId="6" xfId="0" applyFont="1" applyFill="1" applyBorder="1" applyAlignment="1">
      <alignment horizontal="center" vertical="center"/>
    </xf>
    <xf numFmtId="0" fontId="5" fillId="12" borderId="9" xfId="0" applyFont="1" applyFill="1" applyBorder="1" applyAlignment="1">
      <alignment horizontal="center" vertical="center"/>
    </xf>
    <xf numFmtId="0" fontId="5" fillId="19" borderId="8" xfId="0" applyFont="1" applyFill="1" applyBorder="1" applyAlignment="1">
      <alignment horizontal="center" vertical="center"/>
    </xf>
    <xf numFmtId="0" fontId="5" fillId="19" borderId="7" xfId="0" applyFont="1" applyFill="1" applyBorder="1" applyAlignment="1">
      <alignment horizontal="center" vertical="center"/>
    </xf>
    <xf numFmtId="0" fontId="5" fillId="19" borderId="6" xfId="0" applyFont="1" applyFill="1" applyBorder="1" applyAlignment="1">
      <alignment horizontal="center" vertical="center"/>
    </xf>
    <xf numFmtId="0" fontId="5" fillId="19" borderId="9" xfId="0" applyFont="1" applyFill="1" applyBorder="1" applyAlignment="1">
      <alignment horizontal="center" vertical="center"/>
    </xf>
    <xf numFmtId="0" fontId="5" fillId="19" borderId="5" xfId="0" applyFont="1" applyFill="1" applyBorder="1" applyAlignment="1">
      <alignment horizontal="center" vertical="center"/>
    </xf>
    <xf numFmtId="0" fontId="6" fillId="13" borderId="5" xfId="2" applyFont="1" applyFill="1" applyBorder="1" applyAlignment="1">
      <alignment horizontal="center" vertical="center" textRotation="90" wrapText="1"/>
    </xf>
    <xf numFmtId="0" fontId="6" fillId="13" borderId="6" xfId="2" applyFont="1" applyFill="1" applyBorder="1" applyAlignment="1">
      <alignment horizontal="center" vertical="center" textRotation="90" wrapText="1"/>
    </xf>
    <xf numFmtId="0" fontId="6" fillId="13" borderId="9" xfId="2" applyFont="1" applyFill="1" applyBorder="1" applyAlignment="1">
      <alignment horizontal="center" vertical="center" textRotation="90" wrapText="1"/>
    </xf>
    <xf numFmtId="0" fontId="5" fillId="20" borderId="5" xfId="0" applyFont="1" applyFill="1" applyBorder="1" applyAlignment="1">
      <alignment horizontal="center" vertical="center"/>
    </xf>
    <xf numFmtId="0" fontId="5" fillId="20" borderId="7" xfId="0" applyFont="1" applyFill="1" applyBorder="1" applyAlignment="1">
      <alignment horizontal="center" vertical="center"/>
    </xf>
    <xf numFmtId="0" fontId="5" fillId="20" borderId="6" xfId="0" applyFont="1" applyFill="1" applyBorder="1" applyAlignment="1">
      <alignment horizontal="center" vertical="center"/>
    </xf>
    <xf numFmtId="0" fontId="5" fillId="20" borderId="9" xfId="0" applyFont="1" applyFill="1" applyBorder="1" applyAlignment="1">
      <alignment horizontal="center" vertical="center"/>
    </xf>
    <xf numFmtId="165" fontId="5" fillId="20" borderId="5" xfId="0" applyNumberFormat="1" applyFont="1" applyFill="1" applyBorder="1" applyAlignment="1">
      <alignment horizontal="center" vertical="center"/>
    </xf>
    <xf numFmtId="165" fontId="5" fillId="20" borderId="6" xfId="0" applyNumberFormat="1" applyFont="1" applyFill="1" applyBorder="1" applyAlignment="1">
      <alignment horizontal="center" vertical="center"/>
    </xf>
    <xf numFmtId="165" fontId="5" fillId="20" borderId="9" xfId="0" applyNumberFormat="1" applyFont="1" applyFill="1" applyBorder="1" applyAlignment="1">
      <alignment horizontal="center" vertical="center"/>
    </xf>
    <xf numFmtId="0" fontId="6" fillId="12" borderId="5" xfId="2" applyFont="1" applyFill="1" applyBorder="1" applyAlignment="1">
      <alignment horizontal="center" vertical="center" textRotation="90" wrapText="1"/>
    </xf>
    <xf numFmtId="0" fontId="6" fillId="12" borderId="6" xfId="2" applyFont="1" applyFill="1" applyBorder="1" applyAlignment="1">
      <alignment horizontal="center" vertical="center" textRotation="90" wrapText="1"/>
    </xf>
    <xf numFmtId="0" fontId="6" fillId="12" borderId="9" xfId="2" applyFont="1" applyFill="1" applyBorder="1" applyAlignment="1">
      <alignment horizontal="center" vertical="center" textRotation="90" wrapText="1"/>
    </xf>
    <xf numFmtId="0" fontId="5" fillId="12" borderId="5" xfId="0" applyFont="1" applyFill="1" applyBorder="1" applyAlignment="1">
      <alignment horizontal="center" vertical="center"/>
    </xf>
    <xf numFmtId="0" fontId="6" fillId="14" borderId="5" xfId="2" applyFont="1" applyFill="1" applyBorder="1" applyAlignment="1">
      <alignment horizontal="center" vertical="center" textRotation="90" wrapText="1"/>
    </xf>
    <xf numFmtId="0" fontId="6" fillId="14" borderId="6" xfId="2" applyFont="1" applyFill="1" applyBorder="1" applyAlignment="1">
      <alignment horizontal="center" vertical="center" textRotation="90" wrapText="1"/>
    </xf>
    <xf numFmtId="0" fontId="5" fillId="14" borderId="5" xfId="0" applyFont="1" applyFill="1" applyBorder="1" applyAlignment="1">
      <alignment horizontal="center" vertical="center"/>
    </xf>
    <xf numFmtId="0" fontId="5" fillId="14" borderId="7" xfId="0" applyFont="1" applyFill="1" applyBorder="1" applyAlignment="1">
      <alignment horizontal="center" vertical="center"/>
    </xf>
    <xf numFmtId="0" fontId="6" fillId="11" borderId="5" xfId="1" applyFont="1" applyFill="1" applyBorder="1" applyAlignment="1">
      <alignment horizontal="center" vertical="center" textRotation="90" wrapText="1"/>
    </xf>
    <xf numFmtId="0" fontId="6" fillId="11" borderId="6" xfId="1" applyFont="1" applyFill="1" applyBorder="1" applyAlignment="1">
      <alignment horizontal="center" vertical="center" textRotation="90" wrapText="1"/>
    </xf>
    <xf numFmtId="0" fontId="6" fillId="11" borderId="9" xfId="1" applyFont="1" applyFill="1" applyBorder="1" applyAlignment="1">
      <alignment horizontal="center" vertical="center" textRotation="90" wrapText="1"/>
    </xf>
    <xf numFmtId="0" fontId="5" fillId="14" borderId="8" xfId="0" applyFont="1" applyFill="1" applyBorder="1" applyAlignment="1">
      <alignment horizontal="center" vertical="center"/>
    </xf>
    <xf numFmtId="0" fontId="5" fillId="14" borderId="6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20" borderId="8" xfId="0" applyFont="1" applyFill="1" applyBorder="1" applyAlignment="1">
      <alignment horizontal="center" vertical="center"/>
    </xf>
    <xf numFmtId="2" fontId="5" fillId="20" borderId="5" xfId="0" applyNumberFormat="1" applyFont="1" applyFill="1" applyBorder="1" applyAlignment="1">
      <alignment horizontal="center" vertical="center"/>
    </xf>
    <xf numFmtId="2" fontId="5" fillId="20" borderId="6" xfId="0" applyNumberFormat="1" applyFont="1" applyFill="1" applyBorder="1" applyAlignment="1">
      <alignment horizontal="center" vertical="center"/>
    </xf>
    <xf numFmtId="2" fontId="5" fillId="20" borderId="9" xfId="0" applyNumberFormat="1" applyFont="1" applyFill="1" applyBorder="1" applyAlignment="1">
      <alignment horizontal="center" vertical="center"/>
    </xf>
    <xf numFmtId="0" fontId="0" fillId="15" borderId="1" xfId="0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0" fontId="0" fillId="15" borderId="3" xfId="0" applyFill="1" applyBorder="1" applyAlignment="1">
      <alignment horizontal="center"/>
    </xf>
    <xf numFmtId="0" fontId="4" fillId="23" borderId="5" xfId="0" applyFont="1" applyFill="1" applyBorder="1" applyAlignment="1">
      <alignment horizontal="center" vertical="center" textRotation="90"/>
    </xf>
    <xf numFmtId="0" fontId="4" fillId="23" borderId="6" xfId="0" applyFont="1" applyFill="1" applyBorder="1" applyAlignment="1">
      <alignment horizontal="center" vertical="center" textRotation="90"/>
    </xf>
    <xf numFmtId="0" fontId="4" fillId="23" borderId="9" xfId="0" applyFont="1" applyFill="1" applyBorder="1" applyAlignment="1">
      <alignment horizontal="center" vertical="center" textRotation="90"/>
    </xf>
    <xf numFmtId="0" fontId="4" fillId="15" borderId="5" xfId="0" applyFont="1" applyFill="1" applyBorder="1" applyAlignment="1">
      <alignment horizontal="center" vertical="center" textRotation="90"/>
    </xf>
    <xf numFmtId="0" fontId="4" fillId="15" borderId="6" xfId="0" applyFont="1" applyFill="1" applyBorder="1" applyAlignment="1">
      <alignment horizontal="center" vertical="center" textRotation="90"/>
    </xf>
    <xf numFmtId="0" fontId="4" fillId="15" borderId="9" xfId="0" applyFont="1" applyFill="1" applyBorder="1" applyAlignment="1">
      <alignment horizontal="center" vertical="center" textRotation="90"/>
    </xf>
    <xf numFmtId="0" fontId="3" fillId="7" borderId="2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27" borderId="1" xfId="0" applyFont="1" applyFill="1" applyBorder="1" applyAlignment="1">
      <alignment horizontal="center"/>
    </xf>
    <xf numFmtId="0" fontId="3" fillId="27" borderId="2" xfId="0" applyFont="1" applyFill="1" applyBorder="1" applyAlignment="1">
      <alignment horizontal="center"/>
    </xf>
    <xf numFmtId="0" fontId="3" fillId="27" borderId="3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3" fillId="18" borderId="2" xfId="0" applyFont="1" applyFill="1" applyBorder="1" applyAlignment="1">
      <alignment horizontal="center"/>
    </xf>
    <xf numFmtId="0" fontId="3" fillId="18" borderId="3" xfId="0" applyFont="1" applyFill="1" applyBorder="1" applyAlignment="1">
      <alignment horizontal="center"/>
    </xf>
    <xf numFmtId="0" fontId="3" fillId="28" borderId="1" xfId="0" applyFont="1" applyFill="1" applyBorder="1" applyAlignment="1">
      <alignment horizontal="center"/>
    </xf>
    <xf numFmtId="0" fontId="3" fillId="28" borderId="2" xfId="0" applyFont="1" applyFill="1" applyBorder="1" applyAlignment="1">
      <alignment horizontal="center"/>
    </xf>
    <xf numFmtId="0" fontId="3" fillId="28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17" borderId="1" xfId="0" applyFont="1" applyFill="1" applyBorder="1" applyAlignment="1">
      <alignment horizontal="center"/>
    </xf>
    <xf numFmtId="0" fontId="3" fillId="17" borderId="2" xfId="0" applyFont="1" applyFill="1" applyBorder="1" applyAlignment="1">
      <alignment horizontal="center"/>
    </xf>
    <xf numFmtId="0" fontId="3" fillId="17" borderId="3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3" fillId="16" borderId="1" xfId="0" applyFont="1" applyFill="1" applyBorder="1" applyAlignment="1">
      <alignment horizontal="center"/>
    </xf>
    <xf numFmtId="0" fontId="3" fillId="16" borderId="2" xfId="0" applyFont="1" applyFill="1" applyBorder="1" applyAlignment="1">
      <alignment horizontal="center"/>
    </xf>
    <xf numFmtId="0" fontId="3" fillId="31" borderId="1" xfId="0" applyFont="1" applyFill="1" applyBorder="1" applyAlignment="1">
      <alignment horizontal="center"/>
    </xf>
    <xf numFmtId="0" fontId="3" fillId="31" borderId="2" xfId="0" applyFont="1" applyFill="1" applyBorder="1" applyAlignment="1">
      <alignment horizontal="center"/>
    </xf>
    <xf numFmtId="0" fontId="3" fillId="30" borderId="1" xfId="0" applyFont="1" applyFill="1" applyBorder="1" applyAlignment="1">
      <alignment horizontal="center"/>
    </xf>
    <xf numFmtId="0" fontId="3" fillId="30" borderId="3" xfId="0" applyFont="1" applyFill="1" applyBorder="1" applyAlignment="1">
      <alignment horizontal="center"/>
    </xf>
    <xf numFmtId="0" fontId="3" fillId="29" borderId="1" xfId="0" applyFont="1" applyFill="1" applyBorder="1" applyAlignment="1">
      <alignment horizontal="center"/>
    </xf>
    <xf numFmtId="0" fontId="3" fillId="29" borderId="2" xfId="0" applyFont="1" applyFill="1" applyBorder="1" applyAlignment="1">
      <alignment horizontal="center"/>
    </xf>
    <xf numFmtId="0" fontId="12" fillId="15" borderId="1" xfId="0" applyFont="1" applyFill="1" applyBorder="1" applyAlignment="1">
      <alignment horizontal="center"/>
    </xf>
    <xf numFmtId="0" fontId="12" fillId="15" borderId="2" xfId="0" applyFont="1" applyFill="1" applyBorder="1" applyAlignment="1">
      <alignment horizontal="center"/>
    </xf>
    <xf numFmtId="0" fontId="12" fillId="15" borderId="3" xfId="0" applyFont="1" applyFill="1" applyBorder="1" applyAlignment="1">
      <alignment horizontal="center"/>
    </xf>
    <xf numFmtId="0" fontId="3" fillId="32" borderId="1" xfId="0" applyFont="1" applyFill="1" applyBorder="1" applyAlignment="1">
      <alignment horizontal="center"/>
    </xf>
    <xf numFmtId="0" fontId="3" fillId="32" borderId="3" xfId="0" applyFont="1" applyFill="1" applyBorder="1" applyAlignment="1">
      <alignment horizontal="center"/>
    </xf>
  </cellXfs>
  <cellStyles count="3">
    <cellStyle name="60% - Énfasis2" xfId="1" builtinId="36"/>
    <cellStyle name="60% - Énfasis6" xfId="2" builtinId="52"/>
    <cellStyle name="Normal" xfId="0" builtinId="0"/>
  </cellStyles>
  <dxfs count="0"/>
  <tableStyles count="0" defaultTableStyle="TableStyleMedium2" defaultPivotStyle="PivotStyleLight16"/>
  <colors>
    <mruColors>
      <color rgb="FFFFCCFF"/>
      <color rgb="FFFF99CC"/>
      <color rgb="FFEEB0E8"/>
      <color rgb="FFCC99FF"/>
      <color rgb="FFE37D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-5400000" spcFirstLastPara="1" vertOverflow="ellipsis" wrap="square" anchor="t" anchorCtr="0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Global</a:t>
            </a:r>
            <a:r>
              <a:rPr lang="en-US" sz="1800" baseline="0"/>
              <a:t> product yield (g g</a:t>
            </a:r>
            <a:r>
              <a:rPr lang="en-US" sz="1800" baseline="30000"/>
              <a:t>-1</a:t>
            </a:r>
            <a:r>
              <a:rPr lang="en-US" sz="1800" baseline="0"/>
              <a:t>)</a:t>
            </a:r>
            <a:endParaRPr lang="en-US" sz="1800"/>
          </a:p>
        </c:rich>
      </c:tx>
      <c:layout>
        <c:manualLayout>
          <c:xMode val="edge"/>
          <c:yMode val="edge"/>
          <c:x val="2.8258514200366052E-2"/>
          <c:y val="0.28418875096704527"/>
        </c:manualLayout>
      </c:layout>
      <c:overlay val="0"/>
      <c:spPr>
        <a:noFill/>
        <a:ln>
          <a:noFill/>
        </a:ln>
        <a:effectLst/>
      </c:spPr>
      <c:txPr>
        <a:bodyPr rot="-5400000" spcFirstLastPara="1" vertOverflow="ellipsis" wrap="square" anchor="t" anchorCtr="0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696637545007172"/>
          <c:y val="4.2881127292751127E-2"/>
          <c:w val="0.67149619768302249"/>
          <c:h val="0.84905691851106246"/>
        </c:manualLayout>
      </c:layout>
      <c:barChart>
        <c:barDir val="col"/>
        <c:grouping val="clustered"/>
        <c:varyColors val="0"/>
        <c:ser>
          <c:idx val="0"/>
          <c:order val="0"/>
          <c:tx>
            <c:v>Yp/s (g g-1)</c:v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'3-HP'!$AM$20:$AM$23</c:f>
                <c:numCache>
                  <c:formatCode>General</c:formatCode>
                  <c:ptCount val="4"/>
                  <c:pt idx="0">
                    <c:v>2.5951238788679133E-3</c:v>
                  </c:pt>
                  <c:pt idx="1">
                    <c:v>6.8032523105214136E-4</c:v>
                  </c:pt>
                  <c:pt idx="2">
                    <c:v>8.5451341124105022E-4</c:v>
                  </c:pt>
                  <c:pt idx="3">
                    <c:v>1.5677486213128392E-3</c:v>
                  </c:pt>
                </c:numCache>
              </c:numRef>
            </c:plus>
            <c:minus>
              <c:numRef>
                <c:f>'3-HP'!$AM$20:$AM$23</c:f>
                <c:numCache>
                  <c:formatCode>General</c:formatCode>
                  <c:ptCount val="4"/>
                  <c:pt idx="0">
                    <c:v>2.5951238788679133E-3</c:v>
                  </c:pt>
                  <c:pt idx="1">
                    <c:v>6.8032523105214136E-4</c:v>
                  </c:pt>
                  <c:pt idx="2">
                    <c:v>8.5451341124105022E-4</c:v>
                  </c:pt>
                  <c:pt idx="3">
                    <c:v>1.5677486213128392E-3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'3-HP'!$AI$20:$AI$23</c:f>
              <c:strCache>
                <c:ptCount val="4"/>
                <c:pt idx="0">
                  <c:v>PpCβ21</c:v>
                </c:pt>
                <c:pt idx="1">
                  <c:v>PpCβ20</c:v>
                </c:pt>
                <c:pt idx="2">
                  <c:v>PpCβ11</c:v>
                </c:pt>
                <c:pt idx="3">
                  <c:v>PpCβ10</c:v>
                </c:pt>
              </c:strCache>
            </c:strRef>
          </c:cat>
          <c:val>
            <c:numRef>
              <c:f>'3-HP'!$AL$20:$AL$23</c:f>
              <c:numCache>
                <c:formatCode>0.000</c:formatCode>
                <c:ptCount val="4"/>
                <c:pt idx="0">
                  <c:v>9.9472369565827501E-2</c:v>
                </c:pt>
                <c:pt idx="1">
                  <c:v>8.869243074850551E-2</c:v>
                </c:pt>
                <c:pt idx="2">
                  <c:v>7.7067721927535013E-2</c:v>
                </c:pt>
                <c:pt idx="3">
                  <c:v>7.4640060621369034E-2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5-48AF-A300-9B6F03FD3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56756320"/>
        <c:axId val="1644194384"/>
      </c:barChart>
      <c:scatterChart>
        <c:scatterStyle val="lineMarker"/>
        <c:varyColors val="0"/>
        <c:ser>
          <c:idx val="1"/>
          <c:order val="1"/>
          <c:tx>
            <c:v>OD600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38100">
                <a:solidFill>
                  <a:schemeClr val="tx1"/>
                </a:solidFill>
              </a:ln>
              <a:effectLst/>
            </c:spPr>
          </c:marker>
          <c:yVal>
            <c:numRef>
              <c:f>'3-HP'!$AR$20:$AR$23</c:f>
              <c:numCache>
                <c:formatCode>0.0</c:formatCode>
                <c:ptCount val="4"/>
                <c:pt idx="0">
                  <c:v>2.4941867954911436</c:v>
                </c:pt>
                <c:pt idx="1">
                  <c:v>2.4494082125603867</c:v>
                </c:pt>
                <c:pt idx="2">
                  <c:v>2.2732621479418129</c:v>
                </c:pt>
                <c:pt idx="3">
                  <c:v>2.3583565459610027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425-48AF-A300-9B6F03FD3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269775"/>
        <c:axId val="1203048671"/>
      </c:scatterChart>
      <c:catAx>
        <c:axId val="15567563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44194384"/>
        <c:crossesAt val="0"/>
        <c:auto val="1"/>
        <c:lblAlgn val="ctr"/>
        <c:lblOffset val="100"/>
        <c:noMultiLvlLbl val="0"/>
      </c:catAx>
      <c:valAx>
        <c:axId val="1644194384"/>
        <c:scaling>
          <c:orientation val="minMax"/>
          <c:max val="0.1055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6756320"/>
        <c:crosses val="autoZero"/>
        <c:crossBetween val="between"/>
        <c:majorUnit val="2.0000000000000004E-2"/>
      </c:valAx>
      <c:valAx>
        <c:axId val="1203048671"/>
        <c:scaling>
          <c:orientation val="minMax"/>
          <c:max val="3"/>
          <c:min val="2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/>
                  <a:t>OD</a:t>
                </a:r>
                <a:r>
                  <a:rPr lang="en-US" sz="1800" baseline="-25000"/>
                  <a:t>600</a:t>
                </a:r>
              </a:p>
            </c:rich>
          </c:tx>
          <c:layout>
            <c:manualLayout>
              <c:xMode val="edge"/>
              <c:yMode val="edge"/>
              <c:x val="0.91896110088730343"/>
              <c:y val="0.417709244677748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269775"/>
        <c:crosses val="max"/>
        <c:crossBetween val="midCat"/>
        <c:majorUnit val="0.2"/>
      </c:valAx>
      <c:valAx>
        <c:axId val="474269775"/>
        <c:scaling>
          <c:orientation val="minMax"/>
        </c:scaling>
        <c:delete val="1"/>
        <c:axPos val="b"/>
        <c:majorTickMark val="out"/>
        <c:minorTickMark val="none"/>
        <c:tickLblPos val="nextTo"/>
        <c:crossAx val="1203048671"/>
        <c:crosses val="autoZero"/>
        <c:crossBetween val="midCat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a-ES"/>
              <a:t>DO</a:t>
            </a:r>
            <a:r>
              <a:rPr lang="ca-ES" baseline="-25000"/>
              <a:t>600</a:t>
            </a:r>
            <a:r>
              <a:rPr lang="ca-ES" baseline="0"/>
              <a:t> vs time</a:t>
            </a:r>
            <a:endParaRPr lang="ca-E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24"/>
          <c:order val="0"/>
          <c:tx>
            <c:strRef>
              <c:f>'Growth kinetics'!$D$25</c:f>
              <c:strCache>
                <c:ptCount val="1"/>
                <c:pt idx="0">
                  <c:v>PpCβ10 #2</c:v>
                </c:pt>
              </c:strCache>
            </c:strRef>
          </c:tx>
          <c:spPr>
            <a:ln w="19050">
              <a:gradFill>
                <a:gsLst>
                  <a:gs pos="0">
                    <a:srgbClr val="7030A0"/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</c:spPr>
          <c:marker>
            <c:symbol val="triangle"/>
            <c:size val="7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xVal>
            <c:numRef>
              <c:f>'Growth kinetics'!$C$26:$C$32</c:f>
              <c:numCache>
                <c:formatCode>General</c:formatCode>
                <c:ptCount val="7"/>
                <c:pt idx="0">
                  <c:v>0</c:v>
                </c:pt>
                <c:pt idx="1">
                  <c:v>8.5</c:v>
                </c:pt>
                <c:pt idx="2">
                  <c:v>12</c:v>
                </c:pt>
                <c:pt idx="3">
                  <c:v>15</c:v>
                </c:pt>
                <c:pt idx="4">
                  <c:v>18.25</c:v>
                </c:pt>
                <c:pt idx="5">
                  <c:v>21.25</c:v>
                </c:pt>
                <c:pt idx="6">
                  <c:v>24.25</c:v>
                </c:pt>
              </c:numCache>
            </c:numRef>
          </c:xVal>
          <c:yVal>
            <c:numRef>
              <c:f>'Growth kinetics'!$D$26:$D$32</c:f>
              <c:numCache>
                <c:formatCode>General</c:formatCode>
                <c:ptCount val="7"/>
                <c:pt idx="0">
                  <c:v>0.1865</c:v>
                </c:pt>
                <c:pt idx="1">
                  <c:v>0.35599999999999998</c:v>
                </c:pt>
                <c:pt idx="2">
                  <c:v>0.4945</c:v>
                </c:pt>
                <c:pt idx="3">
                  <c:v>0.67800000000000005</c:v>
                </c:pt>
                <c:pt idx="4">
                  <c:v>0.78400000000000003</c:v>
                </c:pt>
                <c:pt idx="5">
                  <c:v>1.258</c:v>
                </c:pt>
                <c:pt idx="6" formatCode="0.000">
                  <c:v>1.25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E03-4F8B-BD8E-16886C38AC05}"/>
            </c:ext>
          </c:extLst>
        </c:ser>
        <c:ser>
          <c:idx val="0"/>
          <c:order val="1"/>
          <c:tx>
            <c:strRef>
              <c:f>'Growth kinetics'!$E$25</c:f>
              <c:strCache>
                <c:ptCount val="1"/>
                <c:pt idx="0">
                  <c:v>PpCβ20 #8</c:v>
                </c:pt>
              </c:strCache>
            </c:strRef>
          </c:tx>
          <c:spPr>
            <a:ln>
              <a:gradFill>
                <a:gsLst>
                  <a:gs pos="0">
                    <a:schemeClr val="accent5">
                      <a:lumMod val="50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</c:spPr>
          <c:marker>
            <c:symbol val="circle"/>
            <c:size val="7"/>
          </c:marker>
          <c:xVal>
            <c:numRef>
              <c:f>'Growth kinetics'!$C$26:$C$32</c:f>
              <c:numCache>
                <c:formatCode>General</c:formatCode>
                <c:ptCount val="7"/>
                <c:pt idx="0">
                  <c:v>0</c:v>
                </c:pt>
                <c:pt idx="1">
                  <c:v>8.5</c:v>
                </c:pt>
                <c:pt idx="2">
                  <c:v>12</c:v>
                </c:pt>
                <c:pt idx="3">
                  <c:v>15</c:v>
                </c:pt>
                <c:pt idx="4">
                  <c:v>18.25</c:v>
                </c:pt>
                <c:pt idx="5">
                  <c:v>21.25</c:v>
                </c:pt>
                <c:pt idx="6">
                  <c:v>24.25</c:v>
                </c:pt>
              </c:numCache>
            </c:numRef>
          </c:xVal>
          <c:yVal>
            <c:numRef>
              <c:f>'Growth kinetics'!$E$26:$E$32</c:f>
              <c:numCache>
                <c:formatCode>General</c:formatCode>
                <c:ptCount val="7"/>
                <c:pt idx="0">
                  <c:v>0.16799999999999998</c:v>
                </c:pt>
                <c:pt idx="1">
                  <c:v>0.33300000000000002</c:v>
                </c:pt>
                <c:pt idx="2">
                  <c:v>0.51200000000000001</c:v>
                </c:pt>
                <c:pt idx="3">
                  <c:v>0.74099999999999999</c:v>
                </c:pt>
                <c:pt idx="4">
                  <c:v>0.94899999999999995</c:v>
                </c:pt>
                <c:pt idx="5">
                  <c:v>1.47</c:v>
                </c:pt>
                <c:pt idx="6">
                  <c:v>1.73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E03-4F8B-BD8E-16886C38AC05}"/>
            </c:ext>
          </c:extLst>
        </c:ser>
        <c:ser>
          <c:idx val="1"/>
          <c:order val="2"/>
          <c:tx>
            <c:strRef>
              <c:f>'Growth kinetics'!$F$25</c:f>
              <c:strCache>
                <c:ptCount val="1"/>
                <c:pt idx="0">
                  <c:v>PpCβ11 #5</c:v>
                </c:pt>
              </c:strCache>
            </c:strRef>
          </c:tx>
          <c:spPr>
            <a:ln w="19050">
              <a:gradFill>
                <a:gsLst>
                  <a:gs pos="0">
                    <a:srgbClr val="92D050"/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</c:spPr>
          <c:marker>
            <c:symbol val="square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xVal>
            <c:numRef>
              <c:f>'Growth kinetics'!$C$26:$C$32</c:f>
              <c:numCache>
                <c:formatCode>General</c:formatCode>
                <c:ptCount val="7"/>
                <c:pt idx="0">
                  <c:v>0</c:v>
                </c:pt>
                <c:pt idx="1">
                  <c:v>8.5</c:v>
                </c:pt>
                <c:pt idx="2">
                  <c:v>12</c:v>
                </c:pt>
                <c:pt idx="3">
                  <c:v>15</c:v>
                </c:pt>
                <c:pt idx="4">
                  <c:v>18.25</c:v>
                </c:pt>
                <c:pt idx="5">
                  <c:v>21.25</c:v>
                </c:pt>
                <c:pt idx="6">
                  <c:v>24.25</c:v>
                </c:pt>
              </c:numCache>
            </c:numRef>
          </c:xVal>
          <c:yVal>
            <c:numRef>
              <c:f>'Growth kinetics'!$F$26:$F$32</c:f>
              <c:numCache>
                <c:formatCode>General</c:formatCode>
                <c:ptCount val="7"/>
                <c:pt idx="0">
                  <c:v>0.16899999999999998</c:v>
                </c:pt>
                <c:pt idx="1">
                  <c:v>0.221</c:v>
                </c:pt>
                <c:pt idx="2" formatCode="0.000">
                  <c:v>0.3</c:v>
                </c:pt>
                <c:pt idx="3">
                  <c:v>0.375</c:v>
                </c:pt>
                <c:pt idx="4">
                  <c:v>0.4395</c:v>
                </c:pt>
                <c:pt idx="5" formatCode="0.000">
                  <c:v>0.56799999999999995</c:v>
                </c:pt>
                <c:pt idx="6">
                  <c:v>0.63949999999999996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E03-4F8B-BD8E-16886C38AC05}"/>
            </c:ext>
          </c:extLst>
        </c:ser>
        <c:ser>
          <c:idx val="2"/>
          <c:order val="3"/>
          <c:tx>
            <c:strRef>
              <c:f>'Growth kinetics'!$G$25</c:f>
              <c:strCache>
                <c:ptCount val="1"/>
                <c:pt idx="0">
                  <c:v>PpCβ21 #13</c:v>
                </c:pt>
              </c:strCache>
            </c:strRef>
          </c:tx>
          <c:spPr>
            <a:ln w="19050">
              <a:gradFill>
                <a:gsLst>
                  <a:gs pos="0">
                    <a:schemeClr val="accent2"/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</c:spPr>
          <c:marker>
            <c:symbol val="diamond"/>
            <c:size val="7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</c:spPr>
          </c:marker>
          <c:xVal>
            <c:numRef>
              <c:f>'Growth kinetics'!$C$26:$C$32</c:f>
              <c:numCache>
                <c:formatCode>General</c:formatCode>
                <c:ptCount val="7"/>
                <c:pt idx="0">
                  <c:v>0</c:v>
                </c:pt>
                <c:pt idx="1">
                  <c:v>8.5</c:v>
                </c:pt>
                <c:pt idx="2">
                  <c:v>12</c:v>
                </c:pt>
                <c:pt idx="3">
                  <c:v>15</c:v>
                </c:pt>
                <c:pt idx="4">
                  <c:v>18.25</c:v>
                </c:pt>
                <c:pt idx="5">
                  <c:v>21.25</c:v>
                </c:pt>
                <c:pt idx="6">
                  <c:v>24.25</c:v>
                </c:pt>
              </c:numCache>
            </c:numRef>
          </c:xVal>
          <c:yVal>
            <c:numRef>
              <c:f>'Growth kinetics'!$G$26:$G$32</c:f>
              <c:numCache>
                <c:formatCode>General</c:formatCode>
                <c:ptCount val="7"/>
                <c:pt idx="0" formatCode="0.000">
                  <c:v>0.16550000000000001</c:v>
                </c:pt>
                <c:pt idx="1">
                  <c:v>0.2465</c:v>
                </c:pt>
                <c:pt idx="2">
                  <c:v>0.31950000000000001</c:v>
                </c:pt>
                <c:pt idx="3">
                  <c:v>0.434</c:v>
                </c:pt>
                <c:pt idx="4">
                  <c:v>0.58450000000000002</c:v>
                </c:pt>
                <c:pt idx="5">
                  <c:v>0.78800000000000003</c:v>
                </c:pt>
                <c:pt idx="6">
                  <c:v>0.99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E03-4F8B-BD8E-16886C38AC05}"/>
            </c:ext>
          </c:extLst>
        </c:ser>
        <c:ser>
          <c:idx val="3"/>
          <c:order val="4"/>
          <c:tx>
            <c:strRef>
              <c:f>'Growth kinetics'!$I$25</c:f>
              <c:strCache>
                <c:ptCount val="1"/>
                <c:pt idx="0">
                  <c:v>CBS7435 WT</c:v>
                </c:pt>
              </c:strCache>
            </c:strRef>
          </c:tx>
          <c:spPr>
            <a:ln>
              <a:gradFill>
                <a:gsLst>
                  <a:gs pos="0">
                    <a:schemeClr val="accent4"/>
                  </a:gs>
                  <a:gs pos="100000">
                    <a:schemeClr val="accent1">
                      <a:lumMod val="45000"/>
                      <a:lumOff val="55000"/>
                    </a:schemeClr>
                  </a:gs>
                  <a:gs pos="89000">
                    <a:schemeClr val="accent1">
                      <a:lumMod val="45000"/>
                      <a:lumOff val="55000"/>
                    </a:schemeClr>
                  </a:gs>
                  <a:gs pos="84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</c:spPr>
          <c:marker>
            <c:symbol val="circle"/>
            <c:size val="7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xVal>
            <c:numRef>
              <c:f>'Growth kinetics'!$H$26:$H$31</c:f>
              <c:numCache>
                <c:formatCode>General</c:formatCode>
                <c:ptCount val="6"/>
                <c:pt idx="0">
                  <c:v>0</c:v>
                </c:pt>
                <c:pt idx="1">
                  <c:v>9.25</c:v>
                </c:pt>
                <c:pt idx="2">
                  <c:v>12.25</c:v>
                </c:pt>
                <c:pt idx="3">
                  <c:v>15.25</c:v>
                </c:pt>
                <c:pt idx="4">
                  <c:v>18.25</c:v>
                </c:pt>
                <c:pt idx="5">
                  <c:v>22</c:v>
                </c:pt>
              </c:numCache>
            </c:numRef>
          </c:xVal>
          <c:yVal>
            <c:numRef>
              <c:f>'Growth kinetics'!$I$26:$I$31</c:f>
              <c:numCache>
                <c:formatCode>0.000</c:formatCode>
                <c:ptCount val="6"/>
                <c:pt idx="0">
                  <c:v>0.13</c:v>
                </c:pt>
                <c:pt idx="1">
                  <c:v>0.53649999999999998</c:v>
                </c:pt>
                <c:pt idx="2">
                  <c:v>0.91</c:v>
                </c:pt>
                <c:pt idx="3">
                  <c:v>1.3580000000000001</c:v>
                </c:pt>
                <c:pt idx="4" formatCode="General">
                  <c:v>2.0940000000000003</c:v>
                </c:pt>
                <c:pt idx="5" formatCode="General">
                  <c:v>3.2600000000000002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E03-4F8B-BD8E-16886C38A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6588271"/>
        <c:axId val="1193143807"/>
      </c:scatterChart>
      <c:valAx>
        <c:axId val="266588271"/>
        <c:scaling>
          <c:orientation val="minMax"/>
          <c:max val="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Time</a:t>
                </a:r>
                <a:r>
                  <a:rPr lang="ca-ES" baseline="0"/>
                  <a:t> (h)</a:t>
                </a:r>
                <a:endParaRPr lang="ca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3143807"/>
        <c:crosses val="autoZero"/>
        <c:crossBetween val="midCat"/>
      </c:valAx>
      <c:valAx>
        <c:axId val="119314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ca-ES" baseline="0"/>
                  <a:t>DO600</a:t>
                </a:r>
                <a:endParaRPr lang="ca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6588271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a-ES" sz="1400"/>
              <a:t>Maximum</a:t>
            </a:r>
            <a:r>
              <a:rPr lang="ca-ES" sz="1400" baseline="0"/>
              <a:t> specific growth rate (µ</a:t>
            </a:r>
            <a:r>
              <a:rPr lang="ca-ES" sz="1400" baseline="-25000"/>
              <a:t>max</a:t>
            </a:r>
            <a:r>
              <a:rPr lang="ca-ES" sz="1400" baseline="0"/>
              <a:t>)</a:t>
            </a:r>
            <a:endParaRPr lang="ca-ES" sz="140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24"/>
          <c:order val="0"/>
          <c:tx>
            <c:strRef>
              <c:f>'Growth kinetics'!$D$49</c:f>
              <c:strCache>
                <c:ptCount val="1"/>
                <c:pt idx="0">
                  <c:v>PpCβ10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7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trendline>
            <c:spPr>
              <a:ln cmpd="dbl">
                <a:solidFill>
                  <a:srgbClr val="7030A0">
                    <a:alpha val="80000"/>
                  </a:srgbClr>
                </a:solidFill>
                <a:prstDash val="lgDash"/>
                <a:round/>
              </a:ln>
            </c:spPr>
            <c:trendlineType val="linear"/>
            <c:dispRSqr val="0"/>
            <c:dispEq val="0"/>
          </c:trendline>
          <c:trendline>
            <c:spPr>
              <a:ln>
                <a:solidFill>
                  <a:srgbClr val="7030A0">
                    <a:alpha val="80000"/>
                  </a:srgbClr>
                </a:solidFill>
                <a:prstDash val="lg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55541583766123181"/>
                  <c:y val="0.42737081650474618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>
                        <a:solidFill>
                          <a:srgbClr val="7030A0"/>
                        </a:solidFill>
                      </a:rPr>
                      <a:t>y = 0,0939x - 1,836</a:t>
                    </a:r>
                    <a:br>
                      <a:rPr lang="en-US" baseline="0">
                        <a:solidFill>
                          <a:srgbClr val="7030A0"/>
                        </a:solidFill>
                      </a:rPr>
                    </a:br>
                    <a:r>
                      <a:rPr lang="en-US" baseline="0">
                        <a:solidFill>
                          <a:srgbClr val="7030A0"/>
                        </a:solidFill>
                      </a:rPr>
                      <a:t>R² = 0,9768</a:t>
                    </a:r>
                    <a:endParaRPr lang="en-US">
                      <a:solidFill>
                        <a:srgbClr val="7030A0"/>
                      </a:solidFill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'Growth kinetics'!$C$51:$C$55</c:f>
              <c:numCache>
                <c:formatCode>General</c:formatCode>
                <c:ptCount val="5"/>
                <c:pt idx="0">
                  <c:v>8.5</c:v>
                </c:pt>
                <c:pt idx="1">
                  <c:v>12</c:v>
                </c:pt>
                <c:pt idx="2">
                  <c:v>15</c:v>
                </c:pt>
                <c:pt idx="3">
                  <c:v>18.25</c:v>
                </c:pt>
                <c:pt idx="4">
                  <c:v>21.25</c:v>
                </c:pt>
              </c:numCache>
            </c:numRef>
          </c:xVal>
          <c:yVal>
            <c:numRef>
              <c:f>'Growth kinetics'!$D$51:$D$55</c:f>
              <c:numCache>
                <c:formatCode>General</c:formatCode>
                <c:ptCount val="5"/>
                <c:pt idx="0">
                  <c:v>-1.0328245481301066</c:v>
                </c:pt>
                <c:pt idx="1">
                  <c:v>-0.70420812791937026</c:v>
                </c:pt>
                <c:pt idx="2">
                  <c:v>-0.38860799104174143</c:v>
                </c:pt>
                <c:pt idx="3">
                  <c:v>-0.24334625863172918</c:v>
                </c:pt>
                <c:pt idx="4">
                  <c:v>0.22952315827824879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277-446F-8CD0-3BE21172631F}"/>
            </c:ext>
          </c:extLst>
        </c:ser>
        <c:ser>
          <c:idx val="0"/>
          <c:order val="1"/>
          <c:tx>
            <c:strRef>
              <c:f>'Growth kinetics'!$E$49</c:f>
              <c:strCache>
                <c:ptCount val="1"/>
                <c:pt idx="0">
                  <c:v>PpCβ20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7"/>
          </c:marker>
          <c:trendline>
            <c:spPr>
              <a:ln cmpd="tri">
                <a:solidFill>
                  <a:srgbClr val="0070C0">
                    <a:alpha val="80000"/>
                  </a:srgbClr>
                </a:solidFill>
                <a:prstDash val="lg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50126848617607012"/>
                  <c:y val="0.5278770052048579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>
                        <a:solidFill>
                          <a:srgbClr val="0070C0"/>
                        </a:solidFill>
                      </a:rPr>
                      <a:t>y = 0,1063x - 1,9556</a:t>
                    </a:r>
                    <a:br>
                      <a:rPr lang="en-US" baseline="0">
                        <a:solidFill>
                          <a:srgbClr val="0070C0"/>
                        </a:solidFill>
                      </a:rPr>
                    </a:br>
                    <a:r>
                      <a:rPr lang="en-US" baseline="0">
                        <a:solidFill>
                          <a:srgbClr val="0070C0"/>
                        </a:solidFill>
                      </a:rPr>
                      <a:t>R² = 0,99</a:t>
                    </a:r>
                    <a:endParaRPr lang="en-US">
                      <a:solidFill>
                        <a:srgbClr val="0070C0"/>
                      </a:solidFill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'Growth kinetics'!$C$51:$C$56</c:f>
              <c:numCache>
                <c:formatCode>General</c:formatCode>
                <c:ptCount val="6"/>
                <c:pt idx="0">
                  <c:v>8.5</c:v>
                </c:pt>
                <c:pt idx="1">
                  <c:v>12</c:v>
                </c:pt>
                <c:pt idx="2">
                  <c:v>15</c:v>
                </c:pt>
                <c:pt idx="3">
                  <c:v>18.25</c:v>
                </c:pt>
                <c:pt idx="4">
                  <c:v>21.25</c:v>
                </c:pt>
                <c:pt idx="5">
                  <c:v>24.25</c:v>
                </c:pt>
              </c:numCache>
            </c:numRef>
          </c:xVal>
          <c:yVal>
            <c:numRef>
              <c:f>'Growth kinetics'!$E$51:$E$56</c:f>
              <c:numCache>
                <c:formatCode>General</c:formatCode>
                <c:ptCount val="6"/>
                <c:pt idx="0">
                  <c:v>-1.0996127890016931</c:v>
                </c:pt>
                <c:pt idx="1">
                  <c:v>-0.66943065394262924</c:v>
                </c:pt>
                <c:pt idx="2">
                  <c:v>-0.2997546536860502</c:v>
                </c:pt>
                <c:pt idx="3">
                  <c:v>-5.2346480372209236E-2</c:v>
                </c:pt>
                <c:pt idx="4">
                  <c:v>0.38526240079064489</c:v>
                </c:pt>
                <c:pt idx="5">
                  <c:v>0.5481214085096876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277-446F-8CD0-3BE21172631F}"/>
            </c:ext>
          </c:extLst>
        </c:ser>
        <c:ser>
          <c:idx val="1"/>
          <c:order val="2"/>
          <c:tx>
            <c:strRef>
              <c:f>'Growth kinetics'!$F$49</c:f>
              <c:strCache>
                <c:ptCount val="1"/>
                <c:pt idx="0">
                  <c:v>PpCβ11</c:v>
                </c:pt>
              </c:strCache>
            </c:strRef>
          </c:tx>
          <c:spPr>
            <a:ln w="19050">
              <a:noFill/>
            </a:ln>
          </c:spPr>
          <c:marker>
            <c:symbol val="square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trendline>
            <c:spPr>
              <a:ln cmpd="tri">
                <a:solidFill>
                  <a:schemeClr val="accent6">
                    <a:alpha val="80000"/>
                  </a:schemeClr>
                </a:solidFill>
                <a:prstDash val="lg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32683239595050612"/>
                  <c:y val="0.30117432270118777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>
                        <a:solidFill>
                          <a:srgbClr val="92D050"/>
                        </a:solidFill>
                      </a:rPr>
                      <a:t>y = 0,0674x - 2,0366</a:t>
                    </a:r>
                    <a:br>
                      <a:rPr lang="en-US" baseline="0">
                        <a:solidFill>
                          <a:srgbClr val="92D050"/>
                        </a:solidFill>
                      </a:rPr>
                    </a:br>
                    <a:r>
                      <a:rPr lang="en-US" baseline="0">
                        <a:solidFill>
                          <a:srgbClr val="92D050"/>
                        </a:solidFill>
                      </a:rPr>
                      <a:t>R² = 0,9893</a:t>
                    </a:r>
                    <a:endParaRPr lang="en-US">
                      <a:solidFill>
                        <a:srgbClr val="92D050"/>
                      </a:solidFill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('Growth kinetics'!$C$51,'Growth kinetics'!$C$52,'Growth kinetics'!$C$53,'Growth kinetics'!$C$54,'Growth kinetics'!$C$55,'Growth kinetics'!$C$56)</c:f>
              <c:numCache>
                <c:formatCode>General</c:formatCode>
                <c:ptCount val="6"/>
                <c:pt idx="0">
                  <c:v>8.5</c:v>
                </c:pt>
                <c:pt idx="1">
                  <c:v>12</c:v>
                </c:pt>
                <c:pt idx="2">
                  <c:v>15</c:v>
                </c:pt>
                <c:pt idx="3">
                  <c:v>18.25</c:v>
                </c:pt>
                <c:pt idx="4">
                  <c:v>21.25</c:v>
                </c:pt>
                <c:pt idx="5">
                  <c:v>24.25</c:v>
                </c:pt>
              </c:numCache>
            </c:numRef>
          </c:xVal>
          <c:yVal>
            <c:numRef>
              <c:f>('Growth kinetics'!$F$51,'Growth kinetics'!$F$52,'Growth kinetics'!$F$53,'Growth kinetics'!$F$54,'Growth kinetics'!$F$55,'Growth kinetics'!$F$56)</c:f>
              <c:numCache>
                <c:formatCode>General</c:formatCode>
                <c:ptCount val="6"/>
                <c:pt idx="0">
                  <c:v>-1.5095925774643841</c:v>
                </c:pt>
                <c:pt idx="1">
                  <c:v>-1.2039728043259361</c:v>
                </c:pt>
                <c:pt idx="2">
                  <c:v>-0.98082925301172619</c:v>
                </c:pt>
                <c:pt idx="3">
                  <c:v>-0.82211756185690532</c:v>
                </c:pt>
                <c:pt idx="4">
                  <c:v>-0.56563386026098583</c:v>
                </c:pt>
                <c:pt idx="5">
                  <c:v>-0.44706865796323975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277-446F-8CD0-3BE21172631F}"/>
            </c:ext>
          </c:extLst>
        </c:ser>
        <c:ser>
          <c:idx val="2"/>
          <c:order val="3"/>
          <c:tx>
            <c:strRef>
              <c:f>'Growth kinetics'!$G$49</c:f>
              <c:strCache>
                <c:ptCount val="1"/>
                <c:pt idx="0">
                  <c:v>PpCβ21</c:v>
                </c:pt>
              </c:strCache>
            </c:strRef>
          </c:tx>
          <c:spPr>
            <a:ln w="19050">
              <a:noFill/>
            </a:ln>
          </c:spPr>
          <c:marker>
            <c:symbol val="diamond"/>
            <c:size val="7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</c:spPr>
          </c:marker>
          <c:trendline>
            <c:spPr>
              <a:ln cmpd="tri">
                <a:solidFill>
                  <a:schemeClr val="accent2">
                    <a:alpha val="80000"/>
                  </a:schemeClr>
                </a:solidFill>
                <a:prstDash val="lg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16141886211591971"/>
                  <c:y val="0.3903722407580408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>
                        <a:solidFill>
                          <a:schemeClr val="accent2"/>
                        </a:solidFill>
                      </a:rPr>
                      <a:t>y = 0,0907x - 2,1936</a:t>
                    </a:r>
                    <a:br>
                      <a:rPr lang="en-US" baseline="0">
                        <a:solidFill>
                          <a:schemeClr val="accent2"/>
                        </a:solidFill>
                      </a:rPr>
                    </a:br>
                    <a:r>
                      <a:rPr lang="en-US" baseline="0">
                        <a:solidFill>
                          <a:schemeClr val="accent2"/>
                        </a:solidFill>
                      </a:rPr>
                      <a:t>R² = 0,998</a:t>
                    </a:r>
                    <a:endParaRPr lang="en-US">
                      <a:solidFill>
                        <a:schemeClr val="accent2"/>
                      </a:solidFill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('Growth kinetics'!$C$51,'Growth kinetics'!$C$52,'Growth kinetics'!$C$53,'Growth kinetics'!$C$54,'Growth kinetics'!$C$55,'Growth kinetics'!$C$56)</c:f>
              <c:numCache>
                <c:formatCode>General</c:formatCode>
                <c:ptCount val="6"/>
                <c:pt idx="0">
                  <c:v>8.5</c:v>
                </c:pt>
                <c:pt idx="1">
                  <c:v>12</c:v>
                </c:pt>
                <c:pt idx="2">
                  <c:v>15</c:v>
                </c:pt>
                <c:pt idx="3">
                  <c:v>18.25</c:v>
                </c:pt>
                <c:pt idx="4">
                  <c:v>21.25</c:v>
                </c:pt>
                <c:pt idx="5">
                  <c:v>24.25</c:v>
                </c:pt>
              </c:numCache>
            </c:numRef>
          </c:xVal>
          <c:yVal>
            <c:numRef>
              <c:f>('Growth kinetics'!$G$51,'Growth kinetics'!$G$52,'Growth kinetics'!$G$53,'Growth kinetics'!$G$54,'Growth kinetics'!$G$55,'Growth kinetics'!$G$56)</c:f>
              <c:numCache>
                <c:formatCode>General</c:formatCode>
                <c:ptCount val="6"/>
                <c:pt idx="0">
                  <c:v>-1.4003932854993923</c:v>
                </c:pt>
                <c:pt idx="1">
                  <c:v>-1.1409980051645476</c:v>
                </c:pt>
                <c:pt idx="2">
                  <c:v>-0.83471074488173225</c:v>
                </c:pt>
                <c:pt idx="3">
                  <c:v>-0.53699849807001387</c:v>
                </c:pt>
                <c:pt idx="4">
                  <c:v>-0.23825718912425789</c:v>
                </c:pt>
                <c:pt idx="5">
                  <c:v>-1.0050335853501451E-2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277-446F-8CD0-3BE21172631F}"/>
            </c:ext>
          </c:extLst>
        </c:ser>
        <c:ser>
          <c:idx val="3"/>
          <c:order val="4"/>
          <c:tx>
            <c:strRef>
              <c:f>'Growth kinetics'!$I$49</c:f>
              <c:strCache>
                <c:ptCount val="1"/>
                <c:pt idx="0">
                  <c:v>CBS7435 WT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7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trendline>
            <c:spPr>
              <a:ln>
                <a:solidFill>
                  <a:schemeClr val="accent4">
                    <a:alpha val="80000"/>
                  </a:schemeClr>
                </a:solidFill>
                <a:prstDash val="lgDash"/>
              </a:ln>
            </c:spPr>
            <c:trendlineType val="linear"/>
            <c:dispRSqr val="1"/>
            <c:dispEq val="1"/>
            <c:trendlineLbl>
              <c:layout>
                <c:manualLayout>
                  <c:x val="0.12651293588301463"/>
                  <c:y val="0.65309873215000669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>
                        <a:solidFill>
                          <a:schemeClr val="accent4"/>
                        </a:solidFill>
                      </a:rPr>
                      <a:t>y = 0.1406x - 1.8639</a:t>
                    </a:r>
                    <a:br>
                      <a:rPr lang="en-US" baseline="0">
                        <a:solidFill>
                          <a:schemeClr val="accent4"/>
                        </a:solidFill>
                      </a:rPr>
                    </a:br>
                    <a:r>
                      <a:rPr lang="en-US" baseline="0">
                        <a:solidFill>
                          <a:schemeClr val="accent4"/>
                        </a:solidFill>
                      </a:rPr>
                      <a:t>R² = 0.9949</a:t>
                    </a:r>
                    <a:endParaRPr lang="en-US">
                      <a:solidFill>
                        <a:schemeClr val="accent4"/>
                      </a:solidFill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'Growth kinetics'!$H$51:$H$55</c:f>
              <c:numCache>
                <c:formatCode>General</c:formatCode>
                <c:ptCount val="5"/>
                <c:pt idx="0">
                  <c:v>9.25</c:v>
                </c:pt>
                <c:pt idx="1">
                  <c:v>12.25</c:v>
                </c:pt>
                <c:pt idx="2">
                  <c:v>15.25</c:v>
                </c:pt>
                <c:pt idx="3">
                  <c:v>18.25</c:v>
                </c:pt>
                <c:pt idx="4">
                  <c:v>22</c:v>
                </c:pt>
              </c:numCache>
            </c:numRef>
          </c:xVal>
          <c:yVal>
            <c:numRef>
              <c:f>'Growth kinetics'!$I$51:$I$55</c:f>
              <c:numCache>
                <c:formatCode>General</c:formatCode>
                <c:ptCount val="5"/>
                <c:pt idx="0" formatCode="0.000">
                  <c:v>-0.62268871691138394</c:v>
                </c:pt>
                <c:pt idx="1">
                  <c:v>-9.431067947124129E-2</c:v>
                </c:pt>
                <c:pt idx="2">
                  <c:v>0.30601302913650447</c:v>
                </c:pt>
                <c:pt idx="3">
                  <c:v>0.73907611244834526</c:v>
                </c:pt>
                <c:pt idx="4">
                  <c:v>1.1817271953786164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3277-446F-8CD0-3BE211726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6588271"/>
        <c:axId val="1193143807"/>
      </c:scatterChart>
      <c:valAx>
        <c:axId val="266588271"/>
        <c:scaling>
          <c:orientation val="minMax"/>
          <c:max val="25"/>
          <c:min val="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Time</a:t>
                </a:r>
                <a:r>
                  <a:rPr lang="ca-ES" baseline="0"/>
                  <a:t> (h)</a:t>
                </a:r>
                <a:endParaRPr lang="ca-ES"/>
              </a:p>
            </c:rich>
          </c:tx>
          <c:layout>
            <c:manualLayout>
              <c:xMode val="edge"/>
              <c:yMode val="edge"/>
              <c:x val="0.49522015072094527"/>
              <c:y val="0.8649112460885868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3143807"/>
        <c:crosses val="autoZero"/>
        <c:crossBetween val="midCat"/>
      </c:valAx>
      <c:valAx>
        <c:axId val="119314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ln(DO600)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6588271"/>
        <c:crosses val="autoZero"/>
        <c:crossBetween val="midCat"/>
      </c:valAx>
    </c:plotArea>
    <c:legend>
      <c:legendPos val="b"/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a-ES"/>
              <a:t>DO</a:t>
            </a:r>
            <a:r>
              <a:rPr lang="ca-ES" baseline="-25000"/>
              <a:t>600</a:t>
            </a:r>
            <a:r>
              <a:rPr lang="ca-ES" baseline="0"/>
              <a:t> vs time</a:t>
            </a:r>
          </a:p>
          <a:p>
            <a:pPr>
              <a:defRPr/>
            </a:pPr>
            <a:endParaRPr lang="ca-E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24"/>
          <c:order val="0"/>
          <c:tx>
            <c:strRef>
              <c:f>'Growth kinetics'!$AG$25</c:f>
              <c:strCache>
                <c:ptCount val="1"/>
                <c:pt idx="0">
                  <c:v>PpCβ20 #8</c:v>
                </c:pt>
              </c:strCache>
            </c:strRef>
          </c:tx>
          <c:spPr>
            <a:ln>
              <a:gradFill>
                <a:gsLst>
                  <a:gs pos="0">
                    <a:schemeClr val="accent5">
                      <a:lumMod val="60000"/>
                      <a:lumOff val="40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prstDash val="solid"/>
            </a:ln>
          </c:spPr>
          <c:marker>
            <c:symbol val="triangle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xVal>
            <c:numRef>
              <c:f>'Growth kinetics'!$AF$26:$AF$31</c:f>
              <c:numCache>
                <c:formatCode>General</c:formatCode>
                <c:ptCount val="6"/>
                <c:pt idx="0">
                  <c:v>0</c:v>
                </c:pt>
                <c:pt idx="1">
                  <c:v>9.8000000000000007</c:v>
                </c:pt>
                <c:pt idx="2">
                  <c:v>13</c:v>
                </c:pt>
                <c:pt idx="3">
                  <c:v>16</c:v>
                </c:pt>
                <c:pt idx="4">
                  <c:v>19</c:v>
                </c:pt>
                <c:pt idx="5">
                  <c:v>22</c:v>
                </c:pt>
              </c:numCache>
            </c:numRef>
          </c:xVal>
          <c:yVal>
            <c:numRef>
              <c:f>'Growth kinetics'!$AG$26:$AG$31</c:f>
              <c:numCache>
                <c:formatCode>0.000</c:formatCode>
                <c:ptCount val="6"/>
                <c:pt idx="0">
                  <c:v>0.2525</c:v>
                </c:pt>
                <c:pt idx="1">
                  <c:v>0.69899999999999995</c:v>
                </c:pt>
                <c:pt idx="2">
                  <c:v>1.0350000000000001</c:v>
                </c:pt>
                <c:pt idx="3">
                  <c:v>1.534</c:v>
                </c:pt>
                <c:pt idx="4">
                  <c:v>2.214</c:v>
                </c:pt>
                <c:pt idx="5">
                  <c:v>2.5780000000000003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D4A-4E50-8022-FE38BBA7ACF5}"/>
            </c:ext>
          </c:extLst>
        </c:ser>
        <c:ser>
          <c:idx val="0"/>
          <c:order val="1"/>
          <c:tx>
            <c:strRef>
              <c:f>'Growth kinetics'!$AH$25</c:f>
              <c:strCache>
                <c:ptCount val="1"/>
                <c:pt idx="0">
                  <c:v>PpCβ20-P #1</c:v>
                </c:pt>
              </c:strCache>
            </c:strRef>
          </c:tx>
          <c:spPr>
            <a:ln>
              <a:gradFill>
                <a:gsLst>
                  <a:gs pos="0">
                    <a:srgbClr val="FFCCFF"/>
                  </a:gs>
                  <a:gs pos="90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prstDash val="solid"/>
            </a:ln>
          </c:spPr>
          <c:marker>
            <c:symbol val="circle"/>
            <c:size val="7"/>
            <c:spPr>
              <a:solidFill>
                <a:srgbClr val="FFCCFF"/>
              </a:solidFill>
              <a:ln>
                <a:solidFill>
                  <a:srgbClr val="FFCCFF"/>
                </a:solidFill>
              </a:ln>
            </c:spPr>
          </c:marker>
          <c:xVal>
            <c:numRef>
              <c:f>'Growth kinetics'!$AF$26:$AF$31</c:f>
              <c:numCache>
                <c:formatCode>General</c:formatCode>
                <c:ptCount val="6"/>
                <c:pt idx="0">
                  <c:v>0</c:v>
                </c:pt>
                <c:pt idx="1">
                  <c:v>9.8000000000000007</c:v>
                </c:pt>
                <c:pt idx="2">
                  <c:v>13</c:v>
                </c:pt>
                <c:pt idx="3">
                  <c:v>16</c:v>
                </c:pt>
                <c:pt idx="4">
                  <c:v>19</c:v>
                </c:pt>
                <c:pt idx="5">
                  <c:v>22</c:v>
                </c:pt>
              </c:numCache>
            </c:numRef>
          </c:xVal>
          <c:yVal>
            <c:numRef>
              <c:f>'Growth kinetics'!$AH$26:$AH$31</c:f>
              <c:numCache>
                <c:formatCode>0.000</c:formatCode>
                <c:ptCount val="6"/>
                <c:pt idx="0">
                  <c:v>0.26700000000000002</c:v>
                </c:pt>
                <c:pt idx="1">
                  <c:v>0.63250000000000006</c:v>
                </c:pt>
                <c:pt idx="2">
                  <c:v>0.87</c:v>
                </c:pt>
                <c:pt idx="3">
                  <c:v>1.228</c:v>
                </c:pt>
                <c:pt idx="4">
                  <c:v>1.738</c:v>
                </c:pt>
                <c:pt idx="5">
                  <c:v>2.2360000000000002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D4A-4E50-8022-FE38BBA7ACF5}"/>
            </c:ext>
          </c:extLst>
        </c:ser>
        <c:ser>
          <c:idx val="1"/>
          <c:order val="2"/>
          <c:tx>
            <c:strRef>
              <c:f>'Growth kinetics'!$AI$25</c:f>
              <c:strCache>
                <c:ptCount val="1"/>
                <c:pt idx="0">
                  <c:v>PpCβ21 #13</c:v>
                </c:pt>
              </c:strCache>
            </c:strRef>
          </c:tx>
          <c:spPr>
            <a:ln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2">
                      <a:lumMod val="60000"/>
                      <a:lumOff val="40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</c:spPr>
          <c:marker>
            <c:symbol val="squar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xVal>
            <c:numRef>
              <c:f>'Growth kinetics'!$AF$26:$AF$31</c:f>
              <c:numCache>
                <c:formatCode>General</c:formatCode>
                <c:ptCount val="6"/>
                <c:pt idx="0">
                  <c:v>0</c:v>
                </c:pt>
                <c:pt idx="1">
                  <c:v>9.8000000000000007</c:v>
                </c:pt>
                <c:pt idx="2">
                  <c:v>13</c:v>
                </c:pt>
                <c:pt idx="3">
                  <c:v>16</c:v>
                </c:pt>
                <c:pt idx="4">
                  <c:v>19</c:v>
                </c:pt>
                <c:pt idx="5">
                  <c:v>22</c:v>
                </c:pt>
              </c:numCache>
            </c:numRef>
          </c:xVal>
          <c:yVal>
            <c:numRef>
              <c:f>'Growth kinetics'!$AI$26:$AI$31</c:f>
              <c:numCache>
                <c:formatCode>0.000</c:formatCode>
                <c:ptCount val="6"/>
                <c:pt idx="0">
                  <c:v>0.253</c:v>
                </c:pt>
                <c:pt idx="1">
                  <c:v>0.52700000000000002</c:v>
                </c:pt>
                <c:pt idx="2">
                  <c:v>0.67799999999999994</c:v>
                </c:pt>
                <c:pt idx="3">
                  <c:v>0.94100000000000006</c:v>
                </c:pt>
                <c:pt idx="4">
                  <c:v>1.3680000000000001</c:v>
                </c:pt>
                <c:pt idx="5">
                  <c:v>1.8260000000000001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D4A-4E50-8022-FE38BBA7ACF5}"/>
            </c:ext>
          </c:extLst>
        </c:ser>
        <c:ser>
          <c:idx val="2"/>
          <c:order val="3"/>
          <c:tx>
            <c:strRef>
              <c:f>'Growth kinetics'!$AJ$25</c:f>
              <c:strCache>
                <c:ptCount val="1"/>
                <c:pt idx="0">
                  <c:v>PpCβ21-P #6</c:v>
                </c:pt>
              </c:strCache>
            </c:strRef>
          </c:tx>
          <c:spPr>
            <a:ln>
              <a:gradFill>
                <a:gsLst>
                  <a:gs pos="0">
                    <a:srgbClr val="FF99CC"/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</c:spPr>
          <c:marker>
            <c:symbol val="diamond"/>
            <c:size val="7"/>
            <c:spPr>
              <a:solidFill>
                <a:srgbClr val="FF99CC"/>
              </a:solidFill>
              <a:ln>
                <a:solidFill>
                  <a:srgbClr val="FF99CC"/>
                </a:solidFill>
              </a:ln>
            </c:spPr>
          </c:marker>
          <c:xVal>
            <c:numRef>
              <c:f>'Growth kinetics'!$AF$26:$AF$31</c:f>
              <c:numCache>
                <c:formatCode>General</c:formatCode>
                <c:ptCount val="6"/>
                <c:pt idx="0">
                  <c:v>0</c:v>
                </c:pt>
                <c:pt idx="1">
                  <c:v>9.8000000000000007</c:v>
                </c:pt>
                <c:pt idx="2">
                  <c:v>13</c:v>
                </c:pt>
                <c:pt idx="3">
                  <c:v>16</c:v>
                </c:pt>
                <c:pt idx="4">
                  <c:v>19</c:v>
                </c:pt>
                <c:pt idx="5">
                  <c:v>22</c:v>
                </c:pt>
              </c:numCache>
            </c:numRef>
          </c:xVal>
          <c:yVal>
            <c:numRef>
              <c:f>'Growth kinetics'!$AJ$26:$AJ$31</c:f>
              <c:numCache>
                <c:formatCode>0.000</c:formatCode>
                <c:ptCount val="6"/>
                <c:pt idx="0">
                  <c:v>0.25750000000000001</c:v>
                </c:pt>
                <c:pt idx="1">
                  <c:v>0.495</c:v>
                </c:pt>
                <c:pt idx="2">
                  <c:v>0.60899999999999999</c:v>
                </c:pt>
                <c:pt idx="3">
                  <c:v>0.83399999999999996</c:v>
                </c:pt>
                <c:pt idx="4">
                  <c:v>1.0569999999999999</c:v>
                </c:pt>
                <c:pt idx="5">
                  <c:v>1.3240000000000001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D4A-4E50-8022-FE38BBA7A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6588271"/>
        <c:axId val="1193143807"/>
      </c:scatterChart>
      <c:valAx>
        <c:axId val="266588271"/>
        <c:scaling>
          <c:orientation val="minMax"/>
          <c:max val="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Time</a:t>
                </a:r>
                <a:r>
                  <a:rPr lang="ca-ES" baseline="0"/>
                  <a:t> (h)</a:t>
                </a:r>
                <a:endParaRPr lang="ca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3143807"/>
        <c:crosses val="autoZero"/>
        <c:crossBetween val="midCat"/>
      </c:valAx>
      <c:valAx>
        <c:axId val="119314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ca-ES" baseline="0"/>
                  <a:t>DO600</a:t>
                </a:r>
                <a:endParaRPr lang="ca-ES"/>
              </a:p>
            </c:rich>
          </c:tx>
          <c:overlay val="0"/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6588271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a-ES" sz="1400" b="1" i="0" u="none" strike="noStrike" kern="1200" baseline="0">
                <a:solidFill>
                  <a:sysClr val="windowText" lastClr="000000"/>
                </a:solidFill>
              </a:rPr>
              <a:t>Maximum specific growth rate (µ</a:t>
            </a:r>
            <a:r>
              <a:rPr lang="ca-ES" sz="1400" b="1" i="0" u="none" strike="noStrike" kern="1200" baseline="-25000">
                <a:solidFill>
                  <a:sysClr val="windowText" lastClr="000000"/>
                </a:solidFill>
              </a:rPr>
              <a:t>max</a:t>
            </a:r>
            <a:r>
              <a:rPr lang="ca-ES" sz="1400" b="1" i="0" u="none" strike="noStrike" kern="1200" baseline="0">
                <a:solidFill>
                  <a:sysClr val="windowText" lastClr="000000"/>
                </a:solidFill>
              </a:rPr>
              <a:t>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24"/>
          <c:order val="0"/>
          <c:tx>
            <c:strRef>
              <c:f>'Growth kinetics'!$AG$49</c:f>
              <c:strCache>
                <c:ptCount val="1"/>
                <c:pt idx="0">
                  <c:v>PpCβ20 #8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trendline>
            <c:spPr>
              <a:ln w="19050">
                <a:solidFill>
                  <a:schemeClr val="accent1">
                    <a:lumMod val="60000"/>
                    <a:lumOff val="40000"/>
                  </a:schemeClr>
                </a:solidFill>
                <a:prstDash val="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59304635233145564"/>
                  <c:y val="4.8745876967330723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</c:trendlineLbl>
          </c:trendline>
          <c:xVal>
            <c:numRef>
              <c:f>'Growth kinetics'!$AF$51:$AF$55</c:f>
              <c:numCache>
                <c:formatCode>General</c:formatCode>
                <c:ptCount val="5"/>
                <c:pt idx="0">
                  <c:v>9.8000000000000007</c:v>
                </c:pt>
                <c:pt idx="1">
                  <c:v>13</c:v>
                </c:pt>
                <c:pt idx="2">
                  <c:v>16</c:v>
                </c:pt>
                <c:pt idx="3">
                  <c:v>19</c:v>
                </c:pt>
                <c:pt idx="4">
                  <c:v>22</c:v>
                </c:pt>
              </c:numCache>
            </c:numRef>
          </c:xVal>
          <c:yVal>
            <c:numRef>
              <c:f>'Growth kinetics'!$AG$51:$AG$55</c:f>
              <c:numCache>
                <c:formatCode>0.000</c:formatCode>
                <c:ptCount val="5"/>
                <c:pt idx="0">
                  <c:v>-0.35810453674832687</c:v>
                </c:pt>
                <c:pt idx="1">
                  <c:v>3.4401426717332532E-2</c:v>
                </c:pt>
                <c:pt idx="2">
                  <c:v>0.42787870294506447</c:v>
                </c:pt>
                <c:pt idx="3">
                  <c:v>0.7948008342864451</c:v>
                </c:pt>
                <c:pt idx="4">
                  <c:v>0.94701390451699574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B9-48A4-BE51-A406D1DB22D7}"/>
            </c:ext>
          </c:extLst>
        </c:ser>
        <c:ser>
          <c:idx val="0"/>
          <c:order val="1"/>
          <c:tx>
            <c:strRef>
              <c:f>'Growth kinetics'!$AH$49</c:f>
              <c:strCache>
                <c:ptCount val="1"/>
                <c:pt idx="0">
                  <c:v>PpCβ20-P #1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7"/>
            <c:spPr>
              <a:solidFill>
                <a:srgbClr val="FFCCFF"/>
              </a:solidFill>
              <a:ln>
                <a:solidFill>
                  <a:srgbClr val="FFCCFF"/>
                </a:solidFill>
              </a:ln>
            </c:spPr>
          </c:marker>
          <c:trendline>
            <c:spPr>
              <a:ln w="19050">
                <a:solidFill>
                  <a:srgbClr val="FFCCFF"/>
                </a:solidFill>
                <a:prstDash val="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58679947416272993"/>
                  <c:y val="0.11268552587953166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>
                        <a:solidFill>
                          <a:srgbClr val="FFCCFF"/>
                        </a:solidFill>
                      </a:rPr>
                      <a:t>y = 0.1058x - 1.4961</a:t>
                    </a:r>
                    <a:br>
                      <a:rPr lang="en-US" baseline="0">
                        <a:solidFill>
                          <a:srgbClr val="FFCCFF"/>
                        </a:solidFill>
                      </a:rPr>
                    </a:br>
                    <a:r>
                      <a:rPr lang="en-US" baseline="0">
                        <a:solidFill>
                          <a:srgbClr val="FFCCFF"/>
                        </a:solidFill>
                      </a:rPr>
                      <a:t>R² = 0.9975</a:t>
                    </a:r>
                    <a:endParaRPr lang="en-US">
                      <a:solidFill>
                        <a:srgbClr val="FFCCFF"/>
                      </a:solidFill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'Growth kinetics'!$AF$51:$AF$55</c:f>
              <c:numCache>
                <c:formatCode>General</c:formatCode>
                <c:ptCount val="5"/>
                <c:pt idx="0">
                  <c:v>9.8000000000000007</c:v>
                </c:pt>
                <c:pt idx="1">
                  <c:v>13</c:v>
                </c:pt>
                <c:pt idx="2">
                  <c:v>16</c:v>
                </c:pt>
                <c:pt idx="3">
                  <c:v>19</c:v>
                </c:pt>
                <c:pt idx="4">
                  <c:v>22</c:v>
                </c:pt>
              </c:numCache>
            </c:numRef>
          </c:xVal>
          <c:yVal>
            <c:numRef>
              <c:f>'Growth kinetics'!$AH$51:$AH$55</c:f>
              <c:numCache>
                <c:formatCode>0.000</c:formatCode>
                <c:ptCount val="5"/>
                <c:pt idx="0">
                  <c:v>-0.45807505838046164</c:v>
                </c:pt>
                <c:pt idx="1">
                  <c:v>-0.13926206733350766</c:v>
                </c:pt>
                <c:pt idx="2">
                  <c:v>0.2053868297249507</c:v>
                </c:pt>
                <c:pt idx="3">
                  <c:v>0.55273502684320031</c:v>
                </c:pt>
                <c:pt idx="4">
                  <c:v>0.80468855529285277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4B9-48A4-BE51-A406D1DB22D7}"/>
            </c:ext>
          </c:extLst>
        </c:ser>
        <c:ser>
          <c:idx val="1"/>
          <c:order val="2"/>
          <c:tx>
            <c:strRef>
              <c:f>'Growth kinetics'!$AI$49</c:f>
              <c:strCache>
                <c:ptCount val="1"/>
                <c:pt idx="0">
                  <c:v>PpCβ21 #13</c:v>
                </c:pt>
              </c:strCache>
            </c:strRef>
          </c:tx>
          <c:spPr>
            <a:ln w="19050">
              <a:noFill/>
            </a:ln>
          </c:spPr>
          <c:marker>
            <c:symbol val="squar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trendline>
            <c:spPr>
              <a:ln w="15875">
                <a:solidFill>
                  <a:schemeClr val="accent2">
                    <a:lumMod val="60000"/>
                    <a:lumOff val="40000"/>
                  </a:schemeClr>
                </a:solidFill>
                <a:prstDash val="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4128582409318915"/>
                  <c:y val="-0.1082403040599504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>
                        <a:solidFill>
                          <a:schemeClr val="accent2">
                            <a:lumMod val="60000"/>
                            <a:lumOff val="40000"/>
                          </a:schemeClr>
                        </a:solidFill>
                      </a:rPr>
                      <a:t>y = 0.1048x - 1.7069</a:t>
                    </a:r>
                    <a:br>
                      <a:rPr lang="en-US" baseline="0">
                        <a:solidFill>
                          <a:schemeClr val="accent2">
                            <a:lumMod val="60000"/>
                            <a:lumOff val="40000"/>
                          </a:schemeClr>
                        </a:solidFill>
                      </a:rPr>
                    </a:br>
                    <a:r>
                      <a:rPr lang="en-US" baseline="0">
                        <a:solidFill>
                          <a:schemeClr val="accent2">
                            <a:lumMod val="60000"/>
                            <a:lumOff val="40000"/>
                          </a:schemeClr>
                        </a:solidFill>
                      </a:rPr>
                      <a:t>R² = 0.9948</a:t>
                    </a:r>
                    <a:endParaRPr lang="en-US">
                      <a:solidFill>
                        <a:schemeClr val="accent2">
                          <a:lumMod val="60000"/>
                          <a:lumOff val="40000"/>
                        </a:schemeClr>
                      </a:solidFill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'Growth kinetics'!$AF$51:$AF$55</c:f>
              <c:numCache>
                <c:formatCode>General</c:formatCode>
                <c:ptCount val="5"/>
                <c:pt idx="0">
                  <c:v>9.8000000000000007</c:v>
                </c:pt>
                <c:pt idx="1">
                  <c:v>13</c:v>
                </c:pt>
                <c:pt idx="2">
                  <c:v>16</c:v>
                </c:pt>
                <c:pt idx="3">
                  <c:v>19</c:v>
                </c:pt>
                <c:pt idx="4">
                  <c:v>22</c:v>
                </c:pt>
              </c:numCache>
            </c:numRef>
          </c:xVal>
          <c:yVal>
            <c:numRef>
              <c:f>'Growth kinetics'!$AI$51:$AI$55</c:f>
              <c:numCache>
                <c:formatCode>0.000</c:formatCode>
                <c:ptCount val="5"/>
                <c:pt idx="0">
                  <c:v>-0.64055473044077471</c:v>
                </c:pt>
                <c:pt idx="1">
                  <c:v>-0.3886079910417416</c:v>
                </c:pt>
                <c:pt idx="2">
                  <c:v>-6.0812139396757357E-2</c:v>
                </c:pt>
                <c:pt idx="3">
                  <c:v>0.31334981920035881</c:v>
                </c:pt>
                <c:pt idx="4">
                  <c:v>0.60212778217277674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4B9-48A4-BE51-A406D1DB22D7}"/>
            </c:ext>
          </c:extLst>
        </c:ser>
        <c:ser>
          <c:idx val="2"/>
          <c:order val="3"/>
          <c:tx>
            <c:strRef>
              <c:f>'Growth kinetics'!$AJ$49</c:f>
              <c:strCache>
                <c:ptCount val="1"/>
                <c:pt idx="0">
                  <c:v>PpCβ21-P #6</c:v>
                </c:pt>
              </c:strCache>
            </c:strRef>
          </c:tx>
          <c:spPr>
            <a:ln w="19050">
              <a:noFill/>
            </a:ln>
          </c:spPr>
          <c:marker>
            <c:symbol val="diamond"/>
            <c:size val="7"/>
            <c:spPr>
              <a:solidFill>
                <a:srgbClr val="FF99CC"/>
              </a:solidFill>
              <a:ln>
                <a:solidFill>
                  <a:srgbClr val="FF99CC"/>
                </a:solidFill>
              </a:ln>
            </c:spPr>
          </c:marker>
          <c:trendline>
            <c:spPr>
              <a:ln w="19050">
                <a:solidFill>
                  <a:srgbClr val="FF99CC"/>
                </a:solidFill>
                <a:prstDash val="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40983317600613778"/>
                  <c:y val="-7.5374280710956837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>
                        <a:solidFill>
                          <a:srgbClr val="FF99CC"/>
                        </a:solidFill>
                      </a:rPr>
                      <a:t>y = 0.0828x - 1.5309</a:t>
                    </a:r>
                    <a:br>
                      <a:rPr lang="en-US" baseline="0">
                        <a:solidFill>
                          <a:srgbClr val="FF99CC"/>
                        </a:solidFill>
                      </a:rPr>
                    </a:br>
                    <a:r>
                      <a:rPr lang="en-US" baseline="0">
                        <a:solidFill>
                          <a:srgbClr val="FF99CC"/>
                        </a:solidFill>
                      </a:rPr>
                      <a:t>R² = 0.9955</a:t>
                    </a:r>
                    <a:endParaRPr lang="en-US">
                      <a:solidFill>
                        <a:srgbClr val="FF99CC"/>
                      </a:solidFill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'Growth kinetics'!$AF$51:$AF$55</c:f>
              <c:numCache>
                <c:formatCode>General</c:formatCode>
                <c:ptCount val="5"/>
                <c:pt idx="0">
                  <c:v>9.8000000000000007</c:v>
                </c:pt>
                <c:pt idx="1">
                  <c:v>13</c:v>
                </c:pt>
                <c:pt idx="2">
                  <c:v>16</c:v>
                </c:pt>
                <c:pt idx="3">
                  <c:v>19</c:v>
                </c:pt>
                <c:pt idx="4">
                  <c:v>22</c:v>
                </c:pt>
              </c:numCache>
            </c:numRef>
          </c:xVal>
          <c:yVal>
            <c:numRef>
              <c:f>'Growth kinetics'!$AJ$51:$AJ$55</c:f>
              <c:numCache>
                <c:formatCode>0.000</c:formatCode>
                <c:ptCount val="5"/>
                <c:pt idx="0">
                  <c:v>-0.70319751641344674</c:v>
                </c:pt>
                <c:pt idx="1">
                  <c:v>-0.49593701127224005</c:v>
                </c:pt>
                <c:pt idx="2">
                  <c:v>-0.18152187662339034</c:v>
                </c:pt>
                <c:pt idx="3">
                  <c:v>5.5434706888100524E-2</c:v>
                </c:pt>
                <c:pt idx="4">
                  <c:v>0.28065745751481652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4B9-48A4-BE51-A406D1DB2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6588271"/>
        <c:axId val="1193143807"/>
      </c:scatterChart>
      <c:valAx>
        <c:axId val="266588271"/>
        <c:scaling>
          <c:orientation val="minMax"/>
          <c:max val="25"/>
          <c:min val="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Time</a:t>
                </a:r>
                <a:r>
                  <a:rPr lang="ca-ES" baseline="0"/>
                  <a:t> (h)</a:t>
                </a:r>
                <a:endParaRPr lang="ca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3143807"/>
        <c:crosses val="autoZero"/>
        <c:crossBetween val="midCat"/>
      </c:valAx>
      <c:valAx>
        <c:axId val="119314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ca-ES"/>
                  <a:t>ln(DO600)</a:t>
                </a:r>
              </a:p>
            </c:rich>
          </c:tx>
          <c:overlay val="0"/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6588271"/>
        <c:crosses val="autoZero"/>
        <c:crossBetween val="midCat"/>
      </c:valAx>
    </c:plotArea>
    <c:legend>
      <c:legendPos val="b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205317</xdr:colOff>
      <xdr:row>31</xdr:row>
      <xdr:rowOff>160020</xdr:rowOff>
    </xdr:from>
    <xdr:to>
      <xdr:col>40</xdr:col>
      <xdr:colOff>511628</xdr:colOff>
      <xdr:row>64</xdr:row>
      <xdr:rowOff>114300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B0732ACD-FF56-4BD5-A0D8-7716F593D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479021</xdr:colOff>
      <xdr:row>16</xdr:row>
      <xdr:rowOff>20171</xdr:rowOff>
    </xdr:from>
    <xdr:to>
      <xdr:col>19</xdr:col>
      <xdr:colOff>46933</xdr:colOff>
      <xdr:row>40</xdr:row>
      <xdr:rowOff>26975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AF48C414-EFF7-49F4-8EF9-68152C4FD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495300</xdr:colOff>
      <xdr:row>48</xdr:row>
      <xdr:rowOff>127001</xdr:rowOff>
    </xdr:from>
    <xdr:to>
      <xdr:col>19</xdr:col>
      <xdr:colOff>101600</xdr:colOff>
      <xdr:row>73</xdr:row>
      <xdr:rowOff>152401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B48B726-FBC7-4305-88F9-F5C94B571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38</xdr:col>
      <xdr:colOff>445822</xdr:colOff>
      <xdr:row>15</xdr:row>
      <xdr:rowOff>151871</xdr:rowOff>
    </xdr:from>
    <xdr:to>
      <xdr:col>51</xdr:col>
      <xdr:colOff>469347</xdr:colOff>
      <xdr:row>39</xdr:row>
      <xdr:rowOff>95175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DC7DC0C3-E18C-4F04-B3BC-0FD06FE81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38</xdr:col>
      <xdr:colOff>482600</xdr:colOff>
      <xdr:row>46</xdr:row>
      <xdr:rowOff>19050</xdr:rowOff>
    </xdr:from>
    <xdr:to>
      <xdr:col>51</xdr:col>
      <xdr:colOff>533400</xdr:colOff>
      <xdr:row>74</xdr:row>
      <xdr:rowOff>114300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89C6E36-5668-47A7-995C-6827331F5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9FAEF-CA28-426F-A1CF-5AACB164E322}">
  <dimension ref="B2:AS72"/>
  <sheetViews>
    <sheetView topLeftCell="I9" zoomScale="50" zoomScaleNormal="50" workbookViewId="0">
      <selection activeCell="A39" sqref="A39"/>
    </sheetView>
  </sheetViews>
  <sheetFormatPr baseColWidth="10" defaultColWidth="10.88671875" defaultRowHeight="14.4" x14ac:dyDescent="0.3"/>
  <cols>
    <col min="2" max="2" width="8.6640625" customWidth="1"/>
    <col min="4" max="4" width="7.21875" bestFit="1" customWidth="1"/>
    <col min="36" max="36" width="24.33203125" bestFit="1" customWidth="1"/>
  </cols>
  <sheetData>
    <row r="2" spans="2:37" x14ac:dyDescent="0.3">
      <c r="B2" s="539" t="s">
        <v>129</v>
      </c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39"/>
      <c r="AA2" s="539"/>
      <c r="AB2" s="539"/>
    </row>
    <row r="4" spans="2:37" ht="15" thickBot="1" x14ac:dyDescent="0.35"/>
    <row r="5" spans="2:37" ht="15" thickBot="1" x14ac:dyDescent="0.35">
      <c r="B5" s="30"/>
      <c r="C5" s="462" t="s">
        <v>0</v>
      </c>
      <c r="D5" s="463"/>
      <c r="E5" s="463"/>
      <c r="F5" s="463"/>
      <c r="G5" s="463"/>
      <c r="H5" s="463"/>
      <c r="I5" s="463"/>
      <c r="J5" s="463"/>
      <c r="K5" s="463"/>
      <c r="L5" s="463"/>
      <c r="M5" s="463"/>
      <c r="N5" s="463"/>
      <c r="O5" s="463"/>
      <c r="P5" s="463"/>
      <c r="Q5" s="463"/>
      <c r="R5" s="463"/>
      <c r="S5" s="463"/>
      <c r="T5" s="463"/>
      <c r="U5" s="463"/>
      <c r="V5" s="463"/>
      <c r="W5" s="463"/>
      <c r="X5" s="463"/>
      <c r="Y5" s="463"/>
      <c r="Z5" s="463"/>
      <c r="AA5" s="463"/>
      <c r="AB5" s="464"/>
    </row>
    <row r="6" spans="2:37" ht="15" thickBot="1" x14ac:dyDescent="0.35">
      <c r="B6" s="30"/>
      <c r="C6" s="31" t="s">
        <v>1</v>
      </c>
      <c r="D6" s="31" t="s">
        <v>2</v>
      </c>
      <c r="E6" s="31" t="s">
        <v>3</v>
      </c>
      <c r="F6" s="31" t="s">
        <v>4</v>
      </c>
      <c r="G6" s="31" t="s">
        <v>5</v>
      </c>
      <c r="H6" s="31" t="s">
        <v>6</v>
      </c>
      <c r="I6" s="31" t="s">
        <v>7</v>
      </c>
      <c r="J6" s="31" t="s">
        <v>8</v>
      </c>
      <c r="K6" s="31" t="s">
        <v>9</v>
      </c>
      <c r="L6" s="31" t="s">
        <v>10</v>
      </c>
      <c r="M6" s="31" t="s">
        <v>7</v>
      </c>
      <c r="N6" s="31" t="s">
        <v>11</v>
      </c>
      <c r="O6" s="31" t="s">
        <v>12</v>
      </c>
      <c r="P6" s="31" t="s">
        <v>13</v>
      </c>
      <c r="Q6" s="31" t="s">
        <v>7</v>
      </c>
      <c r="R6" s="31" t="s">
        <v>14</v>
      </c>
      <c r="S6" s="31" t="s">
        <v>39</v>
      </c>
      <c r="T6" s="31" t="s">
        <v>40</v>
      </c>
      <c r="U6" s="31" t="s">
        <v>43</v>
      </c>
      <c r="V6" s="31" t="s">
        <v>7</v>
      </c>
      <c r="W6" s="31" t="s">
        <v>14</v>
      </c>
      <c r="X6" s="31" t="s">
        <v>15</v>
      </c>
      <c r="Y6" s="31" t="s">
        <v>16</v>
      </c>
      <c r="Z6" s="31" t="s">
        <v>17</v>
      </c>
      <c r="AA6" s="31" t="s">
        <v>7</v>
      </c>
      <c r="AB6" s="31" t="s">
        <v>14</v>
      </c>
    </row>
    <row r="7" spans="2:37" x14ac:dyDescent="0.3">
      <c r="B7" s="465" t="s">
        <v>18</v>
      </c>
      <c r="C7" s="468" t="s">
        <v>19</v>
      </c>
      <c r="D7" s="32" t="s">
        <v>20</v>
      </c>
      <c r="E7" s="32">
        <v>13.655900000000001</v>
      </c>
      <c r="F7" s="34">
        <v>0.98870000000000002</v>
      </c>
      <c r="G7" s="471">
        <f>AVERAGE(F7:F9)</f>
        <v>0.92893333333333328</v>
      </c>
      <c r="H7" s="471">
        <f>AVERAGE(G7:G15)</f>
        <v>0.92752222222222225</v>
      </c>
      <c r="I7" s="471">
        <f>STDEV(G7:G15)</f>
        <v>2.6211836455509323E-2</v>
      </c>
      <c r="J7" s="69">
        <f>F7/$AK$13</f>
        <v>8.3244927170160812E-2</v>
      </c>
      <c r="K7" s="475">
        <f>AVERAGE(J7:J9)</f>
        <v>7.8212792231483821E-2</v>
      </c>
      <c r="L7" s="475">
        <f>AVERAGE(K7:K15)</f>
        <v>7.8093981832299597E-2</v>
      </c>
      <c r="M7" s="475">
        <f>STDEV(K7:K15)</f>
        <v>2.2069408483210758E-3</v>
      </c>
      <c r="N7" s="33">
        <f t="shared" ref="N7:N70" si="0">(F7/$AK$13)*($AK$11/$AK$12)*3</f>
        <v>8.8826625217538382E-2</v>
      </c>
      <c r="O7" s="475">
        <f>AVERAGE(N7:N9)</f>
        <v>8.3457078033861279E-2</v>
      </c>
      <c r="P7" s="475">
        <f>AVERAGE(O7:O15)</f>
        <v>8.3330301218035488E-2</v>
      </c>
      <c r="Q7" s="475">
        <f>STDEV(O7:O15)</f>
        <v>2.3549195641720875E-3</v>
      </c>
      <c r="R7" s="479">
        <f>(Q7/P7)*100</f>
        <v>2.8260063023297985</v>
      </c>
      <c r="S7" s="78">
        <f>AVERAGE('DO600'!G4:G5)</f>
        <v>2.4974999999999996</v>
      </c>
      <c r="T7" s="471">
        <f>AVERAGE(S7:S9)</f>
        <v>2.3591666666666664</v>
      </c>
      <c r="U7" s="479">
        <f>AVERAGE(T7:T15)</f>
        <v>2.3463888888888889</v>
      </c>
      <c r="V7" s="471">
        <f>STDEV(T7:T15)</f>
        <v>3.1195322536370154E-2</v>
      </c>
      <c r="W7" s="479">
        <f>(V7/U7)*100</f>
        <v>1.3295035057527236</v>
      </c>
      <c r="X7" s="34">
        <f t="shared" ref="X7:X70" si="1">F7/S7</f>
        <v>0.39587587587587597</v>
      </c>
      <c r="Y7" s="471">
        <f>AVERAGE(X7:X9)</f>
        <v>0.39373186867908494</v>
      </c>
      <c r="Z7" s="475">
        <f>AVERAGE(Y7:Y15)</f>
        <v>0.39542788291741421</v>
      </c>
      <c r="AA7" s="475">
        <f>STDEV(Y7:Y15)</f>
        <v>6.3288937183136502E-3</v>
      </c>
      <c r="AB7" s="479">
        <f>(AA7/Z7)*100</f>
        <v>1.6005178167052652</v>
      </c>
    </row>
    <row r="8" spans="2:37" x14ac:dyDescent="0.3">
      <c r="B8" s="466"/>
      <c r="C8" s="469"/>
      <c r="D8" s="35" t="s">
        <v>21</v>
      </c>
      <c r="E8" s="35">
        <v>12.6341</v>
      </c>
      <c r="F8" s="37">
        <v>0.91469999999999996</v>
      </c>
      <c r="G8" s="472"/>
      <c r="H8" s="472"/>
      <c r="I8" s="472"/>
      <c r="J8" s="70">
        <f t="shared" ref="J8:J24" si="2">F8/$AK$13</f>
        <v>7.7014397575145235E-2</v>
      </c>
      <c r="K8" s="476"/>
      <c r="L8" s="476"/>
      <c r="M8" s="476"/>
      <c r="N8" s="36">
        <f t="shared" si="0"/>
        <v>8.2178329206515979E-2</v>
      </c>
      <c r="O8" s="476"/>
      <c r="P8" s="476"/>
      <c r="Q8" s="476"/>
      <c r="R8" s="480"/>
      <c r="S8" s="79">
        <f>AVERAGE('DO600'!G6:G7)</f>
        <v>2.2749999999999999</v>
      </c>
      <c r="T8" s="472"/>
      <c r="U8" s="480"/>
      <c r="V8" s="472"/>
      <c r="W8" s="480"/>
      <c r="X8" s="37">
        <f t="shared" si="1"/>
        <v>0.40206593406593405</v>
      </c>
      <c r="Y8" s="472"/>
      <c r="Z8" s="476"/>
      <c r="AA8" s="476"/>
      <c r="AB8" s="480"/>
    </row>
    <row r="9" spans="2:37" x14ac:dyDescent="0.3">
      <c r="B9" s="466"/>
      <c r="C9" s="469"/>
      <c r="D9" s="38" t="s">
        <v>22</v>
      </c>
      <c r="E9" s="38">
        <v>12.202400000000001</v>
      </c>
      <c r="F9" s="40">
        <v>0.88339999999999996</v>
      </c>
      <c r="G9" s="473"/>
      <c r="H9" s="472"/>
      <c r="I9" s="472"/>
      <c r="J9" s="71">
        <f t="shared" si="2"/>
        <v>7.4379051949145403E-2</v>
      </c>
      <c r="K9" s="477"/>
      <c r="L9" s="476"/>
      <c r="M9" s="476"/>
      <c r="N9" s="39">
        <f t="shared" si="0"/>
        <v>7.9366279677529489E-2</v>
      </c>
      <c r="O9" s="477"/>
      <c r="P9" s="476"/>
      <c r="Q9" s="476"/>
      <c r="R9" s="480"/>
      <c r="S9" s="80">
        <f>AVERAGE('DO600'!G8:G9)</f>
        <v>2.3050000000000002</v>
      </c>
      <c r="T9" s="473"/>
      <c r="U9" s="480"/>
      <c r="V9" s="472"/>
      <c r="W9" s="480"/>
      <c r="X9" s="40">
        <f t="shared" si="1"/>
        <v>0.38325379609544463</v>
      </c>
      <c r="Y9" s="473"/>
      <c r="Z9" s="476"/>
      <c r="AA9" s="476"/>
      <c r="AB9" s="480"/>
    </row>
    <row r="10" spans="2:37" ht="15" thickBot="1" x14ac:dyDescent="0.35">
      <c r="B10" s="466"/>
      <c r="C10" s="469"/>
      <c r="D10" s="41" t="s">
        <v>23</v>
      </c>
      <c r="E10" s="41">
        <v>13.133800000000001</v>
      </c>
      <c r="F10" s="43">
        <v>0.95089999999999997</v>
      </c>
      <c r="G10" s="482">
        <f>AVERAGE(F10:F12)</f>
        <v>0.95299999999999996</v>
      </c>
      <c r="H10" s="472"/>
      <c r="I10" s="472"/>
      <c r="J10" s="72">
        <f t="shared" si="2"/>
        <v>8.0062305295950154E-2</v>
      </c>
      <c r="K10" s="483">
        <f>AVERAGE(J10:J12)</f>
        <v>8.02391176222952E-2</v>
      </c>
      <c r="L10" s="476"/>
      <c r="M10" s="476"/>
      <c r="N10" s="42">
        <f t="shared" si="0"/>
        <v>8.5430603741637745E-2</v>
      </c>
      <c r="O10" s="483">
        <f>AVERAGE(N10:N12)</f>
        <v>8.5619271601410016E-2</v>
      </c>
      <c r="P10" s="476"/>
      <c r="Q10" s="476"/>
      <c r="R10" s="480"/>
      <c r="S10" s="81">
        <f>AVERAGE('DO600'!G10:G11)</f>
        <v>2.2975000000000003</v>
      </c>
      <c r="T10" s="482">
        <f>AVERAGE(S10:S12)</f>
        <v>2.3691666666666671</v>
      </c>
      <c r="U10" s="480"/>
      <c r="V10" s="472"/>
      <c r="W10" s="480"/>
      <c r="X10" s="43">
        <f t="shared" si="1"/>
        <v>0.41388465723612616</v>
      </c>
      <c r="Y10" s="482">
        <f>AVERAGE(X10:X12)</f>
        <v>0.40243198843371708</v>
      </c>
      <c r="Z10" s="476"/>
      <c r="AA10" s="476"/>
      <c r="AB10" s="480"/>
    </row>
    <row r="11" spans="2:37" x14ac:dyDescent="0.3">
      <c r="B11" s="466"/>
      <c r="C11" s="469"/>
      <c r="D11" s="35" t="s">
        <v>24</v>
      </c>
      <c r="E11" s="35">
        <v>13.212999999999999</v>
      </c>
      <c r="F11" s="37">
        <v>0.95660000000000001</v>
      </c>
      <c r="G11" s="472"/>
      <c r="H11" s="472"/>
      <c r="I11" s="472"/>
      <c r="J11" s="70">
        <f t="shared" si="2"/>
        <v>8.0542224467458109E-2</v>
      </c>
      <c r="K11" s="476"/>
      <c r="L11" s="476"/>
      <c r="M11" s="476"/>
      <c r="N11" s="36">
        <f t="shared" si="0"/>
        <v>8.5942702218162456E-2</v>
      </c>
      <c r="O11" s="476"/>
      <c r="P11" s="476"/>
      <c r="Q11" s="476"/>
      <c r="R11" s="480"/>
      <c r="S11" s="79">
        <f>AVERAGE('DO600'!G12:G13)</f>
        <v>2.395</v>
      </c>
      <c r="T11" s="472"/>
      <c r="U11" s="480"/>
      <c r="V11" s="472"/>
      <c r="W11" s="480"/>
      <c r="X11" s="37">
        <f t="shared" si="1"/>
        <v>0.39941544885177455</v>
      </c>
      <c r="Y11" s="472"/>
      <c r="Z11" s="476"/>
      <c r="AA11" s="476"/>
      <c r="AB11" s="480"/>
      <c r="AJ11" s="63" t="s">
        <v>34</v>
      </c>
      <c r="AK11" s="60">
        <v>32.04</v>
      </c>
    </row>
    <row r="12" spans="2:37" x14ac:dyDescent="0.3">
      <c r="B12" s="466"/>
      <c r="C12" s="469"/>
      <c r="D12" s="38" t="s">
        <v>25</v>
      </c>
      <c r="E12" s="38">
        <v>13.142899999999999</v>
      </c>
      <c r="F12" s="40">
        <v>0.95150000000000001</v>
      </c>
      <c r="G12" s="473"/>
      <c r="H12" s="472"/>
      <c r="I12" s="472"/>
      <c r="J12" s="71">
        <f t="shared" si="2"/>
        <v>8.011282310347731E-2</v>
      </c>
      <c r="K12" s="477"/>
      <c r="L12" s="476"/>
      <c r="M12" s="476"/>
      <c r="N12" s="39">
        <f t="shared" si="0"/>
        <v>8.5484508844429818E-2</v>
      </c>
      <c r="O12" s="477"/>
      <c r="P12" s="476"/>
      <c r="Q12" s="476"/>
      <c r="R12" s="480"/>
      <c r="S12" s="80">
        <f>AVERAGE('DO600'!G14:G15)</f>
        <v>2.415</v>
      </c>
      <c r="T12" s="473"/>
      <c r="U12" s="480"/>
      <c r="V12" s="472"/>
      <c r="W12" s="480"/>
      <c r="X12" s="40">
        <f t="shared" si="1"/>
        <v>0.39399585921325053</v>
      </c>
      <c r="Y12" s="473"/>
      <c r="Z12" s="476"/>
      <c r="AA12" s="476"/>
      <c r="AB12" s="480"/>
      <c r="AJ12" s="64" t="s">
        <v>35</v>
      </c>
      <c r="AK12" s="61">
        <v>90.08</v>
      </c>
    </row>
    <row r="13" spans="2:37" ht="15" thickBot="1" x14ac:dyDescent="0.35">
      <c r="B13" s="466"/>
      <c r="C13" s="469"/>
      <c r="D13" s="41" t="s">
        <v>26</v>
      </c>
      <c r="E13" s="41">
        <v>11.993600000000001</v>
      </c>
      <c r="F13" s="43">
        <v>0.86829999999999996</v>
      </c>
      <c r="G13" s="482">
        <f>AVERAGE(F13:F15)</f>
        <v>0.9006333333333334</v>
      </c>
      <c r="H13" s="472"/>
      <c r="I13" s="472"/>
      <c r="J13" s="72">
        <f t="shared" si="2"/>
        <v>7.3107687126378704E-2</v>
      </c>
      <c r="K13" s="483">
        <f>AVERAGE(J13:J15)</f>
        <v>7.5830035643119756E-2</v>
      </c>
      <c r="L13" s="476"/>
      <c r="M13" s="476"/>
      <c r="N13" s="42">
        <f t="shared" si="0"/>
        <v>7.8009667923928966E-2</v>
      </c>
      <c r="O13" s="483">
        <f>AVERAGE(N13:N15)</f>
        <v>8.0914554018835155E-2</v>
      </c>
      <c r="P13" s="476"/>
      <c r="Q13" s="476"/>
      <c r="R13" s="480"/>
      <c r="S13" s="81">
        <f>AVERAGE('DO600'!G16:G17)</f>
        <v>2.3624999999999998</v>
      </c>
      <c r="T13" s="482">
        <f>AVERAGE(S13:S15)</f>
        <v>2.3108333333333331</v>
      </c>
      <c r="U13" s="480"/>
      <c r="V13" s="472"/>
      <c r="W13" s="480"/>
      <c r="X13" s="43">
        <f t="shared" si="1"/>
        <v>0.36753439153439155</v>
      </c>
      <c r="Y13" s="482">
        <f>AVERAGE(X13:X15)</f>
        <v>0.39011979163944055</v>
      </c>
      <c r="Z13" s="476"/>
      <c r="AA13" s="476"/>
      <c r="AB13" s="480"/>
      <c r="AJ13" s="65" t="s">
        <v>36</v>
      </c>
      <c r="AK13" s="62">
        <v>11.877000000000001</v>
      </c>
    </row>
    <row r="14" spans="2:37" x14ac:dyDescent="0.3">
      <c r="B14" s="466"/>
      <c r="C14" s="469"/>
      <c r="D14" s="35" t="s">
        <v>27</v>
      </c>
      <c r="E14" s="35">
        <v>12.6838</v>
      </c>
      <c r="F14" s="37">
        <v>0.91830000000000001</v>
      </c>
      <c r="G14" s="472"/>
      <c r="H14" s="472"/>
      <c r="I14" s="472"/>
      <c r="J14" s="70">
        <f t="shared" si="2"/>
        <v>7.7317504420308159E-2</v>
      </c>
      <c r="K14" s="476"/>
      <c r="L14" s="476"/>
      <c r="M14" s="476"/>
      <c r="N14" s="36">
        <f t="shared" si="0"/>
        <v>8.2501759823268433E-2</v>
      </c>
      <c r="O14" s="476"/>
      <c r="P14" s="476"/>
      <c r="Q14" s="476"/>
      <c r="R14" s="480"/>
      <c r="S14" s="79">
        <f>AVERAGE('DO600'!G18:G19)</f>
        <v>2.2374999999999998</v>
      </c>
      <c r="T14" s="472"/>
      <c r="U14" s="480"/>
      <c r="V14" s="472"/>
      <c r="W14" s="480"/>
      <c r="X14" s="37">
        <f t="shared" si="1"/>
        <v>0.41041340782122909</v>
      </c>
      <c r="Y14" s="472"/>
      <c r="Z14" s="476"/>
      <c r="AA14" s="476"/>
      <c r="AB14" s="480"/>
    </row>
    <row r="15" spans="2:37" ht="15" thickBot="1" x14ac:dyDescent="0.35">
      <c r="B15" s="466"/>
      <c r="C15" s="470"/>
      <c r="D15" s="44" t="s">
        <v>28</v>
      </c>
      <c r="E15" s="44">
        <v>12.642899999999999</v>
      </c>
      <c r="F15" s="46">
        <v>0.9153</v>
      </c>
      <c r="G15" s="474"/>
      <c r="H15" s="474"/>
      <c r="I15" s="474"/>
      <c r="J15" s="73">
        <f t="shared" si="2"/>
        <v>7.7064915382672391E-2</v>
      </c>
      <c r="K15" s="478"/>
      <c r="L15" s="478"/>
      <c r="M15" s="478"/>
      <c r="N15" s="45">
        <f t="shared" si="0"/>
        <v>8.2232234309308067E-2</v>
      </c>
      <c r="O15" s="478"/>
      <c r="P15" s="478"/>
      <c r="Q15" s="478"/>
      <c r="R15" s="481"/>
      <c r="S15" s="82">
        <f>AVERAGE('DO600'!G20:G21)</f>
        <v>2.3325</v>
      </c>
      <c r="T15" s="474"/>
      <c r="U15" s="481"/>
      <c r="V15" s="474"/>
      <c r="W15" s="481"/>
      <c r="X15" s="46">
        <f t="shared" si="1"/>
        <v>0.39241157556270095</v>
      </c>
      <c r="Y15" s="474"/>
      <c r="Z15" s="478"/>
      <c r="AA15" s="478"/>
      <c r="AB15" s="481"/>
    </row>
    <row r="16" spans="2:37" x14ac:dyDescent="0.3">
      <c r="B16" s="466"/>
      <c r="C16" s="484" t="s">
        <v>29</v>
      </c>
      <c r="D16" s="47" t="s">
        <v>30</v>
      </c>
      <c r="E16" s="47">
        <v>14.6196</v>
      </c>
      <c r="F16" s="49">
        <v>1.0584</v>
      </c>
      <c r="G16" s="460">
        <f>AVERAGE(F16:F18)</f>
        <v>1.0475666666666668</v>
      </c>
      <c r="H16" s="460">
        <f>AVERAGE(G16:G24)</f>
        <v>1.0405222222222221</v>
      </c>
      <c r="I16" s="460">
        <f>STDEV(G16:G24)</f>
        <v>9.9287088414990211E-3</v>
      </c>
      <c r="J16" s="74">
        <f t="shared" si="2"/>
        <v>8.911341247789846E-2</v>
      </c>
      <c r="K16" s="454">
        <f t="shared" ref="K16" si="3">AVERAGE(J16:J18)</f>
        <v>8.8201285397547069E-2</v>
      </c>
      <c r="L16" s="453">
        <f>AVERAGE(K16:K24)</f>
        <v>8.7608168916580131E-2</v>
      </c>
      <c r="M16" s="453">
        <f>STDEV(K16:K24)</f>
        <v>8.3596100374664836E-4</v>
      </c>
      <c r="N16" s="48">
        <f t="shared" si="0"/>
        <v>9.5088601325217584E-2</v>
      </c>
      <c r="O16" s="454">
        <f>AVERAGE(N16:N18)</f>
        <v>9.4115314747027376E-2</v>
      </c>
      <c r="P16" s="454">
        <f>AVERAGE(O16:O24)</f>
        <v>9.3482428910542648E-2</v>
      </c>
      <c r="Q16" s="454">
        <f>STDEV(O16:O24)</f>
        <v>8.9201345115595579E-4</v>
      </c>
      <c r="R16" s="457">
        <f>(Q16/P16)*100</f>
        <v>0.95420440135285922</v>
      </c>
      <c r="S16" s="83">
        <f>AVERAGE('DO600'!G22:G23)</f>
        <v>2.415</v>
      </c>
      <c r="T16" s="459">
        <f t="shared" ref="T16" si="4">AVERAGE(S16:S18)</f>
        <v>2.4700000000000002</v>
      </c>
      <c r="U16" s="457">
        <f>AVERAGE(T16:T24)</f>
        <v>2.4208333333333334</v>
      </c>
      <c r="V16" s="460">
        <f>STDEV(T16:T24)</f>
        <v>4.8354880254680252E-2</v>
      </c>
      <c r="W16" s="456">
        <f>(V16/U16)*100</f>
        <v>1.9974477213637283</v>
      </c>
      <c r="X16" s="50">
        <f t="shared" si="1"/>
        <v>0.43826086956521737</v>
      </c>
      <c r="Y16" s="459">
        <f>AVERAGE(X16:X18)</f>
        <v>0.42426231509830137</v>
      </c>
      <c r="Z16" s="453">
        <f>AVERAGE(Y16:Y24)</f>
        <v>0.43001363497863815</v>
      </c>
      <c r="AA16" s="453">
        <f>STDEV(Y16:Y24)</f>
        <v>5.0445201582702166E-3</v>
      </c>
      <c r="AB16" s="456">
        <f>(AA16/Z16)*100</f>
        <v>1.1731070245065169</v>
      </c>
    </row>
    <row r="17" spans="2:45" ht="15" thickBot="1" x14ac:dyDescent="0.35">
      <c r="B17" s="466"/>
      <c r="C17" s="484"/>
      <c r="D17" s="47" t="s">
        <v>21</v>
      </c>
      <c r="E17" s="47">
        <v>14.6684</v>
      </c>
      <c r="F17" s="49">
        <v>1.0620000000000001</v>
      </c>
      <c r="G17" s="460"/>
      <c r="H17" s="460"/>
      <c r="I17" s="460"/>
      <c r="J17" s="74">
        <f t="shared" si="2"/>
        <v>8.9416519323061383E-2</v>
      </c>
      <c r="K17" s="454"/>
      <c r="L17" s="454"/>
      <c r="M17" s="454"/>
      <c r="N17" s="48">
        <f t="shared" si="0"/>
        <v>9.5412031941970024E-2</v>
      </c>
      <c r="O17" s="454"/>
      <c r="P17" s="454"/>
      <c r="Q17" s="454"/>
      <c r="R17" s="457"/>
      <c r="S17" s="83">
        <f>AVERAGE('DO600'!G24:G25)</f>
        <v>2.5024999999999999</v>
      </c>
      <c r="T17" s="460"/>
      <c r="U17" s="457"/>
      <c r="V17" s="460"/>
      <c r="W17" s="457"/>
      <c r="X17" s="49">
        <f t="shared" si="1"/>
        <v>0.42437562437562443</v>
      </c>
      <c r="Y17" s="460"/>
      <c r="Z17" s="454"/>
      <c r="AA17" s="454"/>
      <c r="AB17" s="457"/>
    </row>
    <row r="18" spans="2:45" ht="15" thickBot="1" x14ac:dyDescent="0.35">
      <c r="B18" s="466"/>
      <c r="C18" s="484"/>
      <c r="D18" s="51" t="s">
        <v>22</v>
      </c>
      <c r="E18" s="51">
        <v>14.1212</v>
      </c>
      <c r="F18" s="53">
        <v>1.0223</v>
      </c>
      <c r="G18" s="461"/>
      <c r="H18" s="460"/>
      <c r="I18" s="460"/>
      <c r="J18" s="75">
        <f t="shared" si="2"/>
        <v>8.6073924391681392E-2</v>
      </c>
      <c r="K18" s="487"/>
      <c r="L18" s="454"/>
      <c r="M18" s="454"/>
      <c r="N18" s="52">
        <f t="shared" si="0"/>
        <v>9.1845310973894492E-2</v>
      </c>
      <c r="O18" s="487"/>
      <c r="P18" s="454"/>
      <c r="Q18" s="454"/>
      <c r="R18" s="457"/>
      <c r="S18" s="84">
        <f>AVERAGE('DO600'!G26:G27)</f>
        <v>2.4924999999999997</v>
      </c>
      <c r="T18" s="461"/>
      <c r="U18" s="457"/>
      <c r="V18" s="460"/>
      <c r="W18" s="457"/>
      <c r="X18" s="53">
        <f t="shared" si="1"/>
        <v>0.41015045135406225</v>
      </c>
      <c r="Y18" s="461"/>
      <c r="Z18" s="454"/>
      <c r="AA18" s="454"/>
      <c r="AB18" s="457"/>
      <c r="AI18" s="438" t="s">
        <v>0</v>
      </c>
      <c r="AJ18" s="439"/>
      <c r="AK18" s="439"/>
      <c r="AL18" s="439"/>
      <c r="AM18" s="439"/>
      <c r="AN18" s="439"/>
      <c r="AO18" s="439"/>
      <c r="AP18" s="439"/>
      <c r="AQ18" s="439"/>
      <c r="AR18" s="439"/>
      <c r="AS18" s="440"/>
    </row>
    <row r="19" spans="2:45" ht="15" thickBot="1" x14ac:dyDescent="0.35">
      <c r="B19" s="466"/>
      <c r="C19" s="484"/>
      <c r="D19" s="54" t="s">
        <v>23</v>
      </c>
      <c r="E19" s="54">
        <v>14.530900000000001</v>
      </c>
      <c r="F19" s="56">
        <v>1.052</v>
      </c>
      <c r="G19" s="488">
        <f>AVERAGE(F19:F21)</f>
        <v>1.0448333333333333</v>
      </c>
      <c r="H19" s="460"/>
      <c r="I19" s="460"/>
      <c r="J19" s="76">
        <f t="shared" si="2"/>
        <v>8.8574555864275484E-2</v>
      </c>
      <c r="K19" s="489">
        <f t="shared" ref="K19" si="5">AVERAGE(J19:J21)</f>
        <v>8.7971148718812273E-2</v>
      </c>
      <c r="L19" s="454"/>
      <c r="M19" s="454"/>
      <c r="N19" s="55">
        <f t="shared" si="0"/>
        <v>9.4513613562102139E-2</v>
      </c>
      <c r="O19" s="489">
        <f>AVERAGE(N19:N21)</f>
        <v>9.3869747056530131E-2</v>
      </c>
      <c r="P19" s="454"/>
      <c r="Q19" s="454"/>
      <c r="R19" s="457"/>
      <c r="S19" s="85">
        <f>AVERAGE('DO600'!G28:G29)</f>
        <v>2.4550000000000001</v>
      </c>
      <c r="T19" s="460">
        <f t="shared" ref="T19" si="6">AVERAGE(S19:S21)</f>
        <v>2.4191666666666669</v>
      </c>
      <c r="U19" s="457"/>
      <c r="V19" s="460"/>
      <c r="W19" s="457"/>
      <c r="X19" s="56">
        <f t="shared" si="1"/>
        <v>0.42851323828920573</v>
      </c>
      <c r="Y19" s="488">
        <f>AVERAGE(X19:X21)</f>
        <v>0.43208996810659106</v>
      </c>
      <c r="Z19" s="454"/>
      <c r="AA19" s="454"/>
      <c r="AB19" s="457"/>
      <c r="AI19" s="66" t="s">
        <v>1</v>
      </c>
      <c r="AJ19" s="66" t="s">
        <v>73</v>
      </c>
      <c r="AK19" s="66" t="s">
        <v>7</v>
      </c>
      <c r="AL19" s="66" t="s">
        <v>70</v>
      </c>
      <c r="AM19" s="66" t="s">
        <v>7</v>
      </c>
      <c r="AN19" s="66" t="s">
        <v>71</v>
      </c>
      <c r="AO19" s="209" t="s">
        <v>7</v>
      </c>
      <c r="AP19" s="66" t="s">
        <v>72</v>
      </c>
      <c r="AQ19" s="209" t="s">
        <v>7</v>
      </c>
      <c r="AR19" s="66" t="s">
        <v>39</v>
      </c>
      <c r="AS19" s="66" t="s">
        <v>7</v>
      </c>
    </row>
    <row r="20" spans="2:45" x14ac:dyDescent="0.3">
      <c r="B20" s="466"/>
      <c r="C20" s="484"/>
      <c r="D20" s="47" t="s">
        <v>24</v>
      </c>
      <c r="E20" s="47">
        <v>14.1463</v>
      </c>
      <c r="F20" s="49">
        <v>1.0242</v>
      </c>
      <c r="G20" s="460"/>
      <c r="H20" s="460"/>
      <c r="I20" s="460"/>
      <c r="J20" s="74">
        <f t="shared" si="2"/>
        <v>8.623389744885071E-2</v>
      </c>
      <c r="K20" s="454"/>
      <c r="L20" s="454"/>
      <c r="M20" s="454"/>
      <c r="N20" s="48">
        <f t="shared" si="0"/>
        <v>9.2016010466069387E-2</v>
      </c>
      <c r="O20" s="454"/>
      <c r="P20" s="454"/>
      <c r="Q20" s="454"/>
      <c r="R20" s="457"/>
      <c r="S20" s="83">
        <f>AVERAGE('DO600'!G30:G31)</f>
        <v>2.4424999999999999</v>
      </c>
      <c r="T20" s="460"/>
      <c r="U20" s="457"/>
      <c r="V20" s="460"/>
      <c r="W20" s="457"/>
      <c r="X20" s="49">
        <f t="shared" si="1"/>
        <v>0.41932446264073697</v>
      </c>
      <c r="Y20" s="460"/>
      <c r="Z20" s="454"/>
      <c r="AA20" s="454"/>
      <c r="AB20" s="457"/>
      <c r="AI20" s="212" t="s">
        <v>51</v>
      </c>
      <c r="AJ20" s="109">
        <f>H40</f>
        <v>1.1814333333333333</v>
      </c>
      <c r="AK20" s="214">
        <f>I40</f>
        <v>3.0822286309314093E-2</v>
      </c>
      <c r="AL20" s="214">
        <f>L40</f>
        <v>9.9472369565827501E-2</v>
      </c>
      <c r="AM20" s="214">
        <f>M40</f>
        <v>2.5951238788679133E-3</v>
      </c>
      <c r="AN20" s="214">
        <f>P40</f>
        <v>0.10614214212552553</v>
      </c>
      <c r="AO20" s="214">
        <f>Q40</f>
        <v>2.7691308529838306E-3</v>
      </c>
      <c r="AP20" s="214">
        <f>Z40</f>
        <v>0.47527020924668184</v>
      </c>
      <c r="AQ20" s="109">
        <f>AA40</f>
        <v>3.8355344689947363E-2</v>
      </c>
      <c r="AR20" s="216">
        <f>U40</f>
        <v>2.4941867954911436</v>
      </c>
      <c r="AS20" s="210">
        <f>V40</f>
        <v>0.13215069793081241</v>
      </c>
    </row>
    <row r="21" spans="2:45" x14ac:dyDescent="0.3">
      <c r="B21" s="466"/>
      <c r="C21" s="484"/>
      <c r="D21" s="51" t="s">
        <v>25</v>
      </c>
      <c r="E21" s="51">
        <v>14.617800000000001</v>
      </c>
      <c r="F21" s="53">
        <v>1.0583</v>
      </c>
      <c r="G21" s="461"/>
      <c r="H21" s="460"/>
      <c r="I21" s="460"/>
      <c r="J21" s="75">
        <f t="shared" si="2"/>
        <v>8.9104992843310596E-2</v>
      </c>
      <c r="K21" s="487"/>
      <c r="L21" s="454"/>
      <c r="M21" s="454"/>
      <c r="N21" s="52">
        <f t="shared" si="0"/>
        <v>9.507961714141891E-2</v>
      </c>
      <c r="O21" s="487"/>
      <c r="P21" s="454"/>
      <c r="Q21" s="454"/>
      <c r="R21" s="457"/>
      <c r="S21" s="84">
        <f>AVERAGE('DO600'!G32:G33)</f>
        <v>2.3600000000000003</v>
      </c>
      <c r="T21" s="461"/>
      <c r="U21" s="457"/>
      <c r="V21" s="460"/>
      <c r="W21" s="457"/>
      <c r="X21" s="53">
        <f t="shared" si="1"/>
        <v>0.44843220338983047</v>
      </c>
      <c r="Y21" s="461"/>
      <c r="Z21" s="454"/>
      <c r="AA21" s="454"/>
      <c r="AB21" s="457"/>
      <c r="AI21" s="201" t="s">
        <v>29</v>
      </c>
      <c r="AJ21" s="19">
        <f>H37</f>
        <v>1.0534000000000001</v>
      </c>
      <c r="AK21" s="131">
        <f>I37</f>
        <v>8.080222769206254E-3</v>
      </c>
      <c r="AL21" s="131">
        <f>L37</f>
        <v>8.869243074850551E-2</v>
      </c>
      <c r="AM21" s="131">
        <f>M37</f>
        <v>6.8032523105214136E-4</v>
      </c>
      <c r="AN21" s="131">
        <f>P37</f>
        <v>9.463939213528362E-2</v>
      </c>
      <c r="AO21" s="131">
        <f>Q37</f>
        <v>7.2594206492820348E-4</v>
      </c>
      <c r="AP21" s="131">
        <f>Z37</f>
        <v>0.43018940703392144</v>
      </c>
      <c r="AQ21" s="19">
        <f>AA37</f>
        <v>9.3522150079950652E-3</v>
      </c>
      <c r="AR21" s="205">
        <f>U37</f>
        <v>2.4494082125603867</v>
      </c>
      <c r="AS21" s="206">
        <f>V37</f>
        <v>5.3181906038376213E-2</v>
      </c>
    </row>
    <row r="22" spans="2:45" ht="14.4" customHeight="1" x14ac:dyDescent="0.3">
      <c r="B22" s="466"/>
      <c r="C22" s="484"/>
      <c r="D22" s="54" t="s">
        <v>31</v>
      </c>
      <c r="E22" s="54">
        <v>14.2029</v>
      </c>
      <c r="F22" s="56">
        <v>1.0283</v>
      </c>
      <c r="G22" s="488">
        <f>AVERAGE(F22:F24)</f>
        <v>1.0291666666666666</v>
      </c>
      <c r="H22" s="460"/>
      <c r="I22" s="460"/>
      <c r="J22" s="76">
        <f t="shared" si="2"/>
        <v>8.6579102466952926E-2</v>
      </c>
      <c r="K22" s="489">
        <f t="shared" ref="K22" si="7">AVERAGE(J22:J24)</f>
        <v>8.6652072633381039E-2</v>
      </c>
      <c r="L22" s="454"/>
      <c r="M22" s="454"/>
      <c r="N22" s="55">
        <f t="shared" si="0"/>
        <v>9.2384362001815226E-2</v>
      </c>
      <c r="O22" s="489">
        <f>AVERAGE(N22:N24)</f>
        <v>9.2462224928070436E-2</v>
      </c>
      <c r="P22" s="454"/>
      <c r="Q22" s="454"/>
      <c r="R22" s="457"/>
      <c r="S22" s="85">
        <f>AVERAGE('DO600'!G34:G35)</f>
        <v>2.4</v>
      </c>
      <c r="T22" s="460">
        <f t="shared" ref="T22" si="8">AVERAGE(S22:S24)</f>
        <v>2.3733333333333331</v>
      </c>
      <c r="U22" s="457"/>
      <c r="V22" s="460"/>
      <c r="W22" s="457"/>
      <c r="X22" s="56">
        <f t="shared" si="1"/>
        <v>0.42845833333333333</v>
      </c>
      <c r="Y22" s="488">
        <f>AVERAGE(X22:X24)</f>
        <v>0.43368862173102207</v>
      </c>
      <c r="Z22" s="454"/>
      <c r="AA22" s="454"/>
      <c r="AB22" s="457"/>
      <c r="AI22" s="202" t="s">
        <v>44</v>
      </c>
      <c r="AJ22" s="89">
        <f>H28</f>
        <v>0.91533333333333333</v>
      </c>
      <c r="AK22" s="123">
        <f>I28</f>
        <v>1.0149055785309948E-2</v>
      </c>
      <c r="AL22" s="123">
        <f>L28</f>
        <v>7.7067721927535013E-2</v>
      </c>
      <c r="AM22" s="123">
        <f>M28</f>
        <v>8.5451341124105022E-4</v>
      </c>
      <c r="AN22" s="123">
        <f>P28</f>
        <v>8.2235229037240953E-2</v>
      </c>
      <c r="AO22" s="123">
        <f>Q28</f>
        <v>9.1180982558270026E-4</v>
      </c>
      <c r="AP22" s="123">
        <f>Z28</f>
        <v>0.40490115212004474</v>
      </c>
      <c r="AQ22" s="89">
        <f>AA28</f>
        <v>3.2742194693122888E-2</v>
      </c>
      <c r="AR22" s="203">
        <f>U28</f>
        <v>2.2732621479418129</v>
      </c>
      <c r="AS22" s="204">
        <f>V28</f>
        <v>0.19422550106248035</v>
      </c>
    </row>
    <row r="23" spans="2:45" ht="14.4" customHeight="1" thickBot="1" x14ac:dyDescent="0.35">
      <c r="B23" s="466"/>
      <c r="C23" s="484"/>
      <c r="D23" s="47" t="s">
        <v>32</v>
      </c>
      <c r="E23" s="47">
        <v>14.2957</v>
      </c>
      <c r="F23" s="49">
        <v>1.0349999999999999</v>
      </c>
      <c r="G23" s="460"/>
      <c r="H23" s="460"/>
      <c r="I23" s="460"/>
      <c r="J23" s="74">
        <f t="shared" si="2"/>
        <v>8.7143217984339466E-2</v>
      </c>
      <c r="K23" s="454"/>
      <c r="L23" s="454"/>
      <c r="M23" s="454"/>
      <c r="N23" s="48">
        <f t="shared" si="0"/>
        <v>9.2986302316326708E-2</v>
      </c>
      <c r="O23" s="454"/>
      <c r="P23" s="454"/>
      <c r="Q23" s="454"/>
      <c r="R23" s="457"/>
      <c r="S23" s="83">
        <f>AVERAGE('DO600'!G36:G37)</f>
        <v>2.3875000000000002</v>
      </c>
      <c r="T23" s="460"/>
      <c r="U23" s="457"/>
      <c r="V23" s="460"/>
      <c r="W23" s="457"/>
      <c r="X23" s="49">
        <f t="shared" si="1"/>
        <v>0.4335078534031413</v>
      </c>
      <c r="Y23" s="460"/>
      <c r="Z23" s="454"/>
      <c r="AA23" s="454"/>
      <c r="AB23" s="457"/>
      <c r="AI23" s="213" t="s">
        <v>19</v>
      </c>
      <c r="AJ23" s="16">
        <f>H25</f>
        <v>0.88649999999999995</v>
      </c>
      <c r="AK23" s="215">
        <f>I25</f>
        <v>1.8620150375332635E-2</v>
      </c>
      <c r="AL23" s="215">
        <f>L25</f>
        <v>7.4640060621369034E-2</v>
      </c>
      <c r="AM23" s="215">
        <f>M25</f>
        <v>1.5677486213128392E-3</v>
      </c>
      <c r="AN23" s="215">
        <f>P25</f>
        <v>7.964478937528853E-2</v>
      </c>
      <c r="AO23" s="215">
        <f>Q25</f>
        <v>1.6728685333102784E-3</v>
      </c>
      <c r="AP23" s="215">
        <f>Z25</f>
        <v>0.37613064373639665</v>
      </c>
      <c r="AQ23" s="16">
        <f>AA25</f>
        <v>8.3598802184910777E-3</v>
      </c>
      <c r="AR23" s="217">
        <f>U25</f>
        <v>2.3583565459610027</v>
      </c>
      <c r="AS23" s="211">
        <f>V25</f>
        <v>9.9710403054588587E-2</v>
      </c>
    </row>
    <row r="24" spans="2:45" ht="15" customHeight="1" thickBot="1" x14ac:dyDescent="0.35">
      <c r="B24" s="467"/>
      <c r="C24" s="485"/>
      <c r="D24" s="57" t="s">
        <v>33</v>
      </c>
      <c r="E24" s="57">
        <v>14.147</v>
      </c>
      <c r="F24" s="59">
        <v>1.0242</v>
      </c>
      <c r="G24" s="486"/>
      <c r="H24" s="486"/>
      <c r="I24" s="486"/>
      <c r="J24" s="77">
        <f t="shared" si="2"/>
        <v>8.623389744885071E-2</v>
      </c>
      <c r="K24" s="455"/>
      <c r="L24" s="455"/>
      <c r="M24" s="455"/>
      <c r="N24" s="58">
        <f t="shared" si="0"/>
        <v>9.2016010466069387E-2</v>
      </c>
      <c r="O24" s="455"/>
      <c r="P24" s="455"/>
      <c r="Q24" s="455"/>
      <c r="R24" s="458"/>
      <c r="S24" s="86">
        <f>AVERAGE('DO600'!G38:G39)</f>
        <v>2.3325</v>
      </c>
      <c r="T24" s="486"/>
      <c r="U24" s="458"/>
      <c r="V24" s="486"/>
      <c r="W24" s="458"/>
      <c r="X24" s="59">
        <f t="shared" si="1"/>
        <v>0.43909967845659165</v>
      </c>
      <c r="Y24" s="486"/>
      <c r="Z24" s="455"/>
      <c r="AA24" s="455"/>
      <c r="AB24" s="458"/>
    </row>
    <row r="25" spans="2:45" ht="15" customHeight="1" x14ac:dyDescent="0.3">
      <c r="B25" s="441" t="s">
        <v>61</v>
      </c>
      <c r="C25" s="490" t="s">
        <v>19</v>
      </c>
      <c r="D25" s="11" t="s">
        <v>23</v>
      </c>
      <c r="E25" s="11">
        <v>11.391500000000001</v>
      </c>
      <c r="F25" s="13">
        <v>0.86499999999999999</v>
      </c>
      <c r="G25" s="493">
        <f>AVERAGE(F25:F27)</f>
        <v>0.88649999999999995</v>
      </c>
      <c r="H25" s="493">
        <f>G25</f>
        <v>0.88649999999999995</v>
      </c>
      <c r="I25" s="493">
        <f>STDEV(F25:F27)</f>
        <v>1.8620150375332635E-2</v>
      </c>
      <c r="J25" s="119">
        <f>F25/$AK$13</f>
        <v>7.2829839184979372E-2</v>
      </c>
      <c r="K25" s="496">
        <f t="shared" ref="K25" si="9">AVERAGE(J25:J27)</f>
        <v>7.4640060621369034E-2</v>
      </c>
      <c r="L25" s="496">
        <f>K25</f>
        <v>7.4640060621369034E-2</v>
      </c>
      <c r="M25" s="496">
        <f>STDEV(J25:J27)</f>
        <v>1.5677486213128392E-3</v>
      </c>
      <c r="N25" s="119">
        <f t="shared" si="0"/>
        <v>7.7713189858572576E-2</v>
      </c>
      <c r="O25" s="496">
        <f>AVERAGE(N25:N27)</f>
        <v>7.964478937528853E-2</v>
      </c>
      <c r="P25" s="496">
        <f>O25</f>
        <v>7.964478937528853E-2</v>
      </c>
      <c r="Q25" s="496">
        <f>STDEV(N25:N27)</f>
        <v>1.6728685333102784E-3</v>
      </c>
      <c r="R25" s="507">
        <f>(Q25/P25)*100</f>
        <v>2.1004117738671817</v>
      </c>
      <c r="S25" s="78">
        <f>AVERAGE('DO600'!G40:G41)</f>
        <v>2.2449582172701952</v>
      </c>
      <c r="T25" s="471">
        <f>AVERAGE(S25:S27)</f>
        <v>2.3583565459610027</v>
      </c>
      <c r="U25" s="507">
        <f>AVERAGE(T25)</f>
        <v>2.3583565459610027</v>
      </c>
      <c r="V25" s="493">
        <f>STDEV(S25:S27)</f>
        <v>9.9710403054588587E-2</v>
      </c>
      <c r="W25" s="507">
        <f>(V25/U25)*100</f>
        <v>4.2279613413567949</v>
      </c>
      <c r="X25" s="34">
        <f t="shared" si="1"/>
        <v>0.38530783929324758</v>
      </c>
      <c r="Y25" s="471">
        <f>AVERAGE(X25:X27)</f>
        <v>0.37613064373639665</v>
      </c>
      <c r="Z25" s="496">
        <f>Y25</f>
        <v>0.37613064373639665</v>
      </c>
      <c r="AA25" s="493">
        <f>STDEV(X25:X27)</f>
        <v>8.3598802184910777E-3</v>
      </c>
      <c r="AB25" s="507">
        <f>(AA25/Z25)*100</f>
        <v>2.2226001411227547</v>
      </c>
    </row>
    <row r="26" spans="2:45" x14ac:dyDescent="0.3">
      <c r="B26" s="442"/>
      <c r="C26" s="491"/>
      <c r="D26" s="5" t="s">
        <v>24</v>
      </c>
      <c r="E26" s="5">
        <v>11.8149</v>
      </c>
      <c r="F26" s="7">
        <v>0.89710000000000001</v>
      </c>
      <c r="G26" s="494"/>
      <c r="H26" s="494"/>
      <c r="I26" s="494"/>
      <c r="J26" s="120">
        <f t="shared" ref="J26:J48" si="10">F26/$AK$13</f>
        <v>7.5532541887682075E-2</v>
      </c>
      <c r="K26" s="497"/>
      <c r="L26" s="497"/>
      <c r="M26" s="497"/>
      <c r="N26" s="120">
        <f t="shared" si="0"/>
        <v>8.0597112857948502E-2</v>
      </c>
      <c r="O26" s="497"/>
      <c r="P26" s="497"/>
      <c r="Q26" s="497"/>
      <c r="R26" s="508"/>
      <c r="S26" s="79">
        <f>AVERAGE('DO600'!G42:G43)</f>
        <v>2.397799442896936</v>
      </c>
      <c r="T26" s="472"/>
      <c r="U26" s="508"/>
      <c r="V26" s="494"/>
      <c r="W26" s="508"/>
      <c r="X26" s="37">
        <f t="shared" si="1"/>
        <v>0.37413471033096735</v>
      </c>
      <c r="Y26" s="472"/>
      <c r="Z26" s="497"/>
      <c r="AA26" s="494"/>
      <c r="AB26" s="508"/>
    </row>
    <row r="27" spans="2:45" ht="15" thickBot="1" x14ac:dyDescent="0.35">
      <c r="B27" s="442"/>
      <c r="C27" s="492"/>
      <c r="D27" s="8" t="s">
        <v>25</v>
      </c>
      <c r="E27" s="8">
        <v>11.818899999999999</v>
      </c>
      <c r="F27" s="10">
        <v>0.89739999999999998</v>
      </c>
      <c r="G27" s="495"/>
      <c r="H27" s="495"/>
      <c r="I27" s="495"/>
      <c r="J27" s="121">
        <f t="shared" si="10"/>
        <v>7.555780079144564E-2</v>
      </c>
      <c r="K27" s="498"/>
      <c r="L27" s="498"/>
      <c r="M27" s="498"/>
      <c r="N27" s="121">
        <f t="shared" si="0"/>
        <v>8.0624065409344525E-2</v>
      </c>
      <c r="O27" s="498"/>
      <c r="P27" s="498"/>
      <c r="Q27" s="498"/>
      <c r="R27" s="509"/>
      <c r="S27" s="80">
        <f>AVERAGE('DO600'!G44:G45)</f>
        <v>2.4323119777158775</v>
      </c>
      <c r="T27" s="473"/>
      <c r="U27" s="509"/>
      <c r="V27" s="495"/>
      <c r="W27" s="509"/>
      <c r="X27" s="40">
        <f t="shared" si="1"/>
        <v>0.36894938158497481</v>
      </c>
      <c r="Y27" s="473"/>
      <c r="Z27" s="498"/>
      <c r="AA27" s="495"/>
      <c r="AB27" s="509"/>
    </row>
    <row r="28" spans="2:45" x14ac:dyDescent="0.3">
      <c r="B28" s="442"/>
      <c r="C28" s="510" t="s">
        <v>44</v>
      </c>
      <c r="D28" s="87" t="s">
        <v>45</v>
      </c>
      <c r="E28" s="87">
        <v>12.011900000000001</v>
      </c>
      <c r="F28" s="90">
        <v>0.91210000000000002</v>
      </c>
      <c r="G28" s="513">
        <f>AVERAGE(F28:F30)</f>
        <v>0.92620000000000002</v>
      </c>
      <c r="H28" s="513">
        <f>AVERAGE(G28:G36)</f>
        <v>0.91533333333333333</v>
      </c>
      <c r="I28" s="513">
        <f>STDEV(G28:G36)</f>
        <v>1.0149055785309948E-2</v>
      </c>
      <c r="J28" s="122">
        <f t="shared" si="10"/>
        <v>7.679548707586091E-2</v>
      </c>
      <c r="K28" s="515">
        <f t="shared" ref="K28" si="11">AVERAGE(J28:J30)</f>
        <v>7.7982655552749011E-2</v>
      </c>
      <c r="L28" s="515">
        <f>AVERAGE(K28:K36)</f>
        <v>7.7067721927535013E-2</v>
      </c>
      <c r="M28" s="515">
        <f>STDEV(K28:K36)</f>
        <v>8.5451341124105022E-4</v>
      </c>
      <c r="N28" s="122">
        <f t="shared" si="0"/>
        <v>8.1944740427750351E-2</v>
      </c>
      <c r="O28" s="515">
        <f>AVERAGE(N28:N30)</f>
        <v>8.3211510343364062E-2</v>
      </c>
      <c r="P28" s="515">
        <f>AVERAGE(O28:O36)</f>
        <v>8.2235229037240953E-2</v>
      </c>
      <c r="Q28" s="515">
        <f>STDEV(O28:O36)</f>
        <v>9.1180982558270026E-4</v>
      </c>
      <c r="R28" s="517">
        <f>(Q28/P28)*100</f>
        <v>1.1087824965742834</v>
      </c>
      <c r="S28" s="149">
        <f>AVERAGE('DO600'!G46:G47)</f>
        <v>2.3747910863509745</v>
      </c>
      <c r="T28" s="526">
        <f>AVERAGE(S28:S30)</f>
        <v>2.4186165273909004</v>
      </c>
      <c r="U28" s="527">
        <f>AVERAGE(T28:T36)</f>
        <v>2.2732621479418129</v>
      </c>
      <c r="V28" s="500">
        <f>STDEV(T28:T36)</f>
        <v>0.19422550106248035</v>
      </c>
      <c r="W28" s="527">
        <f>(V28/U28)*100</f>
        <v>8.5439112791426197</v>
      </c>
      <c r="X28" s="159">
        <f t="shared" si="1"/>
        <v>0.38407588997712755</v>
      </c>
      <c r="Y28" s="526">
        <f>AVERAGE(X28:X30)</f>
        <v>0.3829507137379462</v>
      </c>
      <c r="Z28" s="515">
        <f>AVERAGE(Y28:Y36)</f>
        <v>0.40490115212004474</v>
      </c>
      <c r="AA28" s="515">
        <f>STDEV(Y28:Y36)</f>
        <v>3.2742194693122888E-2</v>
      </c>
      <c r="AB28" s="517">
        <f>(AA28/Z28)*100</f>
        <v>8.0864661712336918</v>
      </c>
    </row>
    <row r="29" spans="2:45" x14ac:dyDescent="0.3">
      <c r="B29" s="442"/>
      <c r="C29" s="511"/>
      <c r="D29" s="91" t="s">
        <v>46</v>
      </c>
      <c r="E29" s="91">
        <v>12.1121</v>
      </c>
      <c r="F29" s="89">
        <v>0.91969999999999996</v>
      </c>
      <c r="G29" s="500"/>
      <c r="H29" s="500"/>
      <c r="I29" s="500"/>
      <c r="J29" s="123">
        <f t="shared" si="10"/>
        <v>7.7435379304538171E-2</v>
      </c>
      <c r="K29" s="503"/>
      <c r="L29" s="503"/>
      <c r="M29" s="503"/>
      <c r="N29" s="123">
        <f t="shared" si="0"/>
        <v>8.2627538396449915E-2</v>
      </c>
      <c r="O29" s="503"/>
      <c r="P29" s="503"/>
      <c r="Q29" s="503"/>
      <c r="R29" s="518"/>
      <c r="S29" s="150">
        <f>AVERAGE('DO600'!G48:G49)</f>
        <v>2.4093036211699164</v>
      </c>
      <c r="T29" s="524"/>
      <c r="U29" s="528"/>
      <c r="V29" s="500"/>
      <c r="W29" s="528"/>
      <c r="X29" s="160">
        <f t="shared" si="1"/>
        <v>0.38172855920641896</v>
      </c>
      <c r="Y29" s="524"/>
      <c r="Z29" s="503"/>
      <c r="AA29" s="503"/>
      <c r="AB29" s="518"/>
    </row>
    <row r="30" spans="2:45" x14ac:dyDescent="0.3">
      <c r="B30" s="442"/>
      <c r="C30" s="511"/>
      <c r="D30" s="93" t="s">
        <v>47</v>
      </c>
      <c r="E30" s="93">
        <v>12.468999999999999</v>
      </c>
      <c r="F30" s="95">
        <v>0.94679999999999997</v>
      </c>
      <c r="G30" s="514"/>
      <c r="H30" s="500"/>
      <c r="I30" s="500"/>
      <c r="J30" s="124">
        <f t="shared" si="10"/>
        <v>7.9717100277847938E-2</v>
      </c>
      <c r="K30" s="516"/>
      <c r="L30" s="503"/>
      <c r="M30" s="503"/>
      <c r="N30" s="124">
        <f t="shared" si="0"/>
        <v>8.5062252205891919E-2</v>
      </c>
      <c r="O30" s="516"/>
      <c r="P30" s="503"/>
      <c r="Q30" s="503"/>
      <c r="R30" s="518"/>
      <c r="S30" s="151">
        <f>AVERAGE('DO600'!G50:G51)</f>
        <v>2.4717548746518103</v>
      </c>
      <c r="T30" s="525"/>
      <c r="U30" s="528"/>
      <c r="V30" s="500"/>
      <c r="W30" s="528"/>
      <c r="X30" s="161">
        <f t="shared" si="1"/>
        <v>0.38304769203029215</v>
      </c>
      <c r="Y30" s="525"/>
      <c r="Z30" s="503"/>
      <c r="AA30" s="503"/>
      <c r="AB30" s="518"/>
    </row>
    <row r="31" spans="2:45" x14ac:dyDescent="0.3">
      <c r="B31" s="442"/>
      <c r="C31" s="511"/>
      <c r="D31" s="96" t="s">
        <v>26</v>
      </c>
      <c r="E31" s="96">
        <v>12.0693</v>
      </c>
      <c r="F31" s="185">
        <v>0.91639999999999999</v>
      </c>
      <c r="G31" s="520">
        <f>AVERAGE(F31:F33)</f>
        <v>0.90610000000000002</v>
      </c>
      <c r="H31" s="500"/>
      <c r="I31" s="500"/>
      <c r="J31" s="125">
        <f t="shared" si="10"/>
        <v>7.715753136313884E-2</v>
      </c>
      <c r="K31" s="502">
        <f t="shared" ref="K31" si="12">AVERAGE(J31:J33)</f>
        <v>7.6290309000589376E-2</v>
      </c>
      <c r="L31" s="503"/>
      <c r="M31" s="503"/>
      <c r="N31" s="125">
        <f t="shared" si="0"/>
        <v>8.2331060331093525E-2</v>
      </c>
      <c r="O31" s="502">
        <f>AVERAGE(N31:N33)</f>
        <v>8.1405689399829603E-2</v>
      </c>
      <c r="P31" s="503"/>
      <c r="Q31" s="503"/>
      <c r="R31" s="518"/>
      <c r="S31" s="152">
        <f>AVERAGE('DO600'!G52:G53)</f>
        <v>1.917910863509749</v>
      </c>
      <c r="T31" s="523">
        <f>AVERAGE(S31:S33)</f>
        <v>2.0526740947075206</v>
      </c>
      <c r="U31" s="528"/>
      <c r="V31" s="500"/>
      <c r="W31" s="528"/>
      <c r="X31" s="162">
        <f t="shared" si="1"/>
        <v>0.47781156957576293</v>
      </c>
      <c r="Y31" s="523">
        <f>AVERAGE(X31:X33)</f>
        <v>0.44253504728060972</v>
      </c>
      <c r="Z31" s="503"/>
      <c r="AA31" s="503"/>
      <c r="AB31" s="518"/>
    </row>
    <row r="32" spans="2:45" x14ac:dyDescent="0.3">
      <c r="B32" s="442"/>
      <c r="C32" s="511"/>
      <c r="D32" s="98" t="s">
        <v>27</v>
      </c>
      <c r="E32" s="98">
        <v>11.5601</v>
      </c>
      <c r="F32" s="186">
        <v>0.87780000000000002</v>
      </c>
      <c r="G32" s="521"/>
      <c r="H32" s="500"/>
      <c r="I32" s="500"/>
      <c r="J32" s="126">
        <f t="shared" si="10"/>
        <v>7.3907552412225311E-2</v>
      </c>
      <c r="K32" s="503"/>
      <c r="L32" s="503"/>
      <c r="M32" s="503"/>
      <c r="N32" s="126">
        <f t="shared" si="0"/>
        <v>7.8863165384803466E-2</v>
      </c>
      <c r="O32" s="503"/>
      <c r="P32" s="503"/>
      <c r="Q32" s="503"/>
      <c r="R32" s="518"/>
      <c r="S32" s="150">
        <f>AVERAGE('DO600'!G54:G55)</f>
        <v>2.0970473537604457</v>
      </c>
      <c r="T32" s="524"/>
      <c r="U32" s="528"/>
      <c r="V32" s="500"/>
      <c r="W32" s="528"/>
      <c r="X32" s="160">
        <f t="shared" si="1"/>
        <v>0.41858854471069551</v>
      </c>
      <c r="Y32" s="524"/>
      <c r="Z32" s="503"/>
      <c r="AA32" s="503"/>
      <c r="AB32" s="518"/>
    </row>
    <row r="33" spans="2:28" x14ac:dyDescent="0.3">
      <c r="B33" s="442"/>
      <c r="C33" s="511"/>
      <c r="D33" s="99" t="s">
        <v>28</v>
      </c>
      <c r="E33" s="99">
        <v>12.1699</v>
      </c>
      <c r="F33" s="187">
        <v>0.92410000000000003</v>
      </c>
      <c r="G33" s="522"/>
      <c r="H33" s="500"/>
      <c r="I33" s="500"/>
      <c r="J33" s="127">
        <f t="shared" si="10"/>
        <v>7.7805843226403978E-2</v>
      </c>
      <c r="K33" s="516"/>
      <c r="L33" s="503"/>
      <c r="M33" s="503"/>
      <c r="N33" s="127">
        <f t="shared" si="0"/>
        <v>8.3022842483591805E-2</v>
      </c>
      <c r="O33" s="516"/>
      <c r="P33" s="503"/>
      <c r="Q33" s="503"/>
      <c r="R33" s="518"/>
      <c r="S33" s="151">
        <f>AVERAGE('DO600'!G56:G57)</f>
        <v>2.1430640668523671</v>
      </c>
      <c r="T33" s="525"/>
      <c r="U33" s="528"/>
      <c r="V33" s="500"/>
      <c r="W33" s="528"/>
      <c r="X33" s="161">
        <f t="shared" si="1"/>
        <v>0.43120502755537082</v>
      </c>
      <c r="Y33" s="525"/>
      <c r="Z33" s="503"/>
      <c r="AA33" s="503"/>
      <c r="AB33" s="518"/>
    </row>
    <row r="34" spans="2:28" x14ac:dyDescent="0.3">
      <c r="B34" s="442"/>
      <c r="C34" s="511"/>
      <c r="D34" s="100" t="s">
        <v>48</v>
      </c>
      <c r="E34" s="100">
        <v>12.0168</v>
      </c>
      <c r="F34" s="101">
        <v>0.91249999999999998</v>
      </c>
      <c r="G34" s="499">
        <f>AVERAGE(F34:F36)</f>
        <v>0.91370000000000007</v>
      </c>
      <c r="H34" s="500"/>
      <c r="I34" s="500"/>
      <c r="J34" s="128">
        <f t="shared" si="10"/>
        <v>7.6829165614212339E-2</v>
      </c>
      <c r="K34" s="502">
        <f>AVERAGE(J34:J36)</f>
        <v>7.6930201229266637E-2</v>
      </c>
      <c r="L34" s="503"/>
      <c r="M34" s="503"/>
      <c r="N34" s="128">
        <f t="shared" si="0"/>
        <v>8.1980677162945048E-2</v>
      </c>
      <c r="O34" s="502">
        <f>AVERAGE(N34:N36)</f>
        <v>8.2088487368529195E-2</v>
      </c>
      <c r="P34" s="503"/>
      <c r="Q34" s="503"/>
      <c r="R34" s="518"/>
      <c r="S34" s="152">
        <f>AVERAGE('DO600'!G58:G59)</f>
        <v>2.2811142061281333</v>
      </c>
      <c r="T34" s="523">
        <f>AVERAGE(S34:S36)</f>
        <v>2.3484958217270191</v>
      </c>
      <c r="U34" s="528"/>
      <c r="V34" s="500"/>
      <c r="W34" s="528"/>
      <c r="X34" s="162">
        <f t="shared" si="1"/>
        <v>0.40002381184975339</v>
      </c>
      <c r="Y34" s="523">
        <f>AVERAGE(X34:X36)</f>
        <v>0.38921769534157818</v>
      </c>
      <c r="Z34" s="503"/>
      <c r="AA34" s="503"/>
      <c r="AB34" s="518"/>
    </row>
    <row r="35" spans="2:28" x14ac:dyDescent="0.3">
      <c r="B35" s="442"/>
      <c r="C35" s="511"/>
      <c r="D35" s="91" t="s">
        <v>49</v>
      </c>
      <c r="E35" s="91">
        <v>12.0587</v>
      </c>
      <c r="F35" s="89">
        <v>0.91559999999999997</v>
      </c>
      <c r="G35" s="500"/>
      <c r="H35" s="500"/>
      <c r="I35" s="500"/>
      <c r="J35" s="123">
        <f t="shared" si="10"/>
        <v>7.7090174286435956E-2</v>
      </c>
      <c r="K35" s="503"/>
      <c r="L35" s="503"/>
      <c r="M35" s="503"/>
      <c r="N35" s="123">
        <f t="shared" si="0"/>
        <v>8.2259186860704075E-2</v>
      </c>
      <c r="O35" s="503"/>
      <c r="P35" s="503"/>
      <c r="Q35" s="503"/>
      <c r="R35" s="518"/>
      <c r="S35" s="150">
        <f>AVERAGE('DO600'!G60:G61)</f>
        <v>2.3731476323119773</v>
      </c>
      <c r="T35" s="524"/>
      <c r="U35" s="528"/>
      <c r="V35" s="500"/>
      <c r="W35" s="528"/>
      <c r="X35" s="160">
        <f t="shared" si="1"/>
        <v>0.38581670500962489</v>
      </c>
      <c r="Y35" s="524"/>
      <c r="Z35" s="503"/>
      <c r="AA35" s="503"/>
      <c r="AB35" s="518"/>
    </row>
    <row r="36" spans="2:28" ht="15" thickBot="1" x14ac:dyDescent="0.35">
      <c r="B36" s="442"/>
      <c r="C36" s="512"/>
      <c r="D36" s="102" t="s">
        <v>50</v>
      </c>
      <c r="E36" s="102">
        <v>12.0237</v>
      </c>
      <c r="F36" s="104">
        <v>0.91300000000000003</v>
      </c>
      <c r="G36" s="501"/>
      <c r="H36" s="501"/>
      <c r="I36" s="501"/>
      <c r="J36" s="129">
        <f t="shared" si="10"/>
        <v>7.6871263787151631E-2</v>
      </c>
      <c r="K36" s="504"/>
      <c r="L36" s="504"/>
      <c r="M36" s="504"/>
      <c r="N36" s="129">
        <f t="shared" si="0"/>
        <v>8.2025598081938447E-2</v>
      </c>
      <c r="O36" s="504"/>
      <c r="P36" s="504"/>
      <c r="Q36" s="504"/>
      <c r="R36" s="519"/>
      <c r="S36" s="153">
        <f>AVERAGE('DO600'!G62:G63)</f>
        <v>2.3912256267409466</v>
      </c>
      <c r="T36" s="530"/>
      <c r="U36" s="529"/>
      <c r="V36" s="501"/>
      <c r="W36" s="529"/>
      <c r="X36" s="163">
        <f t="shared" si="1"/>
        <v>0.38181256916535627</v>
      </c>
      <c r="Y36" s="530"/>
      <c r="Z36" s="504"/>
      <c r="AA36" s="504"/>
      <c r="AB36" s="519"/>
    </row>
    <row r="37" spans="2:28" x14ac:dyDescent="0.3">
      <c r="B37" s="442"/>
      <c r="C37" s="444" t="s">
        <v>29</v>
      </c>
      <c r="D37" s="24" t="s">
        <v>31</v>
      </c>
      <c r="E37" s="67">
        <v>13.9427</v>
      </c>
      <c r="F37" s="20">
        <v>1.0587</v>
      </c>
      <c r="G37" s="447">
        <f>AVERAGE(F37:F39)</f>
        <v>1.0534000000000001</v>
      </c>
      <c r="H37" s="447">
        <f>G37</f>
        <v>1.0534000000000001</v>
      </c>
      <c r="I37" s="447">
        <f>STDEV(F37:F39)</f>
        <v>8.080222769206254E-3</v>
      </c>
      <c r="J37" s="130">
        <f t="shared" si="10"/>
        <v>8.9138671381662024E-2</v>
      </c>
      <c r="K37" s="450">
        <f>AVERAGE(J37:J39)</f>
        <v>8.869243074850551E-2</v>
      </c>
      <c r="L37" s="450">
        <f>K37</f>
        <v>8.869243074850551E-2</v>
      </c>
      <c r="M37" s="450">
        <f>STDEV(J37:J39)</f>
        <v>6.8032523105214136E-4</v>
      </c>
      <c r="N37" s="130">
        <f t="shared" si="0"/>
        <v>9.5115553876613607E-2</v>
      </c>
      <c r="O37" s="450">
        <f>AVERAGE(N37:N39)</f>
        <v>9.463939213528362E-2</v>
      </c>
      <c r="P37" s="450">
        <f>O37</f>
        <v>9.463939213528362E-2</v>
      </c>
      <c r="Q37" s="450">
        <f>STDEV(N37:N39)</f>
        <v>7.2594206492820348E-4</v>
      </c>
      <c r="R37" s="427">
        <f>(Q37/P37)*100</f>
        <v>0.76706120839247915</v>
      </c>
      <c r="S37" s="83">
        <f>AVERAGE('DO600'!G64:G65)</f>
        <v>2.4056159420289855</v>
      </c>
      <c r="T37" s="459">
        <f t="shared" ref="T37" si="13">AVERAGE(S37:S39)</f>
        <v>2.4494082125603867</v>
      </c>
      <c r="U37" s="427">
        <f>AVERAGE(T37)</f>
        <v>2.4494082125603867</v>
      </c>
      <c r="V37" s="447">
        <f>STDEV(S37:S39)</f>
        <v>5.3181906038376213E-2</v>
      </c>
      <c r="W37" s="427">
        <f>(V37/U37)*100</f>
        <v>2.1712144903272259</v>
      </c>
      <c r="X37" s="50">
        <f t="shared" si="1"/>
        <v>0.44009518789065438</v>
      </c>
      <c r="Y37" s="459">
        <f>AVERAGE(X37:X39)</f>
        <v>0.43018940703392144</v>
      </c>
      <c r="Z37" s="450">
        <f>Y37</f>
        <v>0.43018940703392144</v>
      </c>
      <c r="AA37" s="447">
        <f>STDEV(X37:X39)</f>
        <v>9.3522150079950652E-3</v>
      </c>
      <c r="AB37" s="427">
        <f>(AA37/Z37)*100</f>
        <v>2.1739761265803601</v>
      </c>
    </row>
    <row r="38" spans="2:28" x14ac:dyDescent="0.3">
      <c r="B38" s="442"/>
      <c r="C38" s="445"/>
      <c r="D38" s="17" t="s">
        <v>32</v>
      </c>
      <c r="E38" s="17">
        <v>13.75</v>
      </c>
      <c r="F38" s="19">
        <v>1.0441</v>
      </c>
      <c r="G38" s="448"/>
      <c r="H38" s="448"/>
      <c r="I38" s="448"/>
      <c r="J38" s="131">
        <f t="shared" si="10"/>
        <v>8.7909404731834631E-2</v>
      </c>
      <c r="K38" s="451"/>
      <c r="L38" s="451"/>
      <c r="M38" s="451"/>
      <c r="N38" s="131">
        <f t="shared" si="0"/>
        <v>9.3803863042006483E-2</v>
      </c>
      <c r="O38" s="451"/>
      <c r="P38" s="451"/>
      <c r="Q38" s="451"/>
      <c r="R38" s="428"/>
      <c r="S38" s="83">
        <f>AVERAGE('DO600'!G66:G67)</f>
        <v>2.4340217391304355</v>
      </c>
      <c r="T38" s="460"/>
      <c r="U38" s="428"/>
      <c r="V38" s="448"/>
      <c r="W38" s="428"/>
      <c r="X38" s="49">
        <f t="shared" si="1"/>
        <v>0.42896083597552798</v>
      </c>
      <c r="Y38" s="460"/>
      <c r="Z38" s="451"/>
      <c r="AA38" s="448"/>
      <c r="AB38" s="428"/>
    </row>
    <row r="39" spans="2:28" ht="15" thickBot="1" x14ac:dyDescent="0.35">
      <c r="B39" s="442"/>
      <c r="C39" s="446"/>
      <c r="D39" s="27" t="s">
        <v>33</v>
      </c>
      <c r="E39" s="27">
        <v>13.9255</v>
      </c>
      <c r="F39" s="29">
        <v>1.0573999999999999</v>
      </c>
      <c r="G39" s="449"/>
      <c r="H39" s="449"/>
      <c r="I39" s="449"/>
      <c r="J39" s="68">
        <f t="shared" si="10"/>
        <v>8.9029216132019862E-2</v>
      </c>
      <c r="K39" s="452"/>
      <c r="L39" s="452"/>
      <c r="M39" s="452"/>
      <c r="N39" s="68">
        <f t="shared" si="0"/>
        <v>9.4998759487230799E-2</v>
      </c>
      <c r="O39" s="452"/>
      <c r="P39" s="452"/>
      <c r="Q39" s="452"/>
      <c r="R39" s="429"/>
      <c r="S39" s="83">
        <f>AVERAGE('DO600'!G68:G69)</f>
        <v>2.5085869565217394</v>
      </c>
      <c r="T39" s="461"/>
      <c r="U39" s="429"/>
      <c r="V39" s="449"/>
      <c r="W39" s="429"/>
      <c r="X39" s="53">
        <f t="shared" si="1"/>
        <v>0.42151219723558203</v>
      </c>
      <c r="Y39" s="461"/>
      <c r="Z39" s="452"/>
      <c r="AA39" s="449"/>
      <c r="AB39" s="429"/>
    </row>
    <row r="40" spans="2:28" x14ac:dyDescent="0.3">
      <c r="B40" s="442"/>
      <c r="C40" s="505" t="s">
        <v>51</v>
      </c>
      <c r="D40" s="106" t="s">
        <v>52</v>
      </c>
      <c r="E40" s="106">
        <v>15.452299999999999</v>
      </c>
      <c r="F40" s="108">
        <v>1.1733</v>
      </c>
      <c r="G40" s="401">
        <f>AVERAGE(F40:F42)</f>
        <v>1.1529666666666667</v>
      </c>
      <c r="H40" s="401">
        <f>AVERAGE(G40:G48)</f>
        <v>1.1814333333333333</v>
      </c>
      <c r="I40" s="401">
        <f>STDEV(G40:G48)</f>
        <v>3.0822286309314093E-2</v>
      </c>
      <c r="J40" s="132">
        <f t="shared" si="10"/>
        <v>9.8787572619348313E-2</v>
      </c>
      <c r="K40" s="398">
        <f t="shared" ref="K40" si="14">AVERAGE(J40:J42)</f>
        <v>9.7075580253150329E-2</v>
      </c>
      <c r="L40" s="397">
        <f>AVERAGE(K40:K48)</f>
        <v>9.9472369565827501E-2</v>
      </c>
      <c r="M40" s="397">
        <f>STDEV(K40:K48)</f>
        <v>2.5951238788679133E-3</v>
      </c>
      <c r="N40" s="132">
        <f t="shared" si="0"/>
        <v>0.10541142850989965</v>
      </c>
      <c r="O40" s="398">
        <f>AVERAGE(N40:N42)</f>
        <v>0.10358464447083493</v>
      </c>
      <c r="P40" s="398">
        <f>AVERAGE(O40:O48)</f>
        <v>0.10614214212552553</v>
      </c>
      <c r="Q40" s="398">
        <f>STDEV(O40:O48)</f>
        <v>2.7691308529838306E-3</v>
      </c>
      <c r="R40" s="425">
        <f>(Q40/P40)*100</f>
        <v>2.6088891721339191</v>
      </c>
      <c r="S40" s="158">
        <f>AVERAGE('DO600'!G70:G71)</f>
        <v>2.5423188405797106</v>
      </c>
      <c r="T40" s="537">
        <f>AVERAGE(S40:S42)</f>
        <v>2.5754589371980678</v>
      </c>
      <c r="U40" s="535">
        <f>AVERAGE(T40:T48)</f>
        <v>2.4941867954911436</v>
      </c>
      <c r="V40" s="401">
        <f>STDEV(T40:T48)</f>
        <v>0.13215069793081241</v>
      </c>
      <c r="W40" s="534">
        <f>(V40/U40)*100</f>
        <v>5.2983480695875436</v>
      </c>
      <c r="X40" s="164">
        <f t="shared" si="1"/>
        <v>0.46150780982784168</v>
      </c>
      <c r="Y40" s="537">
        <f>AVERAGE(X40:X42)</f>
        <v>0.4477937456689649</v>
      </c>
      <c r="Z40" s="397">
        <f>AVERAGE(Y40:Y48)</f>
        <v>0.47527020924668184</v>
      </c>
      <c r="AA40" s="397">
        <f>STDEV(Y40:Y48)</f>
        <v>3.8355344689947363E-2</v>
      </c>
      <c r="AB40" s="424">
        <f>(AA40/Z40)*100</f>
        <v>8.0702185711874908</v>
      </c>
    </row>
    <row r="41" spans="2:28" x14ac:dyDescent="0.3">
      <c r="B41" s="442"/>
      <c r="C41" s="505"/>
      <c r="D41" s="106" t="s">
        <v>53</v>
      </c>
      <c r="E41" s="106">
        <v>14.732200000000001</v>
      </c>
      <c r="F41" s="108">
        <v>1.1186</v>
      </c>
      <c r="G41" s="401"/>
      <c r="H41" s="401"/>
      <c r="I41" s="401"/>
      <c r="J41" s="132">
        <f t="shared" si="10"/>
        <v>9.41820324997895E-2</v>
      </c>
      <c r="K41" s="398"/>
      <c r="L41" s="398"/>
      <c r="M41" s="398"/>
      <c r="N41" s="132">
        <f t="shared" si="0"/>
        <v>0.10049707997202229</v>
      </c>
      <c r="O41" s="398"/>
      <c r="P41" s="398"/>
      <c r="Q41" s="398"/>
      <c r="R41" s="425"/>
      <c r="S41" s="154">
        <f>AVERAGE('DO600'!G72:G73)</f>
        <v>2.526340579710145</v>
      </c>
      <c r="T41" s="531"/>
      <c r="U41" s="535"/>
      <c r="V41" s="401"/>
      <c r="W41" s="535"/>
      <c r="X41" s="165">
        <f t="shared" si="1"/>
        <v>0.44277482180503963</v>
      </c>
      <c r="Y41" s="531"/>
      <c r="Z41" s="398"/>
      <c r="AA41" s="398"/>
      <c r="AB41" s="425"/>
    </row>
    <row r="42" spans="2:28" x14ac:dyDescent="0.3">
      <c r="B42" s="442"/>
      <c r="C42" s="505"/>
      <c r="D42" s="110" t="s">
        <v>54</v>
      </c>
      <c r="E42" s="110">
        <v>15.3689</v>
      </c>
      <c r="F42" s="112">
        <v>1.167</v>
      </c>
      <c r="G42" s="422"/>
      <c r="H42" s="401"/>
      <c r="I42" s="401"/>
      <c r="J42" s="133">
        <f t="shared" si="10"/>
        <v>9.8257135640313215E-2</v>
      </c>
      <c r="K42" s="423"/>
      <c r="L42" s="398"/>
      <c r="M42" s="398"/>
      <c r="N42" s="133">
        <f t="shared" si="0"/>
        <v>0.10484542493058288</v>
      </c>
      <c r="O42" s="423"/>
      <c r="P42" s="398"/>
      <c r="Q42" s="398"/>
      <c r="R42" s="425"/>
      <c r="S42" s="155">
        <f>AVERAGE('DO600'!G74:G75)</f>
        <v>2.6577173913043479</v>
      </c>
      <c r="T42" s="538"/>
      <c r="U42" s="535"/>
      <c r="V42" s="401"/>
      <c r="W42" s="535"/>
      <c r="X42" s="166">
        <f t="shared" si="1"/>
        <v>0.43909860537401335</v>
      </c>
      <c r="Y42" s="538"/>
      <c r="Z42" s="398"/>
      <c r="AA42" s="398"/>
      <c r="AB42" s="425"/>
    </row>
    <row r="43" spans="2:28" x14ac:dyDescent="0.3">
      <c r="B43" s="442"/>
      <c r="C43" s="505"/>
      <c r="D43" s="113" t="s">
        <v>55</v>
      </c>
      <c r="E43" s="113">
        <v>16.1479</v>
      </c>
      <c r="F43" s="115">
        <v>1.2261</v>
      </c>
      <c r="G43" s="540">
        <f>AVERAGE(F43:F45)</f>
        <v>1.2141666666666666</v>
      </c>
      <c r="H43" s="401"/>
      <c r="I43" s="401"/>
      <c r="J43" s="134">
        <f t="shared" si="10"/>
        <v>0.10323313968173781</v>
      </c>
      <c r="K43" s="541">
        <f t="shared" ref="K43" si="15">AVERAGE(J43:J45)</f>
        <v>0.10222839662091998</v>
      </c>
      <c r="L43" s="398"/>
      <c r="M43" s="398"/>
      <c r="N43" s="134">
        <f t="shared" si="0"/>
        <v>0.11015507755560211</v>
      </c>
      <c r="O43" s="541">
        <f>AVERAGE(N43:N45)</f>
        <v>0.10908296495562643</v>
      </c>
      <c r="P43" s="398"/>
      <c r="Q43" s="398"/>
      <c r="R43" s="425"/>
      <c r="S43" s="156">
        <f>AVERAGE('DO600'!G76:G77)</f>
        <v>2.2511594202898557</v>
      </c>
      <c r="T43" s="531">
        <f>AVERAGE(S43:S45)</f>
        <v>2.3417028985507251</v>
      </c>
      <c r="U43" s="535"/>
      <c r="V43" s="401"/>
      <c r="W43" s="535"/>
      <c r="X43" s="167">
        <f t="shared" si="1"/>
        <v>0.54465267495010605</v>
      </c>
      <c r="Y43" s="533">
        <f>AVERAGE(X43:X45)</f>
        <v>0.51909025328532787</v>
      </c>
      <c r="Z43" s="398"/>
      <c r="AA43" s="398"/>
      <c r="AB43" s="425"/>
    </row>
    <row r="44" spans="2:28" x14ac:dyDescent="0.3">
      <c r="B44" s="442"/>
      <c r="C44" s="505"/>
      <c r="D44" s="106" t="s">
        <v>56</v>
      </c>
      <c r="E44" s="106">
        <v>15.5997</v>
      </c>
      <c r="F44" s="108">
        <v>1.1845000000000001</v>
      </c>
      <c r="G44" s="401"/>
      <c r="H44" s="401"/>
      <c r="I44" s="401"/>
      <c r="J44" s="132">
        <f t="shared" si="10"/>
        <v>9.9730571693188524E-2</v>
      </c>
      <c r="K44" s="398"/>
      <c r="L44" s="398"/>
      <c r="M44" s="398"/>
      <c r="N44" s="132">
        <f t="shared" si="0"/>
        <v>0.1064176570953517</v>
      </c>
      <c r="O44" s="398"/>
      <c r="P44" s="398"/>
      <c r="Q44" s="398"/>
      <c r="R44" s="425"/>
      <c r="S44" s="154">
        <f>AVERAGE('DO600'!G78:G79)</f>
        <v>2.3168478260869572</v>
      </c>
      <c r="T44" s="531"/>
      <c r="U44" s="535"/>
      <c r="V44" s="401"/>
      <c r="W44" s="535"/>
      <c r="X44" s="165">
        <f t="shared" si="1"/>
        <v>0.51125498475252162</v>
      </c>
      <c r="Y44" s="531"/>
      <c r="Z44" s="398"/>
      <c r="AA44" s="398"/>
      <c r="AB44" s="425"/>
    </row>
    <row r="45" spans="2:28" x14ac:dyDescent="0.3">
      <c r="B45" s="442"/>
      <c r="C45" s="505"/>
      <c r="D45" s="110" t="s">
        <v>57</v>
      </c>
      <c r="E45" s="110">
        <v>16.2239</v>
      </c>
      <c r="F45" s="112">
        <v>1.2319</v>
      </c>
      <c r="G45" s="422"/>
      <c r="H45" s="401"/>
      <c r="I45" s="401"/>
      <c r="J45" s="133">
        <f t="shared" si="10"/>
        <v>0.10372147848783363</v>
      </c>
      <c r="K45" s="423"/>
      <c r="L45" s="398"/>
      <c r="M45" s="398"/>
      <c r="N45" s="133">
        <f t="shared" si="0"/>
        <v>0.1106761602159255</v>
      </c>
      <c r="O45" s="423"/>
      <c r="P45" s="398"/>
      <c r="Q45" s="398"/>
      <c r="R45" s="425"/>
      <c r="S45" s="155">
        <f>AVERAGE('DO600'!G80:G81)</f>
        <v>2.4571014492753629</v>
      </c>
      <c r="T45" s="538"/>
      <c r="U45" s="535"/>
      <c r="V45" s="401"/>
      <c r="W45" s="535"/>
      <c r="X45" s="166">
        <f t="shared" si="1"/>
        <v>0.50136310015335606</v>
      </c>
      <c r="Y45" s="538"/>
      <c r="Z45" s="398"/>
      <c r="AA45" s="398"/>
      <c r="AB45" s="425"/>
    </row>
    <row r="46" spans="2:28" x14ac:dyDescent="0.3">
      <c r="B46" s="442"/>
      <c r="C46" s="505"/>
      <c r="D46" s="113" t="s">
        <v>58</v>
      </c>
      <c r="E46" s="113">
        <v>15.5471</v>
      </c>
      <c r="F46" s="115">
        <v>1.1805000000000001</v>
      </c>
      <c r="G46" s="540">
        <f>AVERAGE(F46:F48)</f>
        <v>1.1771666666666667</v>
      </c>
      <c r="H46" s="401"/>
      <c r="I46" s="401"/>
      <c r="J46" s="134">
        <f t="shared" si="10"/>
        <v>9.9393786309674159E-2</v>
      </c>
      <c r="K46" s="541">
        <f>AVERAGE(J46:J48)</f>
        <v>9.9113131823412193E-2</v>
      </c>
      <c r="L46" s="398"/>
      <c r="M46" s="398"/>
      <c r="N46" s="134">
        <f t="shared" si="0"/>
        <v>0.10605828974340453</v>
      </c>
      <c r="O46" s="541">
        <f>AVERAGE(N46:N48)</f>
        <v>0.10575881695011524</v>
      </c>
      <c r="P46" s="398"/>
      <c r="Q46" s="398"/>
      <c r="R46" s="425"/>
      <c r="S46" s="156">
        <f>AVERAGE('DO600'!G82:G83)</f>
        <v>2.5139130434782615</v>
      </c>
      <c r="T46" s="531">
        <f>AVERAGE(S46:S48)</f>
        <v>2.565398550724638</v>
      </c>
      <c r="U46" s="535"/>
      <c r="V46" s="401"/>
      <c r="W46" s="535"/>
      <c r="X46" s="167">
        <f t="shared" si="1"/>
        <v>0.4695866482186094</v>
      </c>
      <c r="Y46" s="533">
        <f>AVERAGE(X46:X48)</f>
        <v>0.45892662878575274</v>
      </c>
      <c r="Z46" s="398"/>
      <c r="AA46" s="398"/>
      <c r="AB46" s="425"/>
    </row>
    <row r="47" spans="2:28" x14ac:dyDescent="0.3">
      <c r="B47" s="442"/>
      <c r="C47" s="505"/>
      <c r="D47" s="106" t="s">
        <v>59</v>
      </c>
      <c r="E47" s="106">
        <v>14.927300000000001</v>
      </c>
      <c r="F47" s="108">
        <v>1.1335</v>
      </c>
      <c r="G47" s="401"/>
      <c r="H47" s="401"/>
      <c r="I47" s="401"/>
      <c r="J47" s="132">
        <f t="shared" si="10"/>
        <v>9.5436558053380471E-2</v>
      </c>
      <c r="K47" s="398"/>
      <c r="L47" s="398"/>
      <c r="M47" s="398"/>
      <c r="N47" s="132">
        <f t="shared" si="0"/>
        <v>0.10183572335802543</v>
      </c>
      <c r="O47" s="398"/>
      <c r="P47" s="398"/>
      <c r="Q47" s="398"/>
      <c r="R47" s="425"/>
      <c r="S47" s="154">
        <f>AVERAGE('DO600'!G84:G85)</f>
        <v>2.5103623188405799</v>
      </c>
      <c r="T47" s="531"/>
      <c r="U47" s="535"/>
      <c r="V47" s="401"/>
      <c r="W47" s="535"/>
      <c r="X47" s="165">
        <f t="shared" si="1"/>
        <v>0.45152844730537189</v>
      </c>
      <c r="Y47" s="531"/>
      <c r="Z47" s="398"/>
      <c r="AA47" s="398"/>
      <c r="AB47" s="425"/>
    </row>
    <row r="48" spans="2:28" ht="15" thickBot="1" x14ac:dyDescent="0.35">
      <c r="B48" s="443"/>
      <c r="C48" s="506"/>
      <c r="D48" s="116" t="s">
        <v>60</v>
      </c>
      <c r="E48" s="116">
        <v>16.034099999999999</v>
      </c>
      <c r="F48" s="118">
        <v>1.2175</v>
      </c>
      <c r="G48" s="402"/>
      <c r="H48" s="402"/>
      <c r="I48" s="402"/>
      <c r="J48" s="135">
        <f t="shared" si="10"/>
        <v>0.10250905110718195</v>
      </c>
      <c r="K48" s="399"/>
      <c r="L48" s="399"/>
      <c r="M48" s="399"/>
      <c r="N48" s="135">
        <f t="shared" si="0"/>
        <v>0.10938243774891573</v>
      </c>
      <c r="O48" s="399"/>
      <c r="P48" s="399"/>
      <c r="Q48" s="399"/>
      <c r="R48" s="426"/>
      <c r="S48" s="157">
        <f>AVERAGE('DO600'!G86:G87)</f>
        <v>2.6719202898550725</v>
      </c>
      <c r="T48" s="532"/>
      <c r="U48" s="536"/>
      <c r="V48" s="402"/>
      <c r="W48" s="536"/>
      <c r="X48" s="168">
        <f t="shared" si="1"/>
        <v>0.45566479083327682</v>
      </c>
      <c r="Y48" s="532"/>
      <c r="Z48" s="399"/>
      <c r="AA48" s="399"/>
      <c r="AB48" s="426"/>
    </row>
    <row r="49" spans="2:28" x14ac:dyDescent="0.3">
      <c r="B49" s="441" t="s">
        <v>81</v>
      </c>
      <c r="C49" s="444" t="s">
        <v>29</v>
      </c>
      <c r="D49" s="24" t="s">
        <v>31</v>
      </c>
      <c r="E49" s="67">
        <v>16.157299999999999</v>
      </c>
      <c r="F49" s="20">
        <v>1.2269000000000001</v>
      </c>
      <c r="G49" s="447">
        <f>AVERAGE(F49:F51)</f>
        <v>1.2417</v>
      </c>
      <c r="H49" s="447">
        <f>G49</f>
        <v>1.2417</v>
      </c>
      <c r="I49" s="447">
        <f>STDEV(F49:F51)</f>
        <v>2.8450659043333201E-2</v>
      </c>
      <c r="J49" s="130">
        <f>F49/$AK$13</f>
        <v>0.10330049675844069</v>
      </c>
      <c r="K49" s="450">
        <f t="shared" ref="K49" si="16">AVERAGE(J49:J51)</f>
        <v>0.1045466026774438</v>
      </c>
      <c r="L49" s="450">
        <f>K49</f>
        <v>0.1045466026774438</v>
      </c>
      <c r="M49" s="450">
        <f>STDEV(J49:J51)</f>
        <v>2.395441529286284E-3</v>
      </c>
      <c r="N49" s="130">
        <f t="shared" si="0"/>
        <v>0.11022695102599156</v>
      </c>
      <c r="O49" s="450">
        <f>AVERAGE(N49:N51)</f>
        <v>0.11155661022819603</v>
      </c>
      <c r="P49" s="450">
        <f>O49</f>
        <v>0.11155661022819603</v>
      </c>
      <c r="Q49" s="450">
        <f>STDEV(N49:N51)</f>
        <v>2.5560595003885191E-3</v>
      </c>
      <c r="R49" s="427">
        <f>(Q49/P49)*100</f>
        <v>2.2912667345842972</v>
      </c>
      <c r="S49" s="20">
        <f>AVERAGE('DO600'!G88:G89)</f>
        <v>2.6325000000000003</v>
      </c>
      <c r="T49" s="447">
        <f>AVERAGE(S49:S51)</f>
        <v>2.6425000000000001</v>
      </c>
      <c r="U49" s="427">
        <f>T49</f>
        <v>2.6425000000000001</v>
      </c>
      <c r="V49" s="447">
        <f>STDEV(S49:S51)</f>
        <v>1.520690632574548E-2</v>
      </c>
      <c r="W49" s="427">
        <f>(V49/U49)*100</f>
        <v>0.57547422235555268</v>
      </c>
      <c r="X49" s="20">
        <f t="shared" si="1"/>
        <v>0.46605887939221269</v>
      </c>
      <c r="Y49" s="447">
        <f>AVERAGE(X49:X51)</f>
        <v>0.46986549825930846</v>
      </c>
      <c r="Z49" s="450">
        <f>Y49</f>
        <v>0.46986549825930846</v>
      </c>
      <c r="AA49" s="447">
        <f>STDEV(X49:X51)</f>
        <v>8.0705349426916755E-3</v>
      </c>
      <c r="AB49" s="427">
        <f>(AA49/Z49)*100</f>
        <v>1.7176266341304602</v>
      </c>
    </row>
    <row r="50" spans="2:28" x14ac:dyDescent="0.3">
      <c r="B50" s="442"/>
      <c r="C50" s="445"/>
      <c r="D50" s="17" t="s">
        <v>32</v>
      </c>
      <c r="E50" s="17">
        <v>16.116199999999999</v>
      </c>
      <c r="F50" s="19">
        <v>1.2237</v>
      </c>
      <c r="G50" s="448"/>
      <c r="H50" s="448"/>
      <c r="I50" s="448"/>
      <c r="J50" s="131">
        <f t="shared" ref="J50:J72" si="17">F50/$AK$13</f>
        <v>0.1030310684516292</v>
      </c>
      <c r="K50" s="451"/>
      <c r="L50" s="451"/>
      <c r="M50" s="451"/>
      <c r="N50" s="131">
        <f t="shared" si="0"/>
        <v>0.10993945714443382</v>
      </c>
      <c r="O50" s="451"/>
      <c r="P50" s="451"/>
      <c r="Q50" s="451"/>
      <c r="R50" s="428"/>
      <c r="S50" s="19">
        <f>'DO600'!G91</f>
        <v>2.6350000000000002</v>
      </c>
      <c r="T50" s="448"/>
      <c r="U50" s="428"/>
      <c r="V50" s="448"/>
      <c r="W50" s="428"/>
      <c r="X50" s="19">
        <f t="shared" si="1"/>
        <v>0.46440227703984815</v>
      </c>
      <c r="Y50" s="448"/>
      <c r="Z50" s="451"/>
      <c r="AA50" s="448"/>
      <c r="AB50" s="428"/>
    </row>
    <row r="51" spans="2:28" ht="15" thickBot="1" x14ac:dyDescent="0.35">
      <c r="B51" s="442"/>
      <c r="C51" s="446"/>
      <c r="D51" s="27" t="s">
        <v>33</v>
      </c>
      <c r="E51" s="27">
        <v>16.785399999999999</v>
      </c>
      <c r="F51" s="272">
        <v>1.2745</v>
      </c>
      <c r="G51" s="449"/>
      <c r="H51" s="449"/>
      <c r="I51" s="449"/>
      <c r="J51" s="265">
        <f t="shared" si="17"/>
        <v>0.10730824282226151</v>
      </c>
      <c r="K51" s="452"/>
      <c r="L51" s="452"/>
      <c r="M51" s="452"/>
      <c r="N51" s="68">
        <f t="shared" si="0"/>
        <v>0.11450342251416271</v>
      </c>
      <c r="O51" s="452"/>
      <c r="P51" s="452"/>
      <c r="Q51" s="452"/>
      <c r="R51" s="429"/>
      <c r="S51" s="29">
        <f>AVERAGE('DO600'!G92:G93)</f>
        <v>2.66</v>
      </c>
      <c r="T51" s="449"/>
      <c r="U51" s="429"/>
      <c r="V51" s="449"/>
      <c r="W51" s="429"/>
      <c r="X51" s="23">
        <f t="shared" si="1"/>
        <v>0.47913533834586464</v>
      </c>
      <c r="Y51" s="449"/>
      <c r="Z51" s="452"/>
      <c r="AA51" s="449"/>
      <c r="AB51" s="429"/>
    </row>
    <row r="52" spans="2:28" x14ac:dyDescent="0.3">
      <c r="B52" s="442"/>
      <c r="C52" s="430" t="s">
        <v>84</v>
      </c>
      <c r="D52" s="237" t="s">
        <v>20</v>
      </c>
      <c r="E52" s="238">
        <v>15.057</v>
      </c>
      <c r="F52" s="207">
        <v>1.1433</v>
      </c>
      <c r="G52" s="413">
        <f>AVERAGE(F52:F54)</f>
        <v>1.1072333333333333</v>
      </c>
      <c r="H52" s="413">
        <f>AVERAGE(G52:G60)</f>
        <v>1.1209222222222222</v>
      </c>
      <c r="I52" s="413">
        <f>STDEV(G52:G60)</f>
        <v>1.2610680364645615E-2</v>
      </c>
      <c r="J52" s="266">
        <f t="shared" si="17"/>
        <v>9.6261682242990643E-2</v>
      </c>
      <c r="K52" s="417">
        <f t="shared" ref="K52:K70" si="18">AVERAGE(J52:J54)</f>
        <v>9.3225000701636196E-2</v>
      </c>
      <c r="L52" s="417">
        <f>AVERAGE(K52:K60)</f>
        <v>9.4377555125218657E-2</v>
      </c>
      <c r="M52" s="417">
        <f>STDEV(K52:K60)</f>
        <v>1.0617732057460368E-3</v>
      </c>
      <c r="N52" s="266">
        <f t="shared" si="0"/>
        <v>0.10271617337029595</v>
      </c>
      <c r="O52" s="417">
        <f>AVERAGE(N52:N54)</f>
        <v>9.9475877746905764E-2</v>
      </c>
      <c r="P52" s="417">
        <f>AVERAGE(O52:O60)</f>
        <v>0.10070571268468048</v>
      </c>
      <c r="Q52" s="417">
        <f>STDEV(O52:O60)</f>
        <v>1.1329667022236813E-3</v>
      </c>
      <c r="R52" s="433">
        <f>(Q52/P52)*100</f>
        <v>1.125027242268879</v>
      </c>
      <c r="S52" s="207">
        <f>AVERAGE('DO600'!G94:G95)</f>
        <v>2.6425000000000001</v>
      </c>
      <c r="T52" s="434">
        <f t="shared" ref="T52" si="19">AVERAGE(S52:S54)</f>
        <v>2.5625</v>
      </c>
      <c r="U52" s="433">
        <f>AVERAGE(T52:T60)</f>
        <v>2.5083333333333333</v>
      </c>
      <c r="V52" s="417">
        <f>STDEV(T52:T60)</f>
        <v>5.8778066581941228E-2</v>
      </c>
      <c r="W52" s="436">
        <f>(V52/U52)*100</f>
        <v>2.3433116245292185</v>
      </c>
      <c r="X52" s="228">
        <f t="shared" si="1"/>
        <v>0.4326584673604541</v>
      </c>
      <c r="Y52" s="434">
        <f>AVERAGE(X52:X54)</f>
        <v>0.43212800794141226</v>
      </c>
      <c r="Z52" s="437">
        <f>AVERAGE(Y52:Y60)</f>
        <v>0.44716149979058556</v>
      </c>
      <c r="AA52" s="437">
        <f>STDEV(Y52:Y60)</f>
        <v>1.3897768733629101E-2</v>
      </c>
      <c r="AB52" s="436">
        <f>(AA52/Z52)*100</f>
        <v>3.1079976116319714</v>
      </c>
    </row>
    <row r="53" spans="2:28" x14ac:dyDescent="0.3">
      <c r="B53" s="442"/>
      <c r="C53" s="430"/>
      <c r="D53" s="237" t="s">
        <v>21</v>
      </c>
      <c r="E53" s="238">
        <v>14.403499999999999</v>
      </c>
      <c r="F53" s="207">
        <v>1.0936999999999999</v>
      </c>
      <c r="G53" s="413"/>
      <c r="H53" s="413"/>
      <c r="I53" s="413"/>
      <c r="J53" s="266">
        <f t="shared" si="17"/>
        <v>9.208554348741263E-2</v>
      </c>
      <c r="K53" s="417"/>
      <c r="L53" s="417"/>
      <c r="M53" s="417"/>
      <c r="N53" s="266">
        <f t="shared" si="0"/>
        <v>9.8260018206151212E-2</v>
      </c>
      <c r="O53" s="417"/>
      <c r="P53" s="417"/>
      <c r="Q53" s="417"/>
      <c r="R53" s="433"/>
      <c r="S53" s="207">
        <f>AVERAGE('DO600'!G96:G97)</f>
        <v>2.56</v>
      </c>
      <c r="T53" s="413"/>
      <c r="U53" s="433"/>
      <c r="V53" s="417"/>
      <c r="W53" s="433"/>
      <c r="X53" s="207">
        <f t="shared" si="1"/>
        <v>0.42722656249999996</v>
      </c>
      <c r="Y53" s="413"/>
      <c r="Z53" s="417"/>
      <c r="AA53" s="417"/>
      <c r="AB53" s="433"/>
    </row>
    <row r="54" spans="2:28" x14ac:dyDescent="0.3">
      <c r="B54" s="442"/>
      <c r="C54" s="430"/>
      <c r="D54" s="240" t="s">
        <v>22</v>
      </c>
      <c r="E54" s="241">
        <v>14.2845</v>
      </c>
      <c r="F54" s="229">
        <v>1.0847</v>
      </c>
      <c r="G54" s="414"/>
      <c r="H54" s="413"/>
      <c r="I54" s="413"/>
      <c r="J54" s="221">
        <f t="shared" si="17"/>
        <v>9.1327776374505343E-2</v>
      </c>
      <c r="K54" s="432"/>
      <c r="L54" s="417"/>
      <c r="M54" s="417"/>
      <c r="N54" s="221">
        <f t="shared" si="0"/>
        <v>9.7451441664270139E-2</v>
      </c>
      <c r="O54" s="432"/>
      <c r="P54" s="417"/>
      <c r="Q54" s="417"/>
      <c r="R54" s="433"/>
      <c r="S54" s="229">
        <f>AVERAGE('DO600'!G98:G99)</f>
        <v>2.4849999999999999</v>
      </c>
      <c r="T54" s="414"/>
      <c r="U54" s="433"/>
      <c r="V54" s="417"/>
      <c r="W54" s="433"/>
      <c r="X54" s="229">
        <f t="shared" si="1"/>
        <v>0.43649899396378272</v>
      </c>
      <c r="Y54" s="414"/>
      <c r="Z54" s="417"/>
      <c r="AA54" s="417"/>
      <c r="AB54" s="433"/>
    </row>
    <row r="55" spans="2:28" x14ac:dyDescent="0.3">
      <c r="B55" s="442"/>
      <c r="C55" s="430"/>
      <c r="D55" s="243" t="s">
        <v>76</v>
      </c>
      <c r="E55" s="244">
        <v>14.918699999999999</v>
      </c>
      <c r="F55" s="230">
        <v>1.1328</v>
      </c>
      <c r="G55" s="412">
        <f>AVERAGE(F55:F57)</f>
        <v>1.1320666666666666</v>
      </c>
      <c r="H55" s="413"/>
      <c r="I55" s="413"/>
      <c r="J55" s="222">
        <f t="shared" si="17"/>
        <v>9.5377620611265465E-2</v>
      </c>
      <c r="K55" s="416">
        <f t="shared" si="18"/>
        <v>9.5315876624287824E-2</v>
      </c>
      <c r="L55" s="417"/>
      <c r="M55" s="417"/>
      <c r="N55" s="222">
        <f t="shared" si="0"/>
        <v>0.10177283407143467</v>
      </c>
      <c r="O55" s="416">
        <f>AVERAGE(N55:N57)</f>
        <v>0.10170695005691104</v>
      </c>
      <c r="P55" s="417"/>
      <c r="Q55" s="417"/>
      <c r="R55" s="433"/>
      <c r="S55" s="230">
        <f>AVERAGE('DO600'!G100:G101)</f>
        <v>2.5049999999999999</v>
      </c>
      <c r="T55" s="413">
        <f t="shared" ref="T55" si="20">AVERAGE(S55:S57)</f>
        <v>2.5166666666666671</v>
      </c>
      <c r="U55" s="433"/>
      <c r="V55" s="417"/>
      <c r="W55" s="433"/>
      <c r="X55" s="230">
        <f t="shared" si="1"/>
        <v>0.45221556886227549</v>
      </c>
      <c r="Y55" s="412">
        <f>AVERAGE(X55:X57)</f>
        <v>0.44981578050819465</v>
      </c>
      <c r="Z55" s="417"/>
      <c r="AA55" s="417"/>
      <c r="AB55" s="433"/>
    </row>
    <row r="56" spans="2:28" x14ac:dyDescent="0.3">
      <c r="B56" s="442"/>
      <c r="C56" s="430"/>
      <c r="D56" s="237" t="s">
        <v>77</v>
      </c>
      <c r="E56" s="238">
        <v>15.140499999999999</v>
      </c>
      <c r="F56" s="207">
        <v>1.1496</v>
      </c>
      <c r="G56" s="413"/>
      <c r="H56" s="413"/>
      <c r="I56" s="413"/>
      <c r="J56" s="266">
        <f t="shared" si="17"/>
        <v>9.6792119222025755E-2</v>
      </c>
      <c r="K56" s="417"/>
      <c r="L56" s="417"/>
      <c r="M56" s="417"/>
      <c r="N56" s="266">
        <f t="shared" si="0"/>
        <v>0.10328217694961275</v>
      </c>
      <c r="O56" s="417"/>
      <c r="P56" s="417"/>
      <c r="Q56" s="417"/>
      <c r="R56" s="433"/>
      <c r="S56" s="207">
        <f>AVERAGE('DO600'!G102:G103)</f>
        <v>2.5375000000000001</v>
      </c>
      <c r="T56" s="413"/>
      <c r="U56" s="433"/>
      <c r="V56" s="417"/>
      <c r="W56" s="433"/>
      <c r="X56" s="207">
        <f t="shared" si="1"/>
        <v>0.45304433497536944</v>
      </c>
      <c r="Y56" s="413"/>
      <c r="Z56" s="417"/>
      <c r="AA56" s="417"/>
      <c r="AB56" s="433"/>
    </row>
    <row r="57" spans="2:28" x14ac:dyDescent="0.3">
      <c r="B57" s="442"/>
      <c r="C57" s="430"/>
      <c r="D57" s="240" t="s">
        <v>78</v>
      </c>
      <c r="E57" s="241">
        <v>14.6685</v>
      </c>
      <c r="F57" s="229">
        <v>1.1137999999999999</v>
      </c>
      <c r="G57" s="414"/>
      <c r="H57" s="413"/>
      <c r="I57" s="413"/>
      <c r="J57" s="221">
        <f t="shared" si="17"/>
        <v>9.3777890039572265E-2</v>
      </c>
      <c r="K57" s="432"/>
      <c r="L57" s="417"/>
      <c r="M57" s="417"/>
      <c r="N57" s="221">
        <f t="shared" si="0"/>
        <v>0.10006583914968568</v>
      </c>
      <c r="O57" s="432"/>
      <c r="P57" s="417"/>
      <c r="Q57" s="417"/>
      <c r="R57" s="433"/>
      <c r="S57" s="229">
        <f>AVERAGE('DO600'!G104:G105)</f>
        <v>2.5075000000000003</v>
      </c>
      <c r="T57" s="414"/>
      <c r="U57" s="433"/>
      <c r="V57" s="417"/>
      <c r="W57" s="433"/>
      <c r="X57" s="229">
        <f t="shared" si="1"/>
        <v>0.44418743768693908</v>
      </c>
      <c r="Y57" s="414"/>
      <c r="Z57" s="417"/>
      <c r="AA57" s="417"/>
      <c r="AB57" s="433"/>
    </row>
    <row r="58" spans="2:28" x14ac:dyDescent="0.3">
      <c r="B58" s="442"/>
      <c r="C58" s="430"/>
      <c r="D58" s="246">
        <v>6.1</v>
      </c>
      <c r="E58" s="244">
        <v>15.2021</v>
      </c>
      <c r="F58" s="230">
        <v>1.1543000000000001</v>
      </c>
      <c r="G58" s="412">
        <f>AVERAGE(F58:F60)</f>
        <v>1.1234666666666666</v>
      </c>
      <c r="H58" s="413"/>
      <c r="I58" s="413"/>
      <c r="J58" s="222">
        <f t="shared" si="17"/>
        <v>9.718784204765514E-2</v>
      </c>
      <c r="K58" s="416">
        <f t="shared" si="18"/>
        <v>9.4591788049731965E-2</v>
      </c>
      <c r="L58" s="417"/>
      <c r="M58" s="417"/>
      <c r="N58" s="222">
        <f t="shared" si="0"/>
        <v>0.10370443358815065</v>
      </c>
      <c r="O58" s="416">
        <f>AVERAGE(N58:N60)</f>
        <v>0.10093431025022465</v>
      </c>
      <c r="P58" s="417"/>
      <c r="Q58" s="417"/>
      <c r="R58" s="433"/>
      <c r="S58" s="230">
        <f>AVERAGE('DO600'!G106:G107)</f>
        <v>2.4</v>
      </c>
      <c r="T58" s="413">
        <f t="shared" ref="T58" si="21">AVERAGE(S58:S60)</f>
        <v>2.4458333333333333</v>
      </c>
      <c r="U58" s="433"/>
      <c r="V58" s="417"/>
      <c r="W58" s="433"/>
      <c r="X58" s="230">
        <f t="shared" si="1"/>
        <v>0.48095833333333338</v>
      </c>
      <c r="Y58" s="412">
        <f>AVERAGE(X58:X60)</f>
        <v>0.45954071092214988</v>
      </c>
      <c r="Z58" s="417"/>
      <c r="AA58" s="417"/>
      <c r="AB58" s="433"/>
    </row>
    <row r="59" spans="2:28" x14ac:dyDescent="0.3">
      <c r="B59" s="442"/>
      <c r="C59" s="430"/>
      <c r="D59" s="247">
        <v>6.2</v>
      </c>
      <c r="E59" s="238">
        <v>14.6829</v>
      </c>
      <c r="F59" s="207">
        <v>1.1149</v>
      </c>
      <c r="G59" s="413"/>
      <c r="H59" s="413"/>
      <c r="I59" s="413"/>
      <c r="J59" s="266">
        <f t="shared" si="17"/>
        <v>9.3870506020038727E-2</v>
      </c>
      <c r="K59" s="417"/>
      <c r="L59" s="417"/>
      <c r="M59" s="417"/>
      <c r="N59" s="266">
        <f t="shared" si="0"/>
        <v>0.10016466517147116</v>
      </c>
      <c r="O59" s="417"/>
      <c r="P59" s="417"/>
      <c r="Q59" s="417"/>
      <c r="R59" s="433"/>
      <c r="S59" s="207">
        <f>AVERAGE('DO600'!G108:G109)</f>
        <v>2.4675000000000002</v>
      </c>
      <c r="T59" s="413"/>
      <c r="U59" s="433"/>
      <c r="V59" s="417"/>
      <c r="W59" s="433"/>
      <c r="X59" s="207">
        <f t="shared" si="1"/>
        <v>0.45183383991894627</v>
      </c>
      <c r="Y59" s="413"/>
      <c r="Z59" s="417"/>
      <c r="AA59" s="417"/>
      <c r="AB59" s="433"/>
    </row>
    <row r="60" spans="2:28" ht="15" thickBot="1" x14ac:dyDescent="0.35">
      <c r="B60" s="442"/>
      <c r="C60" s="431"/>
      <c r="D60" s="248">
        <v>6.3</v>
      </c>
      <c r="E60" s="249">
        <v>14.502800000000001</v>
      </c>
      <c r="F60" s="231">
        <v>1.1012</v>
      </c>
      <c r="G60" s="415"/>
      <c r="H60" s="415"/>
      <c r="I60" s="415"/>
      <c r="J60" s="223">
        <f t="shared" si="17"/>
        <v>9.2717016081502054E-2</v>
      </c>
      <c r="K60" s="418"/>
      <c r="L60" s="418"/>
      <c r="M60" s="418"/>
      <c r="N60" s="223">
        <f t="shared" si="0"/>
        <v>9.8933831991052143E-2</v>
      </c>
      <c r="O60" s="418"/>
      <c r="P60" s="418"/>
      <c r="Q60" s="417"/>
      <c r="R60" s="433"/>
      <c r="S60" s="231">
        <f>AVERAGE('DO600'!G110:G111)</f>
        <v>2.4700000000000002</v>
      </c>
      <c r="T60" s="415"/>
      <c r="U60" s="435"/>
      <c r="V60" s="418"/>
      <c r="W60" s="435"/>
      <c r="X60" s="231">
        <f t="shared" si="1"/>
        <v>0.44582995951416998</v>
      </c>
      <c r="Y60" s="415"/>
      <c r="Z60" s="418"/>
      <c r="AA60" s="418"/>
      <c r="AB60" s="435"/>
    </row>
    <row r="61" spans="2:28" x14ac:dyDescent="0.3">
      <c r="B61" s="442"/>
      <c r="C61" s="419" t="s">
        <v>51</v>
      </c>
      <c r="D61" s="106" t="s">
        <v>52</v>
      </c>
      <c r="E61" s="106">
        <v>16.895199999999999</v>
      </c>
      <c r="F61" s="108">
        <v>1.2828999999999999</v>
      </c>
      <c r="G61" s="401">
        <f>AVERAGE(F61:F63)</f>
        <v>1.2940666666666667</v>
      </c>
      <c r="H61" s="401">
        <f>G61</f>
        <v>1.2940666666666667</v>
      </c>
      <c r="I61" s="401">
        <f>STDEV(F61:F63)</f>
        <v>1.0730486164817241E-2</v>
      </c>
      <c r="J61" s="132">
        <f t="shared" si="17"/>
        <v>0.10801549212764165</v>
      </c>
      <c r="K61" s="398">
        <f t="shared" ref="K61" si="22">AVERAGE(J61:J63)</f>
        <v>0.10895568465661924</v>
      </c>
      <c r="L61" s="397">
        <f>K61</f>
        <v>0.10895568465661924</v>
      </c>
      <c r="M61" s="397">
        <f>STDEV(J61:J63)</f>
        <v>9.0346772457836565E-4</v>
      </c>
      <c r="N61" s="132">
        <f t="shared" si="0"/>
        <v>0.11525809395325172</v>
      </c>
      <c r="O61" s="398">
        <f>AVERAGE(N61:N63)</f>
        <v>0.11626132781077086</v>
      </c>
      <c r="P61" s="397">
        <f>O61</f>
        <v>0.11626132781077086</v>
      </c>
      <c r="Q61" s="397">
        <f>STDEV(N61:N63)</f>
        <v>9.6404659953899894E-4</v>
      </c>
      <c r="R61" s="424">
        <f>(Q61/P61)*100</f>
        <v>0.82920659663211438</v>
      </c>
      <c r="S61" s="109">
        <f>AVERAGE('DO600'!G112:G113)</f>
        <v>2.4850000000000003</v>
      </c>
      <c r="T61" s="400">
        <f>AVERAGE(S61:S63)</f>
        <v>2.4283333333333332</v>
      </c>
      <c r="U61" s="424">
        <f>T61</f>
        <v>2.4283333333333332</v>
      </c>
      <c r="V61" s="400">
        <f>STDEV(S61:S63)</f>
        <v>0.12733649647031048</v>
      </c>
      <c r="W61" s="400">
        <f>(V61/U61)*100</f>
        <v>5.2437815979537605</v>
      </c>
      <c r="X61" s="109">
        <f t="shared" si="1"/>
        <v>0.5162575452716297</v>
      </c>
      <c r="Y61" s="400">
        <f>AVERAGE(X61:X63)</f>
        <v>0.5339037474461642</v>
      </c>
      <c r="Z61" s="397">
        <f>Y61</f>
        <v>0.5339037474461642</v>
      </c>
      <c r="AA61" s="400">
        <f>STDEV(X61:X63)</f>
        <v>2.8988803996967537E-2</v>
      </c>
      <c r="AB61" s="400">
        <f>(AA61/Z61)*100</f>
        <v>5.4295936553415185</v>
      </c>
    </row>
    <row r="62" spans="2:28" x14ac:dyDescent="0.3">
      <c r="B62" s="442"/>
      <c r="C62" s="420"/>
      <c r="D62" s="106" t="s">
        <v>53</v>
      </c>
      <c r="E62" s="106">
        <v>17.177</v>
      </c>
      <c r="F62" s="108">
        <v>1.3043</v>
      </c>
      <c r="G62" s="401"/>
      <c r="H62" s="401"/>
      <c r="I62" s="401"/>
      <c r="J62" s="132">
        <f t="shared" si="17"/>
        <v>0.10981729392944346</v>
      </c>
      <c r="K62" s="398"/>
      <c r="L62" s="398"/>
      <c r="M62" s="398"/>
      <c r="N62" s="132">
        <f t="shared" si="0"/>
        <v>0.11718070928616903</v>
      </c>
      <c r="O62" s="398"/>
      <c r="P62" s="398"/>
      <c r="Q62" s="398"/>
      <c r="R62" s="425"/>
      <c r="S62" s="108">
        <f>AVERAGE('DO600'!G114:G115)</f>
        <v>2.5175000000000001</v>
      </c>
      <c r="T62" s="401"/>
      <c r="U62" s="425"/>
      <c r="V62" s="401"/>
      <c r="W62" s="401"/>
      <c r="X62" s="108">
        <f t="shared" si="1"/>
        <v>0.51809334657398209</v>
      </c>
      <c r="Y62" s="401"/>
      <c r="Z62" s="398"/>
      <c r="AA62" s="401"/>
      <c r="AB62" s="401"/>
    </row>
    <row r="63" spans="2:28" ht="15" thickBot="1" x14ac:dyDescent="0.35">
      <c r="B63" s="442"/>
      <c r="C63" s="421"/>
      <c r="D63" s="110" t="s">
        <v>54</v>
      </c>
      <c r="E63" s="106">
        <v>17.055299999999999</v>
      </c>
      <c r="F63" s="108">
        <v>1.2949999999999999</v>
      </c>
      <c r="G63" s="422"/>
      <c r="H63" s="422"/>
      <c r="I63" s="422"/>
      <c r="J63" s="132">
        <f t="shared" si="17"/>
        <v>0.10903426791277257</v>
      </c>
      <c r="K63" s="423"/>
      <c r="L63" s="399"/>
      <c r="M63" s="399"/>
      <c r="N63" s="132">
        <f t="shared" si="0"/>
        <v>0.11634518019289188</v>
      </c>
      <c r="O63" s="423"/>
      <c r="P63" s="399"/>
      <c r="Q63" s="399"/>
      <c r="R63" s="426"/>
      <c r="S63" s="118">
        <f>AVERAGE('DO600'!G116:G117)</f>
        <v>2.2824999999999998</v>
      </c>
      <c r="T63" s="402"/>
      <c r="U63" s="426"/>
      <c r="V63" s="402"/>
      <c r="W63" s="402"/>
      <c r="X63" s="112">
        <f t="shared" si="1"/>
        <v>0.56736035049288069</v>
      </c>
      <c r="Y63" s="422"/>
      <c r="Z63" s="399"/>
      <c r="AA63" s="402"/>
      <c r="AB63" s="402"/>
    </row>
    <row r="64" spans="2:28" x14ac:dyDescent="0.3">
      <c r="B64" s="442"/>
      <c r="C64" s="408" t="s">
        <v>85</v>
      </c>
      <c r="D64" s="251" t="s">
        <v>26</v>
      </c>
      <c r="E64" s="251">
        <v>16.439299999999999</v>
      </c>
      <c r="F64" s="232">
        <v>1.2483</v>
      </c>
      <c r="G64" s="405">
        <f>AVERAGE(F64:F66)</f>
        <v>1.2265333333333335</v>
      </c>
      <c r="H64" s="405">
        <f>AVERAGE(G64:G72)</f>
        <v>1.2245888888888892</v>
      </c>
      <c r="I64" s="405">
        <f>STDEV(G64:G72)</f>
        <v>1.1507211909316922E-2</v>
      </c>
      <c r="J64" s="224">
        <f t="shared" si="17"/>
        <v>0.10510229856024247</v>
      </c>
      <c r="K64" s="407">
        <f t="shared" si="18"/>
        <v>0.10326962476495187</v>
      </c>
      <c r="L64" s="407">
        <f>AVERAGE(K64:K72)</f>
        <v>0.10310590964796573</v>
      </c>
      <c r="M64" s="407">
        <f>STDEV(K64:K72)</f>
        <v>9.6886519401507231E-4</v>
      </c>
      <c r="N64" s="224">
        <f t="shared" si="0"/>
        <v>0.11214956635890881</v>
      </c>
      <c r="O64" s="407">
        <f>AVERAGE(N64:N66)</f>
        <v>0.11019400901872971</v>
      </c>
      <c r="P64" s="407">
        <f>AVERAGE(O64:O72)</f>
        <v>0.11001931655597763</v>
      </c>
      <c r="Q64" s="395">
        <f>STDEV(O64:O72)</f>
        <v>1.0338290680364981E-3</v>
      </c>
      <c r="R64" s="403">
        <f>(Q64/P64)*100</f>
        <v>0.93967959481959484</v>
      </c>
      <c r="S64" s="232">
        <f>AVERAGE('DO600'!G118:G119)</f>
        <v>2.2924999999999995</v>
      </c>
      <c r="T64" s="405">
        <f t="shared" ref="T64" si="23">AVERAGE(S64:S66)</f>
        <v>2.2499999999999996</v>
      </c>
      <c r="U64" s="403">
        <f>AVERAGE(T64:T72)</f>
        <v>2.2377777777777776</v>
      </c>
      <c r="V64" s="395">
        <f>STDEV(T64:T72)</f>
        <v>1.6379469986450422E-2</v>
      </c>
      <c r="W64" s="406">
        <f>(V64/U64)*100</f>
        <v>0.73195248201615593</v>
      </c>
      <c r="X64" s="232">
        <f t="shared" si="1"/>
        <v>0.54451472191930217</v>
      </c>
      <c r="Y64" s="405">
        <f>AVERAGE(X64:X66)</f>
        <v>0.54520819144110233</v>
      </c>
      <c r="Z64" s="407">
        <f>AVERAGE(Y64:Y72)</f>
        <v>0.54781267031839798</v>
      </c>
      <c r="AA64" s="407">
        <f>STDEV(Y64:Y72)</f>
        <v>8.4390412363972139E-3</v>
      </c>
      <c r="AB64" s="406">
        <f>(AA64/Z64)*100</f>
        <v>1.5404976360791911</v>
      </c>
    </row>
    <row r="65" spans="2:28" x14ac:dyDescent="0.3">
      <c r="B65" s="442"/>
      <c r="C65" s="409"/>
      <c r="D65" s="254" t="s">
        <v>27</v>
      </c>
      <c r="E65" s="254">
        <v>16.153300000000002</v>
      </c>
      <c r="F65" s="253">
        <v>1.2264999999999999</v>
      </c>
      <c r="G65" s="391"/>
      <c r="H65" s="391"/>
      <c r="I65" s="391"/>
      <c r="J65" s="267">
        <f t="shared" si="17"/>
        <v>0.10326681822008923</v>
      </c>
      <c r="K65" s="395"/>
      <c r="L65" s="395"/>
      <c r="M65" s="395"/>
      <c r="N65" s="267">
        <f t="shared" si="0"/>
        <v>0.11019101429079681</v>
      </c>
      <c r="O65" s="395"/>
      <c r="P65" s="395"/>
      <c r="Q65" s="395"/>
      <c r="R65" s="403"/>
      <c r="S65" s="253">
        <f>AVERAGE('DO600'!G120:G121)</f>
        <v>2.2725</v>
      </c>
      <c r="T65" s="391"/>
      <c r="U65" s="403"/>
      <c r="V65" s="395"/>
      <c r="W65" s="403"/>
      <c r="X65" s="253">
        <f t="shared" si="1"/>
        <v>0.53971397139713972</v>
      </c>
      <c r="Y65" s="391"/>
      <c r="Z65" s="395"/>
      <c r="AA65" s="395"/>
      <c r="AB65" s="403"/>
    </row>
    <row r="66" spans="2:28" x14ac:dyDescent="0.3">
      <c r="B66" s="442"/>
      <c r="C66" s="409"/>
      <c r="D66" s="256" t="s">
        <v>28</v>
      </c>
      <c r="E66" s="256">
        <v>15.8673</v>
      </c>
      <c r="F66" s="233">
        <v>1.2048000000000001</v>
      </c>
      <c r="G66" s="392"/>
      <c r="H66" s="391"/>
      <c r="I66" s="391"/>
      <c r="J66" s="225">
        <f t="shared" si="17"/>
        <v>0.10143975751452387</v>
      </c>
      <c r="K66" s="411"/>
      <c r="L66" s="395"/>
      <c r="M66" s="395"/>
      <c r="N66" s="225">
        <f t="shared" si="0"/>
        <v>0.1082414464064835</v>
      </c>
      <c r="O66" s="411"/>
      <c r="P66" s="395"/>
      <c r="Q66" s="395"/>
      <c r="R66" s="403"/>
      <c r="S66" s="233">
        <f>AVERAGE('DO600'!G122:G123)</f>
        <v>2.1849999999999996</v>
      </c>
      <c r="T66" s="392"/>
      <c r="U66" s="403"/>
      <c r="V66" s="395"/>
      <c r="W66" s="403"/>
      <c r="X66" s="233">
        <f t="shared" si="1"/>
        <v>0.5513958810068651</v>
      </c>
      <c r="Y66" s="392"/>
      <c r="Z66" s="395"/>
      <c r="AA66" s="395"/>
      <c r="AB66" s="403"/>
    </row>
    <row r="67" spans="2:28" x14ac:dyDescent="0.3">
      <c r="B67" s="442"/>
      <c r="C67" s="409"/>
      <c r="D67" s="258" t="s">
        <v>48</v>
      </c>
      <c r="E67" s="258">
        <v>15.944599999999999</v>
      </c>
      <c r="F67" s="234">
        <v>1.2107000000000001</v>
      </c>
      <c r="G67" s="390">
        <f>AVERAGE(F67:F69)</f>
        <v>1.2122333333333335</v>
      </c>
      <c r="H67" s="391"/>
      <c r="I67" s="391"/>
      <c r="J67" s="226">
        <f t="shared" si="17"/>
        <v>0.10193651595520754</v>
      </c>
      <c r="K67" s="394">
        <f t="shared" si="18"/>
        <v>0.10206561701888804</v>
      </c>
      <c r="L67" s="395"/>
      <c r="M67" s="395"/>
      <c r="N67" s="226">
        <f t="shared" si="0"/>
        <v>0.10877151325060558</v>
      </c>
      <c r="O67" s="394">
        <f>AVERAGE(N67:N69)</f>
        <v>0.10890927073551863</v>
      </c>
      <c r="P67" s="395"/>
      <c r="Q67" s="395"/>
      <c r="R67" s="403"/>
      <c r="S67" s="234">
        <f>AVERAGE('DO600'!G124:G125)</f>
        <v>2.3050000000000002</v>
      </c>
      <c r="T67" s="391">
        <f t="shared" ref="T67" si="24">AVERAGE(S67:S69)</f>
        <v>2.2441666666666666</v>
      </c>
      <c r="U67" s="403"/>
      <c r="V67" s="395"/>
      <c r="W67" s="403"/>
      <c r="X67" s="234">
        <f t="shared" si="1"/>
        <v>0.52524945770065079</v>
      </c>
      <c r="Y67" s="390">
        <f>AVERAGE(X67:X69)</f>
        <v>0.54098287837965287</v>
      </c>
      <c r="Z67" s="395"/>
      <c r="AA67" s="395"/>
      <c r="AB67" s="403"/>
    </row>
    <row r="68" spans="2:28" x14ac:dyDescent="0.3">
      <c r="B68" s="442"/>
      <c r="C68" s="409"/>
      <c r="D68" s="254" t="s">
        <v>49</v>
      </c>
      <c r="E68" s="254">
        <v>16.032499999999999</v>
      </c>
      <c r="F68" s="253">
        <v>1.2174</v>
      </c>
      <c r="G68" s="391"/>
      <c r="H68" s="391"/>
      <c r="I68" s="391"/>
      <c r="J68" s="267">
        <f t="shared" si="17"/>
        <v>0.10250063147259408</v>
      </c>
      <c r="K68" s="395"/>
      <c r="L68" s="395"/>
      <c r="M68" s="395"/>
      <c r="N68" s="267">
        <f t="shared" si="0"/>
        <v>0.10937345356511705</v>
      </c>
      <c r="O68" s="395"/>
      <c r="P68" s="395"/>
      <c r="Q68" s="395"/>
      <c r="R68" s="403"/>
      <c r="S68" s="253">
        <f>AVERAGE('DO600'!G126:G127)</f>
        <v>2.1274999999999999</v>
      </c>
      <c r="T68" s="391"/>
      <c r="U68" s="403"/>
      <c r="V68" s="395"/>
      <c r="W68" s="403"/>
      <c r="X68" s="253">
        <f t="shared" si="1"/>
        <v>0.57222091656874263</v>
      </c>
      <c r="Y68" s="391"/>
      <c r="Z68" s="395"/>
      <c r="AA68" s="395"/>
      <c r="AB68" s="403"/>
    </row>
    <row r="69" spans="2:28" x14ac:dyDescent="0.3">
      <c r="B69" s="442"/>
      <c r="C69" s="409"/>
      <c r="D69" s="256" t="s">
        <v>50</v>
      </c>
      <c r="E69" s="256">
        <v>15.916499999999999</v>
      </c>
      <c r="F69" s="233">
        <v>1.2085999999999999</v>
      </c>
      <c r="G69" s="392"/>
      <c r="H69" s="391"/>
      <c r="I69" s="391"/>
      <c r="J69" s="225">
        <f t="shared" si="17"/>
        <v>0.1017597036288625</v>
      </c>
      <c r="K69" s="411"/>
      <c r="L69" s="395"/>
      <c r="M69" s="395"/>
      <c r="N69" s="225">
        <f t="shared" si="0"/>
        <v>0.10858284539083329</v>
      </c>
      <c r="O69" s="411"/>
      <c r="P69" s="395"/>
      <c r="Q69" s="395"/>
      <c r="R69" s="403"/>
      <c r="S69" s="233">
        <f>AVERAGE('DO600'!G128:G129)</f>
        <v>2.2999999999999998</v>
      </c>
      <c r="T69" s="392"/>
      <c r="U69" s="403"/>
      <c r="V69" s="395"/>
      <c r="W69" s="403"/>
      <c r="X69" s="233">
        <f t="shared" si="1"/>
        <v>0.52547826086956517</v>
      </c>
      <c r="Y69" s="392"/>
      <c r="Z69" s="395"/>
      <c r="AA69" s="395"/>
      <c r="AB69" s="403"/>
    </row>
    <row r="70" spans="2:28" x14ac:dyDescent="0.3">
      <c r="B70" s="442"/>
      <c r="C70" s="409"/>
      <c r="D70" s="260">
        <v>8.1</v>
      </c>
      <c r="E70" s="258">
        <v>16.453099999999999</v>
      </c>
      <c r="F70" s="234">
        <v>1.2493000000000001</v>
      </c>
      <c r="G70" s="390">
        <f>AVERAGE(F70:F72)</f>
        <v>1.2350000000000001</v>
      </c>
      <c r="H70" s="391"/>
      <c r="I70" s="391"/>
      <c r="J70" s="226">
        <f t="shared" si="17"/>
        <v>0.10518649490612107</v>
      </c>
      <c r="K70" s="394">
        <f t="shared" si="18"/>
        <v>0.10398248716005726</v>
      </c>
      <c r="L70" s="395"/>
      <c r="M70" s="395"/>
      <c r="N70" s="226">
        <f t="shared" si="0"/>
        <v>0.11223940819689562</v>
      </c>
      <c r="O70" s="394">
        <f>AVERAGE(N70:N72)</f>
        <v>0.11095466991368452</v>
      </c>
      <c r="P70" s="395"/>
      <c r="Q70" s="395"/>
      <c r="R70" s="403"/>
      <c r="S70" s="234">
        <f>AVERAGE('DO600'!G130:G131)</f>
        <v>2.125</v>
      </c>
      <c r="T70" s="391">
        <f t="shared" ref="T70" si="25">AVERAGE(S70:S72)</f>
        <v>2.2191666666666667</v>
      </c>
      <c r="U70" s="403"/>
      <c r="V70" s="395"/>
      <c r="W70" s="403"/>
      <c r="X70" s="234">
        <f t="shared" si="1"/>
        <v>0.58790588235294117</v>
      </c>
      <c r="Y70" s="390">
        <f>AVERAGE(X70:X72)</f>
        <v>0.55724694113443873</v>
      </c>
      <c r="Z70" s="395"/>
      <c r="AA70" s="395"/>
      <c r="AB70" s="403"/>
    </row>
    <row r="71" spans="2:28" x14ac:dyDescent="0.3">
      <c r="B71" s="442"/>
      <c r="C71" s="409"/>
      <c r="D71" s="261">
        <v>8.1999999999999993</v>
      </c>
      <c r="E71" s="254">
        <v>15.8201</v>
      </c>
      <c r="F71" s="253">
        <v>1.2012</v>
      </c>
      <c r="G71" s="391"/>
      <c r="H71" s="391"/>
      <c r="I71" s="391"/>
      <c r="J71" s="267">
        <f t="shared" si="17"/>
        <v>0.10113665066936095</v>
      </c>
      <c r="K71" s="395"/>
      <c r="L71" s="395"/>
      <c r="M71" s="395"/>
      <c r="N71" s="267">
        <f t="shared" ref="N71:N72" si="26">(F71/$AK$13)*($AK$11/$AK$12)*3</f>
        <v>0.10791801578973106</v>
      </c>
      <c r="O71" s="395"/>
      <c r="P71" s="395"/>
      <c r="Q71" s="395"/>
      <c r="R71" s="403"/>
      <c r="S71" s="253">
        <f>AVERAGE('DO600'!G132:G133)</f>
        <v>2.2000000000000002</v>
      </c>
      <c r="T71" s="391"/>
      <c r="U71" s="403"/>
      <c r="V71" s="395"/>
      <c r="W71" s="403"/>
      <c r="X71" s="253">
        <f t="shared" ref="X71:X72" si="27">F71/S71</f>
        <v>0.54599999999999993</v>
      </c>
      <c r="Y71" s="391"/>
      <c r="Z71" s="395"/>
      <c r="AA71" s="395"/>
      <c r="AB71" s="403"/>
    </row>
    <row r="72" spans="2:28" ht="15" thickBot="1" x14ac:dyDescent="0.35">
      <c r="B72" s="443"/>
      <c r="C72" s="410"/>
      <c r="D72" s="262">
        <v>8.3000000000000007</v>
      </c>
      <c r="E72" s="263">
        <v>16.521100000000001</v>
      </c>
      <c r="F72" s="208">
        <v>1.2544999999999999</v>
      </c>
      <c r="G72" s="393"/>
      <c r="H72" s="393"/>
      <c r="I72" s="393"/>
      <c r="J72" s="227">
        <f t="shared" si="17"/>
        <v>0.10562431590468972</v>
      </c>
      <c r="K72" s="396"/>
      <c r="L72" s="396"/>
      <c r="M72" s="396"/>
      <c r="N72" s="227">
        <f t="shared" si="26"/>
        <v>0.11270658575442691</v>
      </c>
      <c r="O72" s="396"/>
      <c r="P72" s="396"/>
      <c r="Q72" s="396"/>
      <c r="R72" s="404"/>
      <c r="S72" s="208">
        <f>AVERAGE('DO600'!G134:G135)</f>
        <v>2.3325</v>
      </c>
      <c r="T72" s="393"/>
      <c r="U72" s="404"/>
      <c r="V72" s="396"/>
      <c r="W72" s="404"/>
      <c r="X72" s="208">
        <f t="shared" si="27"/>
        <v>0.5378349410503751</v>
      </c>
      <c r="Y72" s="393"/>
      <c r="Z72" s="396"/>
      <c r="AA72" s="396"/>
      <c r="AB72" s="404"/>
    </row>
  </sheetData>
  <mergeCells count="256">
    <mergeCell ref="B2:AB2"/>
    <mergeCell ref="Z40:Z48"/>
    <mergeCell ref="AA40:AA48"/>
    <mergeCell ref="AB40:AB48"/>
    <mergeCell ref="G43:G45"/>
    <mergeCell ref="K43:K45"/>
    <mergeCell ref="O43:O45"/>
    <mergeCell ref="T43:T45"/>
    <mergeCell ref="Y43:Y45"/>
    <mergeCell ref="P40:P48"/>
    <mergeCell ref="Q40:Q48"/>
    <mergeCell ref="R40:R48"/>
    <mergeCell ref="T40:T42"/>
    <mergeCell ref="U40:U48"/>
    <mergeCell ref="V40:V48"/>
    <mergeCell ref="H40:H48"/>
    <mergeCell ref="I40:I48"/>
    <mergeCell ref="K40:K42"/>
    <mergeCell ref="L40:L48"/>
    <mergeCell ref="M40:M48"/>
    <mergeCell ref="O40:O42"/>
    <mergeCell ref="G46:G48"/>
    <mergeCell ref="K46:K48"/>
    <mergeCell ref="O46:O48"/>
    <mergeCell ref="T46:T48"/>
    <mergeCell ref="Y46:Y48"/>
    <mergeCell ref="W40:W48"/>
    <mergeCell ref="M37:M39"/>
    <mergeCell ref="W28:W36"/>
    <mergeCell ref="Y28:Y30"/>
    <mergeCell ref="V37:V39"/>
    <mergeCell ref="W37:W39"/>
    <mergeCell ref="Y37:Y39"/>
    <mergeCell ref="Y40:Y42"/>
    <mergeCell ref="Z37:Z39"/>
    <mergeCell ref="AA37:AA39"/>
    <mergeCell ref="AB37:AB39"/>
    <mergeCell ref="O37:O39"/>
    <mergeCell ref="P37:P39"/>
    <mergeCell ref="Q37:Q39"/>
    <mergeCell ref="R37:R39"/>
    <mergeCell ref="T37:T39"/>
    <mergeCell ref="U37:U39"/>
    <mergeCell ref="AB28:AB36"/>
    <mergeCell ref="G31:G33"/>
    <mergeCell ref="K31:K33"/>
    <mergeCell ref="O31:O33"/>
    <mergeCell ref="T31:T33"/>
    <mergeCell ref="Y31:Y33"/>
    <mergeCell ref="P28:P36"/>
    <mergeCell ref="Q28:Q36"/>
    <mergeCell ref="R28:R36"/>
    <mergeCell ref="T28:T30"/>
    <mergeCell ref="U28:U36"/>
    <mergeCell ref="V28:V36"/>
    <mergeCell ref="O34:O36"/>
    <mergeCell ref="T34:T36"/>
    <mergeCell ref="Y34:Y36"/>
    <mergeCell ref="AA25:AA27"/>
    <mergeCell ref="AB25:AB27"/>
    <mergeCell ref="C28:C36"/>
    <mergeCell ref="G28:G30"/>
    <mergeCell ref="H28:H36"/>
    <mergeCell ref="I28:I36"/>
    <mergeCell ref="K28:K30"/>
    <mergeCell ref="L28:L36"/>
    <mergeCell ref="M28:M36"/>
    <mergeCell ref="O28:O30"/>
    <mergeCell ref="T25:T27"/>
    <mergeCell ref="U25:U27"/>
    <mergeCell ref="V25:V27"/>
    <mergeCell ref="W25:W27"/>
    <mergeCell ref="Y25:Y27"/>
    <mergeCell ref="Z25:Z27"/>
    <mergeCell ref="L25:L27"/>
    <mergeCell ref="M25:M27"/>
    <mergeCell ref="O25:O27"/>
    <mergeCell ref="P25:P27"/>
    <mergeCell ref="Q25:Q27"/>
    <mergeCell ref="R25:R27"/>
    <mergeCell ref="Z28:Z36"/>
    <mergeCell ref="AA28:AA36"/>
    <mergeCell ref="T22:T24"/>
    <mergeCell ref="Y22:Y24"/>
    <mergeCell ref="L16:L24"/>
    <mergeCell ref="M16:M24"/>
    <mergeCell ref="O16:O18"/>
    <mergeCell ref="P16:P24"/>
    <mergeCell ref="Q16:Q24"/>
    <mergeCell ref="R16:R24"/>
    <mergeCell ref="B25:B48"/>
    <mergeCell ref="C25:C27"/>
    <mergeCell ref="G25:G27"/>
    <mergeCell ref="H25:H27"/>
    <mergeCell ref="I25:I27"/>
    <mergeCell ref="K25:K27"/>
    <mergeCell ref="G34:G36"/>
    <mergeCell ref="K34:K36"/>
    <mergeCell ref="C40:C48"/>
    <mergeCell ref="G40:G42"/>
    <mergeCell ref="C37:C39"/>
    <mergeCell ref="G37:G39"/>
    <mergeCell ref="H37:H39"/>
    <mergeCell ref="I37:I39"/>
    <mergeCell ref="K37:K39"/>
    <mergeCell ref="L37:L39"/>
    <mergeCell ref="G13:G15"/>
    <mergeCell ref="K13:K15"/>
    <mergeCell ref="O13:O15"/>
    <mergeCell ref="T13:T15"/>
    <mergeCell ref="Y13:Y15"/>
    <mergeCell ref="C16:C24"/>
    <mergeCell ref="G16:G18"/>
    <mergeCell ref="H16:H24"/>
    <mergeCell ref="I16:I24"/>
    <mergeCell ref="K16:K18"/>
    <mergeCell ref="W7:W15"/>
    <mergeCell ref="Y7:Y9"/>
    <mergeCell ref="G19:G21"/>
    <mergeCell ref="K19:K21"/>
    <mergeCell ref="O19:O21"/>
    <mergeCell ref="T19:T21"/>
    <mergeCell ref="Y19:Y21"/>
    <mergeCell ref="G22:G24"/>
    <mergeCell ref="K22:K24"/>
    <mergeCell ref="O22:O24"/>
    <mergeCell ref="T16:T18"/>
    <mergeCell ref="U16:U24"/>
    <mergeCell ref="V16:V24"/>
    <mergeCell ref="W16:W24"/>
    <mergeCell ref="C5:AB5"/>
    <mergeCell ref="B7:B24"/>
    <mergeCell ref="C7:C15"/>
    <mergeCell ref="G7:G9"/>
    <mergeCell ref="H7:H15"/>
    <mergeCell ref="I7:I15"/>
    <mergeCell ref="K7:K9"/>
    <mergeCell ref="L7:L15"/>
    <mergeCell ref="M7:M15"/>
    <mergeCell ref="O7:O9"/>
    <mergeCell ref="Z7:Z15"/>
    <mergeCell ref="AA7:AA15"/>
    <mergeCell ref="AB7:AB15"/>
    <mergeCell ref="G10:G12"/>
    <mergeCell ref="K10:K12"/>
    <mergeCell ref="O10:O12"/>
    <mergeCell ref="T10:T12"/>
    <mergeCell ref="Y10:Y12"/>
    <mergeCell ref="P7:P15"/>
    <mergeCell ref="Q7:Q15"/>
    <mergeCell ref="R7:R15"/>
    <mergeCell ref="T7:T9"/>
    <mergeCell ref="U7:U15"/>
    <mergeCell ref="V7:V15"/>
    <mergeCell ref="AI18:AS18"/>
    <mergeCell ref="B49:B72"/>
    <mergeCell ref="C49:C51"/>
    <mergeCell ref="G49:G51"/>
    <mergeCell ref="H49:H51"/>
    <mergeCell ref="I49:I51"/>
    <mergeCell ref="K49:K51"/>
    <mergeCell ref="L49:L51"/>
    <mergeCell ref="M49:M51"/>
    <mergeCell ref="O49:O51"/>
    <mergeCell ref="P49:P51"/>
    <mergeCell ref="Q49:Q51"/>
    <mergeCell ref="R49:R51"/>
    <mergeCell ref="T49:T51"/>
    <mergeCell ref="U49:U51"/>
    <mergeCell ref="V49:V51"/>
    <mergeCell ref="W49:W51"/>
    <mergeCell ref="Y49:Y51"/>
    <mergeCell ref="Z49:Z51"/>
    <mergeCell ref="AA49:AA51"/>
    <mergeCell ref="AA16:AA24"/>
    <mergeCell ref="AB16:AB24"/>
    <mergeCell ref="Y16:Y18"/>
    <mergeCell ref="Z16:Z24"/>
    <mergeCell ref="AB49:AB51"/>
    <mergeCell ref="C52:C60"/>
    <mergeCell ref="G52:G54"/>
    <mergeCell ref="H52:H60"/>
    <mergeCell ref="I52:I60"/>
    <mergeCell ref="K52:K54"/>
    <mergeCell ref="L52:L60"/>
    <mergeCell ref="M52:M60"/>
    <mergeCell ref="O52:O54"/>
    <mergeCell ref="P52:P60"/>
    <mergeCell ref="Q52:Q60"/>
    <mergeCell ref="R52:R60"/>
    <mergeCell ref="T52:T54"/>
    <mergeCell ref="U52:U60"/>
    <mergeCell ref="V52:V60"/>
    <mergeCell ref="W52:W60"/>
    <mergeCell ref="Y52:Y54"/>
    <mergeCell ref="Z52:Z60"/>
    <mergeCell ref="AA52:AA60"/>
    <mergeCell ref="AB52:AB60"/>
    <mergeCell ref="G55:G57"/>
    <mergeCell ref="K55:K57"/>
    <mergeCell ref="O55:O57"/>
    <mergeCell ref="T55:T57"/>
    <mergeCell ref="Y55:Y57"/>
    <mergeCell ref="G58:G60"/>
    <mergeCell ref="K58:K60"/>
    <mergeCell ref="O58:O60"/>
    <mergeCell ref="T58:T60"/>
    <mergeCell ref="Y58:Y60"/>
    <mergeCell ref="C61:C63"/>
    <mergeCell ref="G61:G63"/>
    <mergeCell ref="H61:H63"/>
    <mergeCell ref="I61:I63"/>
    <mergeCell ref="K61:K63"/>
    <mergeCell ref="L61:L63"/>
    <mergeCell ref="M61:M63"/>
    <mergeCell ref="O61:O63"/>
    <mergeCell ref="P61:P63"/>
    <mergeCell ref="Q61:Q63"/>
    <mergeCell ref="R61:R63"/>
    <mergeCell ref="T61:T63"/>
    <mergeCell ref="U61:U63"/>
    <mergeCell ref="V61:V63"/>
    <mergeCell ref="W61:W63"/>
    <mergeCell ref="Y61:Y63"/>
    <mergeCell ref="C64:C72"/>
    <mergeCell ref="G64:G66"/>
    <mergeCell ref="H64:H72"/>
    <mergeCell ref="I64:I72"/>
    <mergeCell ref="K64:K66"/>
    <mergeCell ref="L64:L72"/>
    <mergeCell ref="M64:M72"/>
    <mergeCell ref="O64:O66"/>
    <mergeCell ref="P64:P72"/>
    <mergeCell ref="G67:G69"/>
    <mergeCell ref="K67:K69"/>
    <mergeCell ref="O67:O69"/>
    <mergeCell ref="Y67:Y69"/>
    <mergeCell ref="G70:G72"/>
    <mergeCell ref="K70:K72"/>
    <mergeCell ref="O70:O72"/>
    <mergeCell ref="T70:T72"/>
    <mergeCell ref="Y70:Y72"/>
    <mergeCell ref="Z61:Z63"/>
    <mergeCell ref="AA61:AA63"/>
    <mergeCell ref="AB61:AB63"/>
    <mergeCell ref="Q64:Q72"/>
    <mergeCell ref="R64:R72"/>
    <mergeCell ref="T64:T66"/>
    <mergeCell ref="U64:U72"/>
    <mergeCell ref="V64:V72"/>
    <mergeCell ref="W64:W72"/>
    <mergeCell ref="Y64:Y66"/>
    <mergeCell ref="Z64:Z72"/>
    <mergeCell ref="AA64:AA72"/>
    <mergeCell ref="AB64:AB72"/>
    <mergeCell ref="T67:T69"/>
  </mergeCells>
  <pageMargins left="0.7" right="0.7" top="0.75" bottom="0.75" header="0.3" footer="0.3"/>
  <ignoredErrors>
    <ignoredError sqref="D7:D24 D25:D48 D49:D72" numberStoredAsText="1"/>
    <ignoredError sqref="G7:G24 G25:G48 I25:I49 G49:G72 I61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4532A-50AF-430B-B16F-242356CC69B7}">
  <dimension ref="B1:K139"/>
  <sheetViews>
    <sheetView zoomScale="40" zoomScaleNormal="40" workbookViewId="0">
      <selection activeCell="P110" sqref="P110"/>
    </sheetView>
  </sheetViews>
  <sheetFormatPr baseColWidth="10" defaultColWidth="10.88671875" defaultRowHeight="14.4" x14ac:dyDescent="0.3"/>
  <cols>
    <col min="6" max="6" width="17.6640625" bestFit="1" customWidth="1"/>
    <col min="7" max="7" width="17.77734375" bestFit="1" customWidth="1"/>
    <col min="8" max="8" width="18.77734375" bestFit="1" customWidth="1"/>
    <col min="9" max="9" width="17.88671875" bestFit="1" customWidth="1"/>
  </cols>
  <sheetData>
    <row r="1" spans="2:11" ht="15" thickBot="1" x14ac:dyDescent="0.35"/>
    <row r="2" spans="2:11" ht="15" thickBot="1" x14ac:dyDescent="0.35">
      <c r="C2" s="571" t="s">
        <v>37</v>
      </c>
      <c r="D2" s="572"/>
      <c r="E2" s="572"/>
      <c r="F2" s="572"/>
      <c r="G2" s="572"/>
      <c r="H2" s="572"/>
      <c r="I2" s="572"/>
      <c r="J2" s="572"/>
      <c r="K2" s="573"/>
    </row>
    <row r="3" spans="2:11" ht="15" thickBot="1" x14ac:dyDescent="0.35">
      <c r="C3" s="1" t="s">
        <v>1</v>
      </c>
      <c r="D3" s="66" t="s">
        <v>2</v>
      </c>
      <c r="E3" s="1" t="s">
        <v>38</v>
      </c>
      <c r="F3" s="66" t="s">
        <v>42</v>
      </c>
      <c r="G3" s="1" t="s">
        <v>41</v>
      </c>
      <c r="H3" s="1" t="s">
        <v>40</v>
      </c>
      <c r="I3" s="1" t="s">
        <v>43</v>
      </c>
      <c r="J3" s="1" t="s">
        <v>7</v>
      </c>
      <c r="K3" s="1" t="s">
        <v>14</v>
      </c>
    </row>
    <row r="4" spans="2:11" x14ac:dyDescent="0.3">
      <c r="B4" s="441" t="s">
        <v>18</v>
      </c>
      <c r="C4" s="563" t="s">
        <v>19</v>
      </c>
      <c r="D4" s="566" t="s">
        <v>20</v>
      </c>
      <c r="E4" s="566">
        <v>5</v>
      </c>
      <c r="F4" s="2">
        <v>0.502</v>
      </c>
      <c r="G4" s="4">
        <f>F4*$E$4</f>
        <v>2.5099999999999998</v>
      </c>
      <c r="H4" s="507">
        <f>AVERAGE(G4:G9)</f>
        <v>2.3591666666666664</v>
      </c>
      <c r="I4" s="507">
        <f>AVERAGE(H4:H21)</f>
        <v>2.3463888888888889</v>
      </c>
      <c r="J4" s="493">
        <f>_xlfn.STDEV.S(H4:H21)</f>
        <v>3.1195322536370154E-2</v>
      </c>
      <c r="K4" s="507">
        <f>(J4/I4)*100</f>
        <v>1.3295035057527236</v>
      </c>
    </row>
    <row r="5" spans="2:11" x14ac:dyDescent="0.3">
      <c r="B5" s="442"/>
      <c r="C5" s="564"/>
      <c r="D5" s="567"/>
      <c r="E5" s="568"/>
      <c r="F5" s="8">
        <v>0.497</v>
      </c>
      <c r="G5" s="10">
        <f t="shared" ref="G5:G39" si="0">F5*$E$4</f>
        <v>2.4849999999999999</v>
      </c>
      <c r="H5" s="508"/>
      <c r="I5" s="508"/>
      <c r="J5" s="494"/>
      <c r="K5" s="508"/>
    </row>
    <row r="6" spans="2:11" x14ac:dyDescent="0.3">
      <c r="B6" s="442"/>
      <c r="C6" s="564"/>
      <c r="D6" s="570" t="s">
        <v>21</v>
      </c>
      <c r="E6" s="568"/>
      <c r="F6" s="11">
        <v>0.441</v>
      </c>
      <c r="G6" s="13">
        <f t="shared" si="0"/>
        <v>2.2050000000000001</v>
      </c>
      <c r="H6" s="508"/>
      <c r="I6" s="508"/>
      <c r="J6" s="494"/>
      <c r="K6" s="508"/>
    </row>
    <row r="7" spans="2:11" x14ac:dyDescent="0.3">
      <c r="B7" s="442"/>
      <c r="C7" s="564"/>
      <c r="D7" s="567"/>
      <c r="E7" s="568"/>
      <c r="F7" s="8">
        <v>0.46899999999999997</v>
      </c>
      <c r="G7" s="10">
        <f t="shared" si="0"/>
        <v>2.3449999999999998</v>
      </c>
      <c r="H7" s="508"/>
      <c r="I7" s="508"/>
      <c r="J7" s="494"/>
      <c r="K7" s="508"/>
    </row>
    <row r="8" spans="2:11" x14ac:dyDescent="0.3">
      <c r="B8" s="442"/>
      <c r="C8" s="564"/>
      <c r="D8" s="568" t="s">
        <v>22</v>
      </c>
      <c r="E8" s="568"/>
      <c r="F8" s="11">
        <v>0.45800000000000002</v>
      </c>
      <c r="G8" s="13">
        <f t="shared" si="0"/>
        <v>2.29</v>
      </c>
      <c r="H8" s="508"/>
      <c r="I8" s="508"/>
      <c r="J8" s="494"/>
      <c r="K8" s="508"/>
    </row>
    <row r="9" spans="2:11" ht="15" thickBot="1" x14ac:dyDescent="0.35">
      <c r="B9" s="442"/>
      <c r="C9" s="564"/>
      <c r="D9" s="569"/>
      <c r="E9" s="568"/>
      <c r="F9" s="14">
        <v>0.46400000000000002</v>
      </c>
      <c r="G9" s="16">
        <f t="shared" si="0"/>
        <v>2.3200000000000003</v>
      </c>
      <c r="H9" s="509"/>
      <c r="I9" s="508"/>
      <c r="J9" s="494"/>
      <c r="K9" s="508"/>
    </row>
    <row r="10" spans="2:11" x14ac:dyDescent="0.3">
      <c r="B10" s="442"/>
      <c r="C10" s="564"/>
      <c r="D10" s="566" t="s">
        <v>23</v>
      </c>
      <c r="E10" s="568"/>
      <c r="F10" s="2">
        <v>0.45600000000000002</v>
      </c>
      <c r="G10" s="4">
        <f t="shared" si="0"/>
        <v>2.2800000000000002</v>
      </c>
      <c r="H10" s="507">
        <f>AVERAGE(G10:G15)</f>
        <v>2.3691666666666671</v>
      </c>
      <c r="I10" s="508"/>
      <c r="J10" s="494"/>
      <c r="K10" s="508"/>
    </row>
    <row r="11" spans="2:11" x14ac:dyDescent="0.3">
      <c r="B11" s="442"/>
      <c r="C11" s="564"/>
      <c r="D11" s="567"/>
      <c r="E11" s="568"/>
      <c r="F11" s="8">
        <v>0.46300000000000002</v>
      </c>
      <c r="G11" s="10">
        <f t="shared" si="0"/>
        <v>2.3149999999999999</v>
      </c>
      <c r="H11" s="508"/>
      <c r="I11" s="508"/>
      <c r="J11" s="494"/>
      <c r="K11" s="508"/>
    </row>
    <row r="12" spans="2:11" x14ac:dyDescent="0.3">
      <c r="B12" s="442"/>
      <c r="C12" s="564"/>
      <c r="D12" s="570" t="s">
        <v>24</v>
      </c>
      <c r="E12" s="568"/>
      <c r="F12" s="11">
        <v>0.49399999999999999</v>
      </c>
      <c r="G12" s="13">
        <f t="shared" si="0"/>
        <v>2.4699999999999998</v>
      </c>
      <c r="H12" s="508"/>
      <c r="I12" s="508"/>
      <c r="J12" s="494"/>
      <c r="K12" s="508"/>
    </row>
    <row r="13" spans="2:11" x14ac:dyDescent="0.3">
      <c r="B13" s="442"/>
      <c r="C13" s="564"/>
      <c r="D13" s="567"/>
      <c r="E13" s="568"/>
      <c r="F13" s="8">
        <v>0.46400000000000002</v>
      </c>
      <c r="G13" s="10">
        <f t="shared" si="0"/>
        <v>2.3200000000000003</v>
      </c>
      <c r="H13" s="508"/>
      <c r="I13" s="508"/>
      <c r="J13" s="494"/>
      <c r="K13" s="508"/>
    </row>
    <row r="14" spans="2:11" x14ac:dyDescent="0.3">
      <c r="B14" s="442"/>
      <c r="C14" s="564"/>
      <c r="D14" s="568" t="s">
        <v>25</v>
      </c>
      <c r="E14" s="568"/>
      <c r="F14" s="11">
        <v>0.495</v>
      </c>
      <c r="G14" s="13">
        <f t="shared" si="0"/>
        <v>2.4750000000000001</v>
      </c>
      <c r="H14" s="508"/>
      <c r="I14" s="508"/>
      <c r="J14" s="494"/>
      <c r="K14" s="508"/>
    </row>
    <row r="15" spans="2:11" ht="15" thickBot="1" x14ac:dyDescent="0.35">
      <c r="B15" s="442"/>
      <c r="C15" s="564"/>
      <c r="D15" s="569"/>
      <c r="E15" s="568"/>
      <c r="F15" s="14">
        <v>0.47099999999999997</v>
      </c>
      <c r="G15" s="16">
        <f t="shared" si="0"/>
        <v>2.355</v>
      </c>
      <c r="H15" s="509"/>
      <c r="I15" s="508"/>
      <c r="J15" s="494"/>
      <c r="K15" s="508"/>
    </row>
    <row r="16" spans="2:11" x14ac:dyDescent="0.3">
      <c r="B16" s="442"/>
      <c r="C16" s="564"/>
      <c r="D16" s="566" t="s">
        <v>26</v>
      </c>
      <c r="E16" s="568"/>
      <c r="F16" s="2">
        <v>0.46800000000000003</v>
      </c>
      <c r="G16" s="4">
        <f t="shared" si="0"/>
        <v>2.3400000000000003</v>
      </c>
      <c r="H16" s="507">
        <f>AVERAGE(G16:G21)</f>
        <v>2.3108333333333331</v>
      </c>
      <c r="I16" s="508"/>
      <c r="J16" s="494"/>
      <c r="K16" s="508"/>
    </row>
    <row r="17" spans="2:11" x14ac:dyDescent="0.3">
      <c r="B17" s="442"/>
      <c r="C17" s="564"/>
      <c r="D17" s="567"/>
      <c r="E17" s="568"/>
      <c r="F17" s="8">
        <v>0.47699999999999998</v>
      </c>
      <c r="G17" s="10">
        <f t="shared" si="0"/>
        <v>2.3849999999999998</v>
      </c>
      <c r="H17" s="508"/>
      <c r="I17" s="508"/>
      <c r="J17" s="494"/>
      <c r="K17" s="508"/>
    </row>
    <row r="18" spans="2:11" x14ac:dyDescent="0.3">
      <c r="B18" s="442"/>
      <c r="C18" s="564"/>
      <c r="D18" s="570" t="s">
        <v>27</v>
      </c>
      <c r="E18" s="568"/>
      <c r="F18" s="11">
        <v>0.434</v>
      </c>
      <c r="G18" s="13">
        <f t="shared" si="0"/>
        <v>2.17</v>
      </c>
      <c r="H18" s="508"/>
      <c r="I18" s="508"/>
      <c r="J18" s="494"/>
      <c r="K18" s="508"/>
    </row>
    <row r="19" spans="2:11" x14ac:dyDescent="0.3">
      <c r="B19" s="442"/>
      <c r="C19" s="564"/>
      <c r="D19" s="567"/>
      <c r="E19" s="568"/>
      <c r="F19" s="8">
        <v>0.46100000000000002</v>
      </c>
      <c r="G19" s="10">
        <f t="shared" si="0"/>
        <v>2.3050000000000002</v>
      </c>
      <c r="H19" s="508"/>
      <c r="I19" s="508"/>
      <c r="J19" s="494"/>
      <c r="K19" s="508"/>
    </row>
    <row r="20" spans="2:11" x14ac:dyDescent="0.3">
      <c r="B20" s="442"/>
      <c r="C20" s="564"/>
      <c r="D20" s="568" t="s">
        <v>28</v>
      </c>
      <c r="E20" s="568"/>
      <c r="F20" s="11">
        <v>0.48399999999999999</v>
      </c>
      <c r="G20" s="13">
        <f t="shared" si="0"/>
        <v>2.42</v>
      </c>
      <c r="H20" s="508"/>
      <c r="I20" s="508"/>
      <c r="J20" s="494"/>
      <c r="K20" s="508"/>
    </row>
    <row r="21" spans="2:11" ht="15" thickBot="1" x14ac:dyDescent="0.35">
      <c r="B21" s="442"/>
      <c r="C21" s="565"/>
      <c r="D21" s="569"/>
      <c r="E21" s="569"/>
      <c r="F21" s="14">
        <v>0.44900000000000001</v>
      </c>
      <c r="G21" s="16">
        <f t="shared" si="0"/>
        <v>2.2450000000000001</v>
      </c>
      <c r="H21" s="509"/>
      <c r="I21" s="509"/>
      <c r="J21" s="495"/>
      <c r="K21" s="509"/>
    </row>
    <row r="22" spans="2:11" x14ac:dyDescent="0.3">
      <c r="B22" s="442"/>
      <c r="C22" s="444" t="s">
        <v>29</v>
      </c>
      <c r="D22" s="562" t="s">
        <v>20</v>
      </c>
      <c r="E22" s="562">
        <v>5</v>
      </c>
      <c r="F22" s="67">
        <v>0.47899999999999998</v>
      </c>
      <c r="G22" s="20">
        <f>F22*$E$4</f>
        <v>2.395</v>
      </c>
      <c r="H22" s="427">
        <f>AVERAGE(G22:G27)</f>
        <v>2.4700000000000002</v>
      </c>
      <c r="I22" s="427">
        <f>AVERAGE(H22:H39)</f>
        <v>2.4208333333333334</v>
      </c>
      <c r="J22" s="447">
        <f>_xlfn.STDEV.S(H22:H39)</f>
        <v>4.8354880254680252E-2</v>
      </c>
      <c r="K22" s="427">
        <f>(J22/I22)*100</f>
        <v>1.9974477213637283</v>
      </c>
    </row>
    <row r="23" spans="2:11" x14ac:dyDescent="0.3">
      <c r="B23" s="442"/>
      <c r="C23" s="445"/>
      <c r="D23" s="552"/>
      <c r="E23" s="553"/>
      <c r="F23" s="21">
        <v>0.48699999999999999</v>
      </c>
      <c r="G23" s="23">
        <f t="shared" si="0"/>
        <v>2.4350000000000001</v>
      </c>
      <c r="H23" s="428"/>
      <c r="I23" s="428"/>
      <c r="J23" s="448"/>
      <c r="K23" s="428"/>
    </row>
    <row r="24" spans="2:11" x14ac:dyDescent="0.3">
      <c r="B24" s="442"/>
      <c r="C24" s="445"/>
      <c r="D24" s="551" t="s">
        <v>21</v>
      </c>
      <c r="E24" s="553"/>
      <c r="F24" s="24">
        <v>0.504</v>
      </c>
      <c r="G24" s="26">
        <f t="shared" si="0"/>
        <v>2.52</v>
      </c>
      <c r="H24" s="428"/>
      <c r="I24" s="428"/>
      <c r="J24" s="448"/>
      <c r="K24" s="428"/>
    </row>
    <row r="25" spans="2:11" x14ac:dyDescent="0.3">
      <c r="B25" s="442"/>
      <c r="C25" s="445"/>
      <c r="D25" s="552"/>
      <c r="E25" s="553"/>
      <c r="F25" s="21">
        <v>0.497</v>
      </c>
      <c r="G25" s="23">
        <f t="shared" si="0"/>
        <v>2.4849999999999999</v>
      </c>
      <c r="H25" s="428"/>
      <c r="I25" s="428"/>
      <c r="J25" s="448"/>
      <c r="K25" s="428"/>
    </row>
    <row r="26" spans="2:11" x14ac:dyDescent="0.3">
      <c r="B26" s="442"/>
      <c r="C26" s="445"/>
      <c r="D26" s="553" t="s">
        <v>22</v>
      </c>
      <c r="E26" s="553"/>
      <c r="F26" s="24">
        <v>0.505</v>
      </c>
      <c r="G26" s="26">
        <f t="shared" si="0"/>
        <v>2.5249999999999999</v>
      </c>
      <c r="H26" s="428"/>
      <c r="I26" s="428"/>
      <c r="J26" s="448"/>
      <c r="K26" s="428"/>
    </row>
    <row r="27" spans="2:11" ht="15" thickBot="1" x14ac:dyDescent="0.35">
      <c r="B27" s="442"/>
      <c r="C27" s="445"/>
      <c r="D27" s="554"/>
      <c r="E27" s="553"/>
      <c r="F27" s="27">
        <v>0.49199999999999999</v>
      </c>
      <c r="G27" s="29">
        <f t="shared" si="0"/>
        <v>2.46</v>
      </c>
      <c r="H27" s="429"/>
      <c r="I27" s="428"/>
      <c r="J27" s="448"/>
      <c r="K27" s="428"/>
    </row>
    <row r="28" spans="2:11" x14ac:dyDescent="0.3">
      <c r="B28" s="442"/>
      <c r="C28" s="445"/>
      <c r="D28" s="562" t="s">
        <v>23</v>
      </c>
      <c r="E28" s="553"/>
      <c r="F28" s="67">
        <v>0.497</v>
      </c>
      <c r="G28" s="20">
        <f t="shared" si="0"/>
        <v>2.4849999999999999</v>
      </c>
      <c r="H28" s="427">
        <f>AVERAGE(G28:G33)</f>
        <v>2.4191666666666669</v>
      </c>
      <c r="I28" s="428"/>
      <c r="J28" s="448"/>
      <c r="K28" s="428"/>
    </row>
    <row r="29" spans="2:11" x14ac:dyDescent="0.3">
      <c r="B29" s="442"/>
      <c r="C29" s="445"/>
      <c r="D29" s="552"/>
      <c r="E29" s="553"/>
      <c r="F29" s="21">
        <v>0.48499999999999999</v>
      </c>
      <c r="G29" s="23">
        <f t="shared" si="0"/>
        <v>2.4249999999999998</v>
      </c>
      <c r="H29" s="428"/>
      <c r="I29" s="428"/>
      <c r="J29" s="448"/>
      <c r="K29" s="428"/>
    </row>
    <row r="30" spans="2:11" x14ac:dyDescent="0.3">
      <c r="B30" s="442"/>
      <c r="C30" s="445"/>
      <c r="D30" s="551" t="s">
        <v>24</v>
      </c>
      <c r="E30" s="553"/>
      <c r="F30" s="24">
        <v>0.48799999999999999</v>
      </c>
      <c r="G30" s="26">
        <f t="shared" si="0"/>
        <v>2.44</v>
      </c>
      <c r="H30" s="428"/>
      <c r="I30" s="428"/>
      <c r="J30" s="448"/>
      <c r="K30" s="428"/>
    </row>
    <row r="31" spans="2:11" x14ac:dyDescent="0.3">
      <c r="B31" s="442"/>
      <c r="C31" s="445"/>
      <c r="D31" s="552"/>
      <c r="E31" s="553"/>
      <c r="F31" s="21">
        <v>0.48899999999999999</v>
      </c>
      <c r="G31" s="23">
        <f t="shared" si="0"/>
        <v>2.4449999999999998</v>
      </c>
      <c r="H31" s="428"/>
      <c r="I31" s="428"/>
      <c r="J31" s="448"/>
      <c r="K31" s="428"/>
    </row>
    <row r="32" spans="2:11" x14ac:dyDescent="0.3">
      <c r="B32" s="442"/>
      <c r="C32" s="445"/>
      <c r="D32" s="553" t="s">
        <v>25</v>
      </c>
      <c r="E32" s="553"/>
      <c r="F32" s="24">
        <v>0.47599999999999998</v>
      </c>
      <c r="G32" s="26">
        <f t="shared" si="0"/>
        <v>2.38</v>
      </c>
      <c r="H32" s="428"/>
      <c r="I32" s="428"/>
      <c r="J32" s="448"/>
      <c r="K32" s="428"/>
    </row>
    <row r="33" spans="2:11" ht="15" thickBot="1" x14ac:dyDescent="0.35">
      <c r="B33" s="442"/>
      <c r="C33" s="445"/>
      <c r="D33" s="554"/>
      <c r="E33" s="553"/>
      <c r="F33" s="27">
        <v>0.46800000000000003</v>
      </c>
      <c r="G33" s="29">
        <f t="shared" si="0"/>
        <v>2.3400000000000003</v>
      </c>
      <c r="H33" s="429"/>
      <c r="I33" s="428"/>
      <c r="J33" s="448"/>
      <c r="K33" s="428"/>
    </row>
    <row r="34" spans="2:11" x14ac:dyDescent="0.3">
      <c r="B34" s="442"/>
      <c r="C34" s="445"/>
      <c r="D34" s="562" t="s">
        <v>31</v>
      </c>
      <c r="E34" s="553"/>
      <c r="F34" s="67">
        <v>0.47599999999999998</v>
      </c>
      <c r="G34" s="20">
        <f t="shared" si="0"/>
        <v>2.38</v>
      </c>
      <c r="H34" s="427">
        <f>AVERAGE(G34:G39)</f>
        <v>2.3733333333333331</v>
      </c>
      <c r="I34" s="428"/>
      <c r="J34" s="448"/>
      <c r="K34" s="428"/>
    </row>
    <row r="35" spans="2:11" x14ac:dyDescent="0.3">
      <c r="B35" s="442"/>
      <c r="C35" s="445"/>
      <c r="D35" s="552"/>
      <c r="E35" s="553"/>
      <c r="F35" s="21">
        <v>0.48399999999999999</v>
      </c>
      <c r="G35" s="23">
        <f t="shared" si="0"/>
        <v>2.42</v>
      </c>
      <c r="H35" s="428"/>
      <c r="I35" s="428"/>
      <c r="J35" s="448"/>
      <c r="K35" s="428"/>
    </row>
    <row r="36" spans="2:11" x14ac:dyDescent="0.3">
      <c r="B36" s="442"/>
      <c r="C36" s="445"/>
      <c r="D36" s="551" t="s">
        <v>32</v>
      </c>
      <c r="E36" s="553"/>
      <c r="F36" s="24">
        <v>0.48299999999999998</v>
      </c>
      <c r="G36" s="26">
        <f t="shared" si="0"/>
        <v>2.415</v>
      </c>
      <c r="H36" s="428"/>
      <c r="I36" s="428"/>
      <c r="J36" s="448"/>
      <c r="K36" s="428"/>
    </row>
    <row r="37" spans="2:11" x14ac:dyDescent="0.3">
      <c r="B37" s="442"/>
      <c r="C37" s="445"/>
      <c r="D37" s="552"/>
      <c r="E37" s="553"/>
      <c r="F37" s="21">
        <v>0.47199999999999998</v>
      </c>
      <c r="G37" s="23">
        <f t="shared" si="0"/>
        <v>2.36</v>
      </c>
      <c r="H37" s="428"/>
      <c r="I37" s="428"/>
      <c r="J37" s="448"/>
      <c r="K37" s="428"/>
    </row>
    <row r="38" spans="2:11" x14ac:dyDescent="0.3">
      <c r="B38" s="442"/>
      <c r="C38" s="445"/>
      <c r="D38" s="553" t="s">
        <v>33</v>
      </c>
      <c r="E38" s="553"/>
      <c r="F38" s="24">
        <v>0.443</v>
      </c>
      <c r="G38" s="26">
        <f t="shared" si="0"/>
        <v>2.2149999999999999</v>
      </c>
      <c r="H38" s="428"/>
      <c r="I38" s="428"/>
      <c r="J38" s="448"/>
      <c r="K38" s="428"/>
    </row>
    <row r="39" spans="2:11" ht="15" thickBot="1" x14ac:dyDescent="0.35">
      <c r="B39" s="443"/>
      <c r="C39" s="446"/>
      <c r="D39" s="554"/>
      <c r="E39" s="554"/>
      <c r="F39" s="68">
        <v>0.49</v>
      </c>
      <c r="G39" s="29">
        <f t="shared" si="0"/>
        <v>2.4500000000000002</v>
      </c>
      <c r="H39" s="429"/>
      <c r="I39" s="429"/>
      <c r="J39" s="449"/>
      <c r="K39" s="429"/>
    </row>
    <row r="40" spans="2:11" x14ac:dyDescent="0.3">
      <c r="B40" s="465" t="s">
        <v>61</v>
      </c>
      <c r="C40" s="599" t="s">
        <v>19</v>
      </c>
      <c r="D40" s="602" t="s">
        <v>23</v>
      </c>
      <c r="E40" s="602">
        <v>5</v>
      </c>
      <c r="F40" s="69">
        <v>0.44964902506963794</v>
      </c>
      <c r="G40" s="34">
        <f>F40*$E$4</f>
        <v>2.2482451253481899</v>
      </c>
      <c r="H40" s="479">
        <f>AVERAGE(G40:G45)</f>
        <v>2.3583565459610027</v>
      </c>
      <c r="I40" s="479">
        <f>H40</f>
        <v>2.3583565459610027</v>
      </c>
      <c r="J40" s="471">
        <f>STDEV(G40:G45)</f>
        <v>9.2636009800092539E-2</v>
      </c>
      <c r="K40" s="479">
        <f>(J40/I40)*100</f>
        <v>3.9279900216421448</v>
      </c>
    </row>
    <row r="41" spans="2:11" x14ac:dyDescent="0.3">
      <c r="B41" s="466"/>
      <c r="C41" s="600"/>
      <c r="D41" s="581"/>
      <c r="E41" s="582"/>
      <c r="F41" s="71">
        <v>0.44833426183844016</v>
      </c>
      <c r="G41" s="40">
        <f t="shared" ref="G41:G45" si="1">F41*$E$4</f>
        <v>2.2416713091922009</v>
      </c>
      <c r="H41" s="480"/>
      <c r="I41" s="480"/>
      <c r="J41" s="472"/>
      <c r="K41" s="480"/>
    </row>
    <row r="42" spans="2:11" x14ac:dyDescent="0.3">
      <c r="B42" s="466"/>
      <c r="C42" s="600"/>
      <c r="D42" s="580" t="s">
        <v>24</v>
      </c>
      <c r="E42" s="582"/>
      <c r="F42" s="72">
        <v>0.47988857938718665</v>
      </c>
      <c r="G42" s="43">
        <f t="shared" si="1"/>
        <v>2.3994428969359332</v>
      </c>
      <c r="H42" s="480"/>
      <c r="I42" s="480"/>
      <c r="J42" s="472"/>
      <c r="K42" s="480"/>
    </row>
    <row r="43" spans="2:11" x14ac:dyDescent="0.3">
      <c r="B43" s="466"/>
      <c r="C43" s="600"/>
      <c r="D43" s="581"/>
      <c r="E43" s="582"/>
      <c r="F43" s="71">
        <v>0.47923119777158774</v>
      </c>
      <c r="G43" s="40">
        <f t="shared" si="1"/>
        <v>2.3961559888579389</v>
      </c>
      <c r="H43" s="480"/>
      <c r="I43" s="480"/>
      <c r="J43" s="472"/>
      <c r="K43" s="480"/>
    </row>
    <row r="44" spans="2:11" x14ac:dyDescent="0.3">
      <c r="B44" s="466"/>
      <c r="C44" s="600"/>
      <c r="D44" s="582" t="s">
        <v>25</v>
      </c>
      <c r="E44" s="582"/>
      <c r="F44" s="72">
        <v>0.47857381615598887</v>
      </c>
      <c r="G44" s="43">
        <f t="shared" si="1"/>
        <v>2.3928690807799442</v>
      </c>
      <c r="H44" s="480"/>
      <c r="I44" s="480"/>
      <c r="J44" s="472"/>
      <c r="K44" s="480"/>
    </row>
    <row r="45" spans="2:11" ht="15" thickBot="1" x14ac:dyDescent="0.35">
      <c r="B45" s="466"/>
      <c r="C45" s="601"/>
      <c r="D45" s="583"/>
      <c r="E45" s="583"/>
      <c r="F45" s="73">
        <v>0.49435097493036212</v>
      </c>
      <c r="G45" s="46">
        <f t="shared" si="1"/>
        <v>2.4717548746518108</v>
      </c>
      <c r="H45" s="481"/>
      <c r="I45" s="481"/>
      <c r="J45" s="474"/>
      <c r="K45" s="481"/>
    </row>
    <row r="46" spans="2:11" x14ac:dyDescent="0.3">
      <c r="B46" s="466"/>
      <c r="C46" s="607" t="s">
        <v>44</v>
      </c>
      <c r="D46" s="588" t="s">
        <v>45</v>
      </c>
      <c r="E46" s="588">
        <v>5</v>
      </c>
      <c r="F46" s="136">
        <v>0.47528690807799434</v>
      </c>
      <c r="G46" s="145">
        <f>F46*$E$4</f>
        <v>2.3764345403899716</v>
      </c>
      <c r="H46" s="577">
        <f>AVERAGE(G46:G51)</f>
        <v>2.4186165273909004</v>
      </c>
      <c r="I46" s="577">
        <f>AVERAGE(H46:H63)</f>
        <v>2.2732621479418129</v>
      </c>
      <c r="J46" s="574">
        <f>STDEV(H46:H63)</f>
        <v>0.19422550106248035</v>
      </c>
      <c r="K46" s="577">
        <f>(J46/I46)*100</f>
        <v>8.5439112791426197</v>
      </c>
    </row>
    <row r="47" spans="2:11" x14ac:dyDescent="0.3">
      <c r="B47" s="466"/>
      <c r="C47" s="608"/>
      <c r="D47" s="585"/>
      <c r="E47" s="586"/>
      <c r="F47" s="137">
        <v>0.47462952646239548</v>
      </c>
      <c r="G47" s="146">
        <f t="shared" ref="G47:G63" si="2">F47*$E$4</f>
        <v>2.3731476323119773</v>
      </c>
      <c r="H47" s="578"/>
      <c r="I47" s="578"/>
      <c r="J47" s="575"/>
      <c r="K47" s="578"/>
    </row>
    <row r="48" spans="2:11" x14ac:dyDescent="0.3">
      <c r="B48" s="466"/>
      <c r="C48" s="608"/>
      <c r="D48" s="584" t="s">
        <v>46</v>
      </c>
      <c r="E48" s="586"/>
      <c r="F48" s="138">
        <v>0.48317548746518102</v>
      </c>
      <c r="G48" s="147">
        <f t="shared" si="2"/>
        <v>2.4158774373259053</v>
      </c>
      <c r="H48" s="578"/>
      <c r="I48" s="578"/>
      <c r="J48" s="575"/>
      <c r="K48" s="578"/>
    </row>
    <row r="49" spans="2:11" x14ac:dyDescent="0.3">
      <c r="B49" s="466"/>
      <c r="C49" s="608"/>
      <c r="D49" s="585"/>
      <c r="E49" s="586"/>
      <c r="F49" s="137">
        <v>0.48054596100278546</v>
      </c>
      <c r="G49" s="146">
        <f t="shared" si="2"/>
        <v>2.4027298050139274</v>
      </c>
      <c r="H49" s="578"/>
      <c r="I49" s="578"/>
      <c r="J49" s="575"/>
      <c r="K49" s="578"/>
    </row>
    <row r="50" spans="2:11" x14ac:dyDescent="0.3">
      <c r="B50" s="466"/>
      <c r="C50" s="608"/>
      <c r="D50" s="586" t="s">
        <v>47</v>
      </c>
      <c r="E50" s="586"/>
      <c r="F50" s="138">
        <v>0.4917214484679665</v>
      </c>
      <c r="G50" s="147">
        <f t="shared" si="2"/>
        <v>2.4586072423398324</v>
      </c>
      <c r="H50" s="578"/>
      <c r="I50" s="578"/>
      <c r="J50" s="575"/>
      <c r="K50" s="578"/>
    </row>
    <row r="51" spans="2:11" ht="15" thickBot="1" x14ac:dyDescent="0.35">
      <c r="B51" s="466"/>
      <c r="C51" s="608"/>
      <c r="D51" s="587"/>
      <c r="E51" s="586"/>
      <c r="F51" s="139">
        <v>0.49698050139275762</v>
      </c>
      <c r="G51" s="148">
        <f t="shared" si="2"/>
        <v>2.4849025069637882</v>
      </c>
      <c r="H51" s="579"/>
      <c r="I51" s="578"/>
      <c r="J51" s="575"/>
      <c r="K51" s="578"/>
    </row>
    <row r="52" spans="2:11" x14ac:dyDescent="0.3">
      <c r="B52" s="466"/>
      <c r="C52" s="608"/>
      <c r="D52" s="588" t="s">
        <v>26</v>
      </c>
      <c r="E52" s="586"/>
      <c r="F52" s="136">
        <v>0.37405013927576597</v>
      </c>
      <c r="G52" s="145">
        <f t="shared" si="2"/>
        <v>1.8702506963788299</v>
      </c>
      <c r="H52" s="577">
        <f>AVERAGE(G52:G57)</f>
        <v>2.0526740947075206</v>
      </c>
      <c r="I52" s="578"/>
      <c r="J52" s="575"/>
      <c r="K52" s="578"/>
    </row>
    <row r="53" spans="2:11" x14ac:dyDescent="0.3">
      <c r="B53" s="466"/>
      <c r="C53" s="608"/>
      <c r="D53" s="585"/>
      <c r="E53" s="586"/>
      <c r="F53" s="137">
        <v>0.39311420612813364</v>
      </c>
      <c r="G53" s="146">
        <f t="shared" si="2"/>
        <v>1.9655710306406682</v>
      </c>
      <c r="H53" s="578"/>
      <c r="I53" s="578"/>
      <c r="J53" s="575"/>
      <c r="K53" s="578"/>
    </row>
    <row r="54" spans="2:11" x14ac:dyDescent="0.3">
      <c r="B54" s="466"/>
      <c r="C54" s="608"/>
      <c r="D54" s="584" t="s">
        <v>27</v>
      </c>
      <c r="E54" s="586"/>
      <c r="F54" s="138">
        <v>0.41283565459610022</v>
      </c>
      <c r="G54" s="147">
        <f t="shared" si="2"/>
        <v>2.0641782729805009</v>
      </c>
      <c r="H54" s="578"/>
      <c r="I54" s="578"/>
      <c r="J54" s="575"/>
      <c r="K54" s="578"/>
    </row>
    <row r="55" spans="2:11" x14ac:dyDescent="0.3">
      <c r="B55" s="466"/>
      <c r="C55" s="608"/>
      <c r="D55" s="585"/>
      <c r="E55" s="586"/>
      <c r="F55" s="137">
        <v>0.42598328690807796</v>
      </c>
      <c r="G55" s="146">
        <f t="shared" si="2"/>
        <v>2.12991643454039</v>
      </c>
      <c r="H55" s="578"/>
      <c r="I55" s="578"/>
      <c r="J55" s="575"/>
      <c r="K55" s="578"/>
    </row>
    <row r="56" spans="2:11" x14ac:dyDescent="0.3">
      <c r="B56" s="466"/>
      <c r="C56" s="608"/>
      <c r="D56" s="586" t="s">
        <v>28</v>
      </c>
      <c r="E56" s="586"/>
      <c r="F56" s="138">
        <v>0.4279554317548746</v>
      </c>
      <c r="G56" s="147">
        <f t="shared" si="2"/>
        <v>2.1397771587743728</v>
      </c>
      <c r="H56" s="578"/>
      <c r="I56" s="578"/>
      <c r="J56" s="575"/>
      <c r="K56" s="578"/>
    </row>
    <row r="57" spans="2:11" ht="15" thickBot="1" x14ac:dyDescent="0.35">
      <c r="B57" s="466"/>
      <c r="C57" s="608"/>
      <c r="D57" s="587"/>
      <c r="E57" s="586"/>
      <c r="F57" s="139">
        <v>0.42927019498607238</v>
      </c>
      <c r="G57" s="148">
        <f t="shared" si="2"/>
        <v>2.1463509749303618</v>
      </c>
      <c r="H57" s="579"/>
      <c r="I57" s="578"/>
      <c r="J57" s="575"/>
      <c r="K57" s="578"/>
    </row>
    <row r="58" spans="2:11" x14ac:dyDescent="0.3">
      <c r="B58" s="466"/>
      <c r="C58" s="608"/>
      <c r="D58" s="588" t="s">
        <v>48</v>
      </c>
      <c r="E58" s="586"/>
      <c r="F58" s="136">
        <v>0.45293593314763225</v>
      </c>
      <c r="G58" s="145">
        <f t="shared" si="2"/>
        <v>2.2646796657381612</v>
      </c>
      <c r="H58" s="577">
        <f>AVERAGE(G58:G63)</f>
        <v>2.3484958217270191</v>
      </c>
      <c r="I58" s="578"/>
      <c r="J58" s="575"/>
      <c r="K58" s="578"/>
    </row>
    <row r="59" spans="2:11" x14ac:dyDescent="0.3">
      <c r="B59" s="466"/>
      <c r="C59" s="608"/>
      <c r="D59" s="585"/>
      <c r="E59" s="586"/>
      <c r="F59" s="137">
        <v>0.4595097493036211</v>
      </c>
      <c r="G59" s="146">
        <f t="shared" si="2"/>
        <v>2.2975487465181055</v>
      </c>
      <c r="H59" s="578"/>
      <c r="I59" s="578"/>
      <c r="J59" s="575"/>
      <c r="K59" s="578"/>
    </row>
    <row r="60" spans="2:11" x14ac:dyDescent="0.3">
      <c r="B60" s="466"/>
      <c r="C60" s="608"/>
      <c r="D60" s="584" t="s">
        <v>49</v>
      </c>
      <c r="E60" s="586"/>
      <c r="F60" s="138">
        <v>0.47594428969359326</v>
      </c>
      <c r="G60" s="147">
        <f t="shared" si="2"/>
        <v>2.3797214484679663</v>
      </c>
      <c r="H60" s="578"/>
      <c r="I60" s="578"/>
      <c r="J60" s="575"/>
      <c r="K60" s="578"/>
    </row>
    <row r="61" spans="2:11" x14ac:dyDescent="0.3">
      <c r="B61" s="466"/>
      <c r="C61" s="608"/>
      <c r="D61" s="585"/>
      <c r="E61" s="586"/>
      <c r="F61" s="137">
        <v>0.4733147632311977</v>
      </c>
      <c r="G61" s="146">
        <f t="shared" si="2"/>
        <v>2.3665738161559884</v>
      </c>
      <c r="H61" s="578"/>
      <c r="I61" s="578"/>
      <c r="J61" s="575"/>
      <c r="K61" s="578"/>
    </row>
    <row r="62" spans="2:11" x14ac:dyDescent="0.3">
      <c r="B62" s="466"/>
      <c r="C62" s="608"/>
      <c r="D62" s="586" t="s">
        <v>50</v>
      </c>
      <c r="E62" s="586"/>
      <c r="F62" s="138">
        <v>0.47528690807799434</v>
      </c>
      <c r="G62" s="147">
        <f t="shared" si="2"/>
        <v>2.3764345403899716</v>
      </c>
      <c r="H62" s="578"/>
      <c r="I62" s="578"/>
      <c r="J62" s="575"/>
      <c r="K62" s="578"/>
    </row>
    <row r="63" spans="2:11" ht="15" thickBot="1" x14ac:dyDescent="0.35">
      <c r="B63" s="466"/>
      <c r="C63" s="609"/>
      <c r="D63" s="587"/>
      <c r="E63" s="587"/>
      <c r="F63" s="139">
        <v>0.48120334261838432</v>
      </c>
      <c r="G63" s="148">
        <f t="shared" si="2"/>
        <v>2.4060167130919217</v>
      </c>
      <c r="H63" s="579"/>
      <c r="I63" s="579"/>
      <c r="J63" s="576"/>
      <c r="K63" s="579"/>
    </row>
    <row r="64" spans="2:11" x14ac:dyDescent="0.3">
      <c r="B64" s="466"/>
      <c r="C64" s="603" t="s">
        <v>29</v>
      </c>
      <c r="D64" s="605" t="s">
        <v>31</v>
      </c>
      <c r="E64" s="605">
        <v>5</v>
      </c>
      <c r="F64" s="140">
        <v>0.47153623188405808</v>
      </c>
      <c r="G64" s="20">
        <f>F64*$E$4</f>
        <v>2.3576811594202902</v>
      </c>
      <c r="H64" s="456">
        <f>AVERAGE(G64:G69)</f>
        <v>2.4494082125603867</v>
      </c>
      <c r="I64" s="456">
        <f>H64</f>
        <v>2.4494082125603867</v>
      </c>
      <c r="J64" s="459">
        <f>STDEV(G64:G69)</f>
        <v>6.521809044177046E-2</v>
      </c>
      <c r="K64" s="456">
        <f>(J64/I64)*100</f>
        <v>2.6626060167242378</v>
      </c>
    </row>
    <row r="65" spans="2:11" x14ac:dyDescent="0.3">
      <c r="B65" s="466"/>
      <c r="C65" s="604"/>
      <c r="D65" s="606"/>
      <c r="E65" s="611"/>
      <c r="F65" s="75">
        <v>0.49071014492753628</v>
      </c>
      <c r="G65" s="23">
        <f t="shared" ref="G65:G69" si="3">F65*$E$4</f>
        <v>2.4535507246376813</v>
      </c>
      <c r="H65" s="457"/>
      <c r="I65" s="457"/>
      <c r="J65" s="460"/>
      <c r="K65" s="457"/>
    </row>
    <row r="66" spans="2:11" x14ac:dyDescent="0.3">
      <c r="B66" s="466"/>
      <c r="C66" s="604"/>
      <c r="D66" s="610" t="s">
        <v>32</v>
      </c>
      <c r="E66" s="611"/>
      <c r="F66" s="76">
        <v>0.47721739130434793</v>
      </c>
      <c r="G66" s="26">
        <f t="shared" si="3"/>
        <v>2.3860869565217397</v>
      </c>
      <c r="H66" s="457"/>
      <c r="I66" s="457"/>
      <c r="J66" s="460"/>
      <c r="K66" s="457"/>
    </row>
    <row r="67" spans="2:11" x14ac:dyDescent="0.3">
      <c r="B67" s="466"/>
      <c r="C67" s="604"/>
      <c r="D67" s="606"/>
      <c r="E67" s="611"/>
      <c r="F67" s="75">
        <v>0.49639130434782613</v>
      </c>
      <c r="G67" s="23">
        <f t="shared" si="3"/>
        <v>2.4819565217391308</v>
      </c>
      <c r="H67" s="457"/>
      <c r="I67" s="457"/>
      <c r="J67" s="460"/>
      <c r="K67" s="457"/>
    </row>
    <row r="68" spans="2:11" x14ac:dyDescent="0.3">
      <c r="B68" s="466"/>
      <c r="C68" s="604"/>
      <c r="D68" s="611" t="s">
        <v>33</v>
      </c>
      <c r="E68" s="611"/>
      <c r="F68" s="76">
        <v>0.49781159420289861</v>
      </c>
      <c r="G68" s="26">
        <f t="shared" si="3"/>
        <v>2.4890579710144931</v>
      </c>
      <c r="H68" s="457"/>
      <c r="I68" s="457"/>
      <c r="J68" s="460"/>
      <c r="K68" s="457"/>
    </row>
    <row r="69" spans="2:11" ht="15" thickBot="1" x14ac:dyDescent="0.35">
      <c r="B69" s="466"/>
      <c r="C69" s="604"/>
      <c r="D69" s="612"/>
      <c r="E69" s="612"/>
      <c r="F69" s="77">
        <v>0.50562318840579712</v>
      </c>
      <c r="G69" s="29">
        <f t="shared" si="3"/>
        <v>2.5281159420289856</v>
      </c>
      <c r="H69" s="458"/>
      <c r="I69" s="458"/>
      <c r="J69" s="486"/>
      <c r="K69" s="458"/>
    </row>
    <row r="70" spans="2:11" x14ac:dyDescent="0.3">
      <c r="B70" s="466"/>
      <c r="C70" s="589" t="s">
        <v>51</v>
      </c>
      <c r="D70" s="592" t="s">
        <v>52</v>
      </c>
      <c r="E70" s="592">
        <v>5</v>
      </c>
      <c r="F70" s="141">
        <v>0.50775362318840589</v>
      </c>
      <c r="G70" s="109">
        <f>F70*$E$4</f>
        <v>2.5387681159420294</v>
      </c>
      <c r="H70" s="596">
        <f>AVERAGE(G70:G75)</f>
        <v>2.5754589371980678</v>
      </c>
      <c r="I70" s="596">
        <f>AVERAGE(H70:H87)</f>
        <v>2.4941867954911436</v>
      </c>
      <c r="J70" s="614">
        <f>STDEV(H70:H87)</f>
        <v>0.13215069793081216</v>
      </c>
      <c r="K70" s="596">
        <f>(J70/I70)*100</f>
        <v>5.2983480695875329</v>
      </c>
    </row>
    <row r="71" spans="2:11" x14ac:dyDescent="0.3">
      <c r="B71" s="466"/>
      <c r="C71" s="590"/>
      <c r="D71" s="593"/>
      <c r="E71" s="594"/>
      <c r="F71" s="142">
        <v>0.50917391304347837</v>
      </c>
      <c r="G71" s="112">
        <f t="shared" ref="G71:G93" si="4">F71*$E$4</f>
        <v>2.5458695652173917</v>
      </c>
      <c r="H71" s="597"/>
      <c r="I71" s="597"/>
      <c r="J71" s="615"/>
      <c r="K71" s="597"/>
    </row>
    <row r="72" spans="2:11" x14ac:dyDescent="0.3">
      <c r="B72" s="466"/>
      <c r="C72" s="590"/>
      <c r="D72" s="613" t="s">
        <v>53</v>
      </c>
      <c r="E72" s="594"/>
      <c r="F72" s="143">
        <v>0.51059420289855073</v>
      </c>
      <c r="G72" s="115">
        <f t="shared" si="4"/>
        <v>2.5529710144927535</v>
      </c>
      <c r="H72" s="597"/>
      <c r="I72" s="597"/>
      <c r="J72" s="615"/>
      <c r="K72" s="597"/>
    </row>
    <row r="73" spans="2:11" x14ac:dyDescent="0.3">
      <c r="B73" s="466"/>
      <c r="C73" s="590"/>
      <c r="D73" s="593"/>
      <c r="E73" s="594"/>
      <c r="F73" s="142">
        <v>0.49994202898550727</v>
      </c>
      <c r="G73" s="112">
        <f t="shared" si="4"/>
        <v>2.4997101449275365</v>
      </c>
      <c r="H73" s="597"/>
      <c r="I73" s="597"/>
      <c r="J73" s="615"/>
      <c r="K73" s="597"/>
    </row>
    <row r="74" spans="2:11" x14ac:dyDescent="0.3">
      <c r="B74" s="466"/>
      <c r="C74" s="590"/>
      <c r="D74" s="594" t="s">
        <v>54</v>
      </c>
      <c r="E74" s="594"/>
      <c r="F74" s="143">
        <v>0.53260869565217395</v>
      </c>
      <c r="G74" s="115">
        <f t="shared" si="4"/>
        <v>2.6630434782608696</v>
      </c>
      <c r="H74" s="597"/>
      <c r="I74" s="597"/>
      <c r="J74" s="615"/>
      <c r="K74" s="597"/>
    </row>
    <row r="75" spans="2:11" ht="15" thickBot="1" x14ac:dyDescent="0.35">
      <c r="B75" s="466"/>
      <c r="C75" s="590"/>
      <c r="D75" s="595"/>
      <c r="E75" s="594"/>
      <c r="F75" s="144">
        <v>0.53047826086956529</v>
      </c>
      <c r="G75" s="118">
        <f t="shared" si="4"/>
        <v>2.6523913043478267</v>
      </c>
      <c r="H75" s="598"/>
      <c r="I75" s="597"/>
      <c r="J75" s="615"/>
      <c r="K75" s="597"/>
    </row>
    <row r="76" spans="2:11" x14ac:dyDescent="0.3">
      <c r="B76" s="466"/>
      <c r="C76" s="590"/>
      <c r="D76" s="592" t="s">
        <v>55</v>
      </c>
      <c r="E76" s="594"/>
      <c r="F76" s="141">
        <v>0.45094202898550734</v>
      </c>
      <c r="G76" s="109">
        <f t="shared" si="4"/>
        <v>2.2547101449275369</v>
      </c>
      <c r="H76" s="596">
        <f>AVERAGE(G76:G81)</f>
        <v>2.3417028985507256</v>
      </c>
      <c r="I76" s="597"/>
      <c r="J76" s="615"/>
      <c r="K76" s="597"/>
    </row>
    <row r="77" spans="2:11" x14ac:dyDescent="0.3">
      <c r="B77" s="466"/>
      <c r="C77" s="590"/>
      <c r="D77" s="593"/>
      <c r="E77" s="594"/>
      <c r="F77" s="142">
        <v>0.44952173913043486</v>
      </c>
      <c r="G77" s="112">
        <f t="shared" si="4"/>
        <v>2.2476086956521741</v>
      </c>
      <c r="H77" s="597"/>
      <c r="I77" s="597"/>
      <c r="J77" s="615"/>
      <c r="K77" s="597"/>
    </row>
    <row r="78" spans="2:11" x14ac:dyDescent="0.3">
      <c r="B78" s="466"/>
      <c r="C78" s="590"/>
      <c r="D78" s="613" t="s">
        <v>56</v>
      </c>
      <c r="E78" s="594"/>
      <c r="F78" s="143">
        <v>0.45733333333333342</v>
      </c>
      <c r="G78" s="115">
        <f t="shared" si="4"/>
        <v>2.2866666666666671</v>
      </c>
      <c r="H78" s="597"/>
      <c r="I78" s="597"/>
      <c r="J78" s="615"/>
      <c r="K78" s="597"/>
    </row>
    <row r="79" spans="2:11" x14ac:dyDescent="0.3">
      <c r="B79" s="466"/>
      <c r="C79" s="590"/>
      <c r="D79" s="593"/>
      <c r="E79" s="594"/>
      <c r="F79" s="142">
        <v>0.46940579710144936</v>
      </c>
      <c r="G79" s="112">
        <f t="shared" si="4"/>
        <v>2.3470289855072468</v>
      </c>
      <c r="H79" s="597"/>
      <c r="I79" s="597"/>
      <c r="J79" s="615"/>
      <c r="K79" s="597"/>
    </row>
    <row r="80" spans="2:11" x14ac:dyDescent="0.3">
      <c r="B80" s="466"/>
      <c r="C80" s="590"/>
      <c r="D80" s="594" t="s">
        <v>57</v>
      </c>
      <c r="E80" s="594"/>
      <c r="F80" s="143">
        <v>0.4814782608695653</v>
      </c>
      <c r="G80" s="115">
        <f t="shared" si="4"/>
        <v>2.4073913043478266</v>
      </c>
      <c r="H80" s="597"/>
      <c r="I80" s="597"/>
      <c r="J80" s="615"/>
      <c r="K80" s="597"/>
    </row>
    <row r="81" spans="2:11" ht="15" thickBot="1" x14ac:dyDescent="0.35">
      <c r="B81" s="466"/>
      <c r="C81" s="590"/>
      <c r="D81" s="595"/>
      <c r="E81" s="594"/>
      <c r="F81" s="144">
        <v>0.5013623188405798</v>
      </c>
      <c r="G81" s="118">
        <f t="shared" si="4"/>
        <v>2.5068115942028992</v>
      </c>
      <c r="H81" s="598"/>
      <c r="I81" s="597"/>
      <c r="J81" s="615"/>
      <c r="K81" s="597"/>
    </row>
    <row r="82" spans="2:11" x14ac:dyDescent="0.3">
      <c r="B82" s="466"/>
      <c r="C82" s="590"/>
      <c r="D82" s="592" t="s">
        <v>58</v>
      </c>
      <c r="E82" s="594"/>
      <c r="F82" s="141">
        <v>0.50420289855072464</v>
      </c>
      <c r="G82" s="109">
        <f t="shared" si="4"/>
        <v>2.5210144927536233</v>
      </c>
      <c r="H82" s="596">
        <f>AVERAGE(G82:G87)</f>
        <v>2.565398550724638</v>
      </c>
      <c r="I82" s="597"/>
      <c r="J82" s="615"/>
      <c r="K82" s="597"/>
    </row>
    <row r="83" spans="2:11" x14ac:dyDescent="0.3">
      <c r="B83" s="466"/>
      <c r="C83" s="590"/>
      <c r="D83" s="593"/>
      <c r="E83" s="594"/>
      <c r="F83" s="142">
        <v>0.5013623188405798</v>
      </c>
      <c r="G83" s="112">
        <f t="shared" si="4"/>
        <v>2.5068115942028992</v>
      </c>
      <c r="H83" s="597"/>
      <c r="I83" s="597"/>
      <c r="J83" s="615"/>
      <c r="K83" s="597"/>
    </row>
    <row r="84" spans="2:11" x14ac:dyDescent="0.3">
      <c r="B84" s="466"/>
      <c r="C84" s="590"/>
      <c r="D84" s="613" t="s">
        <v>59</v>
      </c>
      <c r="E84" s="594"/>
      <c r="F84" s="143">
        <v>0.50207246376811598</v>
      </c>
      <c r="G84" s="115">
        <f t="shared" si="4"/>
        <v>2.5103623188405799</v>
      </c>
      <c r="H84" s="597"/>
      <c r="I84" s="597"/>
      <c r="J84" s="615"/>
      <c r="K84" s="597"/>
    </row>
    <row r="85" spans="2:11" x14ac:dyDescent="0.3">
      <c r="B85" s="466"/>
      <c r="C85" s="590"/>
      <c r="D85" s="593"/>
      <c r="E85" s="594"/>
      <c r="F85" s="142">
        <v>0.50207246376811598</v>
      </c>
      <c r="G85" s="112">
        <f t="shared" si="4"/>
        <v>2.5103623188405799</v>
      </c>
      <c r="H85" s="597"/>
      <c r="I85" s="597"/>
      <c r="J85" s="615"/>
      <c r="K85" s="597"/>
    </row>
    <row r="86" spans="2:11" x14ac:dyDescent="0.3">
      <c r="B86" s="466"/>
      <c r="C86" s="590"/>
      <c r="D86" s="594" t="s">
        <v>60</v>
      </c>
      <c r="E86" s="594"/>
      <c r="F86" s="143">
        <v>0.52905797101449281</v>
      </c>
      <c r="G86" s="115">
        <f t="shared" si="4"/>
        <v>2.6452898550724639</v>
      </c>
      <c r="H86" s="597"/>
      <c r="I86" s="597"/>
      <c r="J86" s="615"/>
      <c r="K86" s="597"/>
    </row>
    <row r="87" spans="2:11" ht="15" thickBot="1" x14ac:dyDescent="0.35">
      <c r="B87" s="467"/>
      <c r="C87" s="591"/>
      <c r="D87" s="595"/>
      <c r="E87" s="595"/>
      <c r="F87" s="144">
        <v>0.53971014492753633</v>
      </c>
      <c r="G87" s="118">
        <f t="shared" si="4"/>
        <v>2.6985507246376814</v>
      </c>
      <c r="H87" s="598"/>
      <c r="I87" s="598"/>
      <c r="J87" s="616"/>
      <c r="K87" s="598"/>
    </row>
    <row r="88" spans="2:11" x14ac:dyDescent="0.3">
      <c r="B88" s="465" t="s">
        <v>81</v>
      </c>
      <c r="C88" s="444" t="s">
        <v>74</v>
      </c>
      <c r="D88" s="562" t="s">
        <v>31</v>
      </c>
      <c r="E88" s="562">
        <v>5</v>
      </c>
      <c r="F88" s="130">
        <v>0.52800000000000002</v>
      </c>
      <c r="G88" s="20">
        <f t="shared" si="4"/>
        <v>2.64</v>
      </c>
      <c r="H88" s="427">
        <f>AVERAGE(G88:G89,G91:G93)</f>
        <v>2.6440000000000001</v>
      </c>
      <c r="I88" s="427">
        <f>H88</f>
        <v>2.6440000000000001</v>
      </c>
      <c r="J88" s="447">
        <f>STDEV(G88:G89,G91:G93)</f>
        <v>2.1035683967962661E-2</v>
      </c>
      <c r="K88" s="427">
        <f>(J88/I88)*100</f>
        <v>0.79560075521795237</v>
      </c>
    </row>
    <row r="89" spans="2:11" x14ac:dyDescent="0.3">
      <c r="B89" s="466"/>
      <c r="C89" s="445"/>
      <c r="D89" s="552"/>
      <c r="E89" s="553"/>
      <c r="F89" s="218">
        <v>0.52500000000000002</v>
      </c>
      <c r="G89" s="23">
        <f t="shared" si="4"/>
        <v>2.625</v>
      </c>
      <c r="H89" s="428"/>
      <c r="I89" s="428"/>
      <c r="J89" s="448"/>
      <c r="K89" s="428"/>
    </row>
    <row r="90" spans="2:11" x14ac:dyDescent="0.3">
      <c r="B90" s="466"/>
      <c r="C90" s="445"/>
      <c r="D90" s="551" t="s">
        <v>32</v>
      </c>
      <c r="E90" s="553"/>
      <c r="F90" s="235">
        <v>0.44800000000000001</v>
      </c>
      <c r="G90" s="236">
        <f t="shared" si="4"/>
        <v>2.2400000000000002</v>
      </c>
      <c r="H90" s="428"/>
      <c r="I90" s="428"/>
      <c r="J90" s="448"/>
      <c r="K90" s="428"/>
    </row>
    <row r="91" spans="2:11" x14ac:dyDescent="0.3">
      <c r="B91" s="466"/>
      <c r="C91" s="445"/>
      <c r="D91" s="552"/>
      <c r="E91" s="553"/>
      <c r="F91" s="218">
        <v>0.52700000000000002</v>
      </c>
      <c r="G91" s="23">
        <f t="shared" si="4"/>
        <v>2.6350000000000002</v>
      </c>
      <c r="H91" s="428"/>
      <c r="I91" s="428"/>
      <c r="J91" s="448"/>
      <c r="K91" s="428"/>
    </row>
    <row r="92" spans="2:11" x14ac:dyDescent="0.3">
      <c r="B92" s="466"/>
      <c r="C92" s="445"/>
      <c r="D92" s="553" t="s">
        <v>33</v>
      </c>
      <c r="E92" s="553"/>
      <c r="F92" s="219">
        <v>0.52800000000000002</v>
      </c>
      <c r="G92" s="26">
        <f t="shared" si="4"/>
        <v>2.64</v>
      </c>
      <c r="H92" s="428"/>
      <c r="I92" s="428"/>
      <c r="J92" s="448"/>
      <c r="K92" s="428"/>
    </row>
    <row r="93" spans="2:11" ht="15" thickBot="1" x14ac:dyDescent="0.35">
      <c r="B93" s="466"/>
      <c r="C93" s="446"/>
      <c r="D93" s="554"/>
      <c r="E93" s="554"/>
      <c r="F93" s="68">
        <v>0.53600000000000003</v>
      </c>
      <c r="G93" s="29">
        <f t="shared" si="4"/>
        <v>2.68</v>
      </c>
      <c r="H93" s="429"/>
      <c r="I93" s="429"/>
      <c r="J93" s="449"/>
      <c r="K93" s="429"/>
    </row>
    <row r="94" spans="2:11" x14ac:dyDescent="0.3">
      <c r="B94" s="466"/>
      <c r="C94" s="555" t="s">
        <v>75</v>
      </c>
      <c r="D94" s="556" t="s">
        <v>20</v>
      </c>
      <c r="E94" s="556">
        <v>5</v>
      </c>
      <c r="F94" s="220">
        <v>0.52600000000000002</v>
      </c>
      <c r="G94" s="228">
        <f>F94*$E$4</f>
        <v>2.63</v>
      </c>
      <c r="H94" s="436">
        <f>AVERAGE(G94:G99)</f>
        <v>2.5625</v>
      </c>
      <c r="I94" s="436">
        <f>AVERAGE(H94:H111)</f>
        <v>2.5083333333333333</v>
      </c>
      <c r="J94" s="434">
        <f>_xlfn.STDEV.S(H94:H111)</f>
        <v>5.8778066581941228E-2</v>
      </c>
      <c r="K94" s="436">
        <f>(J94/I94)*100</f>
        <v>2.3433116245292185</v>
      </c>
    </row>
    <row r="95" spans="2:11" x14ac:dyDescent="0.3">
      <c r="B95" s="466"/>
      <c r="C95" s="430"/>
      <c r="D95" s="557"/>
      <c r="E95" s="558"/>
      <c r="F95" s="221">
        <v>0.53100000000000003</v>
      </c>
      <c r="G95" s="229">
        <f t="shared" ref="G95:G135" si="5">F95*$E$4</f>
        <v>2.6550000000000002</v>
      </c>
      <c r="H95" s="433"/>
      <c r="I95" s="433"/>
      <c r="J95" s="413"/>
      <c r="K95" s="433"/>
    </row>
    <row r="96" spans="2:11" x14ac:dyDescent="0.3">
      <c r="B96" s="466"/>
      <c r="C96" s="430"/>
      <c r="D96" s="560" t="s">
        <v>21</v>
      </c>
      <c r="E96" s="558"/>
      <c r="F96" s="222">
        <v>0.497</v>
      </c>
      <c r="G96" s="230">
        <f t="shared" si="5"/>
        <v>2.4849999999999999</v>
      </c>
      <c r="H96" s="433"/>
      <c r="I96" s="433"/>
      <c r="J96" s="413"/>
      <c r="K96" s="433"/>
    </row>
    <row r="97" spans="2:11" x14ac:dyDescent="0.3">
      <c r="B97" s="466"/>
      <c r="C97" s="430"/>
      <c r="D97" s="557"/>
      <c r="E97" s="558"/>
      <c r="F97" s="221">
        <v>0.52700000000000002</v>
      </c>
      <c r="G97" s="229">
        <f t="shared" si="5"/>
        <v>2.6350000000000002</v>
      </c>
      <c r="H97" s="433"/>
      <c r="I97" s="433"/>
      <c r="J97" s="413"/>
      <c r="K97" s="433"/>
    </row>
    <row r="98" spans="2:11" x14ac:dyDescent="0.3">
      <c r="B98" s="466"/>
      <c r="C98" s="430"/>
      <c r="D98" s="558" t="s">
        <v>22</v>
      </c>
      <c r="E98" s="558"/>
      <c r="F98" s="222">
        <v>0.50900000000000001</v>
      </c>
      <c r="G98" s="230">
        <f t="shared" si="5"/>
        <v>2.5449999999999999</v>
      </c>
      <c r="H98" s="433"/>
      <c r="I98" s="433"/>
      <c r="J98" s="413"/>
      <c r="K98" s="433"/>
    </row>
    <row r="99" spans="2:11" ht="15" thickBot="1" x14ac:dyDescent="0.35">
      <c r="B99" s="466"/>
      <c r="C99" s="430"/>
      <c r="D99" s="559"/>
      <c r="E99" s="558"/>
      <c r="F99" s="223">
        <v>0.48499999999999999</v>
      </c>
      <c r="G99" s="231">
        <f t="shared" si="5"/>
        <v>2.4249999999999998</v>
      </c>
      <c r="H99" s="435"/>
      <c r="I99" s="433"/>
      <c r="J99" s="413"/>
      <c r="K99" s="433"/>
    </row>
    <row r="100" spans="2:11" x14ac:dyDescent="0.3">
      <c r="B100" s="466"/>
      <c r="C100" s="430"/>
      <c r="D100" s="556" t="s">
        <v>76</v>
      </c>
      <c r="E100" s="558"/>
      <c r="F100" s="220">
        <v>0.48199999999999998</v>
      </c>
      <c r="G100" s="228">
        <f t="shared" si="5"/>
        <v>2.41</v>
      </c>
      <c r="H100" s="436">
        <f>AVERAGE(G100:G105)</f>
        <v>2.5166666666666671</v>
      </c>
      <c r="I100" s="433"/>
      <c r="J100" s="413"/>
      <c r="K100" s="433"/>
    </row>
    <row r="101" spans="2:11" x14ac:dyDescent="0.3">
      <c r="B101" s="466"/>
      <c r="C101" s="430"/>
      <c r="D101" s="557"/>
      <c r="E101" s="558"/>
      <c r="F101" s="221">
        <v>0.52</v>
      </c>
      <c r="G101" s="229">
        <f t="shared" si="5"/>
        <v>2.6</v>
      </c>
      <c r="H101" s="433"/>
      <c r="I101" s="433"/>
      <c r="J101" s="413"/>
      <c r="K101" s="433"/>
    </row>
    <row r="102" spans="2:11" x14ac:dyDescent="0.3">
      <c r="B102" s="466"/>
      <c r="C102" s="430"/>
      <c r="D102" s="560" t="s">
        <v>77</v>
      </c>
      <c r="E102" s="558"/>
      <c r="F102" s="222">
        <v>0.49</v>
      </c>
      <c r="G102" s="230">
        <f t="shared" si="5"/>
        <v>2.4500000000000002</v>
      </c>
      <c r="H102" s="433"/>
      <c r="I102" s="433"/>
      <c r="J102" s="413"/>
      <c r="K102" s="433"/>
    </row>
    <row r="103" spans="2:11" x14ac:dyDescent="0.3">
      <c r="B103" s="466"/>
      <c r="C103" s="430"/>
      <c r="D103" s="557"/>
      <c r="E103" s="558"/>
      <c r="F103" s="221">
        <v>0.52500000000000002</v>
      </c>
      <c r="G103" s="229">
        <f t="shared" si="5"/>
        <v>2.625</v>
      </c>
      <c r="H103" s="433"/>
      <c r="I103" s="433"/>
      <c r="J103" s="413"/>
      <c r="K103" s="433"/>
    </row>
    <row r="104" spans="2:11" x14ac:dyDescent="0.3">
      <c r="B104" s="466"/>
      <c r="C104" s="430"/>
      <c r="D104" s="558" t="s">
        <v>78</v>
      </c>
      <c r="E104" s="558"/>
      <c r="F104" s="222">
        <v>0.498</v>
      </c>
      <c r="G104" s="230">
        <f t="shared" si="5"/>
        <v>2.4900000000000002</v>
      </c>
      <c r="H104" s="433"/>
      <c r="I104" s="433"/>
      <c r="J104" s="413"/>
      <c r="K104" s="433"/>
    </row>
    <row r="105" spans="2:11" ht="15" thickBot="1" x14ac:dyDescent="0.35">
      <c r="B105" s="466"/>
      <c r="C105" s="430"/>
      <c r="D105" s="559"/>
      <c r="E105" s="558"/>
      <c r="F105" s="223">
        <v>0.505</v>
      </c>
      <c r="G105" s="231">
        <f t="shared" si="5"/>
        <v>2.5249999999999999</v>
      </c>
      <c r="H105" s="435"/>
      <c r="I105" s="433"/>
      <c r="J105" s="413"/>
      <c r="K105" s="433"/>
    </row>
    <row r="106" spans="2:11" x14ac:dyDescent="0.3">
      <c r="B106" s="466"/>
      <c r="C106" s="430"/>
      <c r="D106" s="556">
        <v>6.1</v>
      </c>
      <c r="E106" s="558"/>
      <c r="F106" s="220">
        <v>0.45900000000000002</v>
      </c>
      <c r="G106" s="228">
        <f t="shared" si="5"/>
        <v>2.2949999999999999</v>
      </c>
      <c r="H106" s="436">
        <f>AVERAGE(G106:G111)</f>
        <v>2.4458333333333333</v>
      </c>
      <c r="I106" s="433"/>
      <c r="J106" s="413"/>
      <c r="K106" s="433"/>
    </row>
    <row r="107" spans="2:11" x14ac:dyDescent="0.3">
      <c r="B107" s="466"/>
      <c r="C107" s="430"/>
      <c r="D107" s="557"/>
      <c r="E107" s="558"/>
      <c r="F107" s="221">
        <v>0.501</v>
      </c>
      <c r="G107" s="229">
        <f t="shared" si="5"/>
        <v>2.5049999999999999</v>
      </c>
      <c r="H107" s="433"/>
      <c r="I107" s="433"/>
      <c r="J107" s="413"/>
      <c r="K107" s="433"/>
    </row>
    <row r="108" spans="2:11" x14ac:dyDescent="0.3">
      <c r="B108" s="466"/>
      <c r="C108" s="430"/>
      <c r="D108" s="560">
        <v>6.2</v>
      </c>
      <c r="E108" s="558"/>
      <c r="F108" s="222">
        <v>0.48799999999999999</v>
      </c>
      <c r="G108" s="230">
        <f t="shared" si="5"/>
        <v>2.44</v>
      </c>
      <c r="H108" s="433"/>
      <c r="I108" s="433"/>
      <c r="J108" s="413"/>
      <c r="K108" s="433"/>
    </row>
    <row r="109" spans="2:11" x14ac:dyDescent="0.3">
      <c r="B109" s="466"/>
      <c r="C109" s="430"/>
      <c r="D109" s="557"/>
      <c r="E109" s="558"/>
      <c r="F109" s="221">
        <v>0.499</v>
      </c>
      <c r="G109" s="229">
        <f t="shared" si="5"/>
        <v>2.4950000000000001</v>
      </c>
      <c r="H109" s="433"/>
      <c r="I109" s="433"/>
      <c r="J109" s="413"/>
      <c r="K109" s="433"/>
    </row>
    <row r="110" spans="2:11" x14ac:dyDescent="0.3">
      <c r="B110" s="466"/>
      <c r="C110" s="430"/>
      <c r="D110" s="558">
        <v>6.3</v>
      </c>
      <c r="E110" s="558"/>
      <c r="F110" s="222">
        <v>0.498</v>
      </c>
      <c r="G110" s="230">
        <f t="shared" si="5"/>
        <v>2.4900000000000002</v>
      </c>
      <c r="H110" s="433"/>
      <c r="I110" s="433"/>
      <c r="J110" s="413"/>
      <c r="K110" s="433"/>
    </row>
    <row r="111" spans="2:11" ht="15" thickBot="1" x14ac:dyDescent="0.35">
      <c r="B111" s="466"/>
      <c r="C111" s="431"/>
      <c r="D111" s="559"/>
      <c r="E111" s="559"/>
      <c r="F111" s="223">
        <v>0.49</v>
      </c>
      <c r="G111" s="231">
        <f t="shared" si="5"/>
        <v>2.4500000000000002</v>
      </c>
      <c r="H111" s="435"/>
      <c r="I111" s="435"/>
      <c r="J111" s="415"/>
      <c r="K111" s="435"/>
    </row>
    <row r="112" spans="2:11" x14ac:dyDescent="0.3">
      <c r="B112" s="466"/>
      <c r="C112" s="419" t="s">
        <v>79</v>
      </c>
      <c r="D112" s="561" t="s">
        <v>52</v>
      </c>
      <c r="E112" s="561">
        <v>5</v>
      </c>
      <c r="F112" s="214">
        <v>0.498</v>
      </c>
      <c r="G112" s="109">
        <f t="shared" si="5"/>
        <v>2.4900000000000002</v>
      </c>
      <c r="H112" s="400">
        <f>AVERAGE(G112:G117)</f>
        <v>2.4283333333333332</v>
      </c>
      <c r="I112" s="424">
        <f>H112</f>
        <v>2.4283333333333332</v>
      </c>
      <c r="J112" s="397">
        <f>_xlfn.STDEV.S(G112:G117)</f>
        <v>0.11509416434670647</v>
      </c>
      <c r="K112" s="424">
        <f>(J112/I112)*100</f>
        <v>4.7396361433098066</v>
      </c>
    </row>
    <row r="113" spans="2:11" x14ac:dyDescent="0.3">
      <c r="B113" s="466"/>
      <c r="C113" s="420"/>
      <c r="D113" s="543"/>
      <c r="E113" s="544"/>
      <c r="F113" s="133">
        <v>0.496</v>
      </c>
      <c r="G113" s="112">
        <f t="shared" si="5"/>
        <v>2.48</v>
      </c>
      <c r="H113" s="401"/>
      <c r="I113" s="425"/>
      <c r="J113" s="398"/>
      <c r="K113" s="425"/>
    </row>
    <row r="114" spans="2:11" x14ac:dyDescent="0.3">
      <c r="B114" s="466"/>
      <c r="C114" s="420"/>
      <c r="D114" s="542" t="s">
        <v>53</v>
      </c>
      <c r="E114" s="544"/>
      <c r="F114" s="134">
        <v>0.499</v>
      </c>
      <c r="G114" s="115">
        <f t="shared" si="5"/>
        <v>2.4950000000000001</v>
      </c>
      <c r="H114" s="401"/>
      <c r="I114" s="425"/>
      <c r="J114" s="398"/>
      <c r="K114" s="425"/>
    </row>
    <row r="115" spans="2:11" x14ac:dyDescent="0.3">
      <c r="B115" s="466"/>
      <c r="C115" s="420"/>
      <c r="D115" s="543"/>
      <c r="E115" s="544"/>
      <c r="F115" s="133">
        <v>0.50800000000000001</v>
      </c>
      <c r="G115" s="112">
        <f t="shared" si="5"/>
        <v>2.54</v>
      </c>
      <c r="H115" s="401"/>
      <c r="I115" s="425"/>
      <c r="J115" s="398"/>
      <c r="K115" s="425"/>
    </row>
    <row r="116" spans="2:11" x14ac:dyDescent="0.3">
      <c r="B116" s="466"/>
      <c r="C116" s="420"/>
      <c r="D116" s="544" t="s">
        <v>54</v>
      </c>
      <c r="E116" s="544"/>
      <c r="F116" s="134">
        <v>0.45900000000000002</v>
      </c>
      <c r="G116" s="115">
        <f t="shared" si="5"/>
        <v>2.2949999999999999</v>
      </c>
      <c r="H116" s="401"/>
      <c r="I116" s="425"/>
      <c r="J116" s="398"/>
      <c r="K116" s="425"/>
    </row>
    <row r="117" spans="2:11" ht="15" thickBot="1" x14ac:dyDescent="0.35">
      <c r="B117" s="466"/>
      <c r="C117" s="421"/>
      <c r="D117" s="545"/>
      <c r="E117" s="545"/>
      <c r="F117" s="135">
        <v>0.45400000000000001</v>
      </c>
      <c r="G117" s="118">
        <f t="shared" si="5"/>
        <v>2.27</v>
      </c>
      <c r="H117" s="402"/>
      <c r="I117" s="426"/>
      <c r="J117" s="399"/>
      <c r="K117" s="426"/>
    </row>
    <row r="118" spans="2:11" x14ac:dyDescent="0.3">
      <c r="B118" s="466"/>
      <c r="C118" s="408" t="s">
        <v>80</v>
      </c>
      <c r="D118" s="546" t="s">
        <v>26</v>
      </c>
      <c r="E118" s="546">
        <v>5</v>
      </c>
      <c r="F118" s="224">
        <v>0.44700000000000001</v>
      </c>
      <c r="G118" s="232">
        <f>F118*$E$4</f>
        <v>2.2349999999999999</v>
      </c>
      <c r="H118" s="406">
        <f>AVERAGE(G118:G123)</f>
        <v>2.2499999999999996</v>
      </c>
      <c r="I118" s="406">
        <f>AVERAGE(H118:H135)</f>
        <v>2.2377777777777776</v>
      </c>
      <c r="J118" s="405">
        <f>_xlfn.STDEV.S(H118:H135)</f>
        <v>1.6379469986450509E-2</v>
      </c>
      <c r="K118" s="406">
        <f>(J118/I118)*100</f>
        <v>0.73195248201615981</v>
      </c>
    </row>
    <row r="119" spans="2:11" x14ac:dyDescent="0.3">
      <c r="B119" s="466"/>
      <c r="C119" s="409"/>
      <c r="D119" s="547"/>
      <c r="E119" s="548"/>
      <c r="F119" s="225">
        <v>0.47</v>
      </c>
      <c r="G119" s="233">
        <f t="shared" si="5"/>
        <v>2.3499999999999996</v>
      </c>
      <c r="H119" s="403"/>
      <c r="I119" s="403"/>
      <c r="J119" s="391"/>
      <c r="K119" s="403"/>
    </row>
    <row r="120" spans="2:11" x14ac:dyDescent="0.3">
      <c r="B120" s="466"/>
      <c r="C120" s="409"/>
      <c r="D120" s="550" t="s">
        <v>27</v>
      </c>
      <c r="E120" s="548"/>
      <c r="F120" s="226">
        <v>0.44500000000000001</v>
      </c>
      <c r="G120" s="234">
        <f t="shared" si="5"/>
        <v>2.2250000000000001</v>
      </c>
      <c r="H120" s="403"/>
      <c r="I120" s="403"/>
      <c r="J120" s="391"/>
      <c r="K120" s="403"/>
    </row>
    <row r="121" spans="2:11" x14ac:dyDescent="0.3">
      <c r="B121" s="466"/>
      <c r="C121" s="409"/>
      <c r="D121" s="547"/>
      <c r="E121" s="548"/>
      <c r="F121" s="225">
        <v>0.46400000000000002</v>
      </c>
      <c r="G121" s="233">
        <f t="shared" si="5"/>
        <v>2.3200000000000003</v>
      </c>
      <c r="H121" s="403"/>
      <c r="I121" s="403"/>
      <c r="J121" s="391"/>
      <c r="K121" s="403"/>
    </row>
    <row r="122" spans="2:11" x14ac:dyDescent="0.3">
      <c r="B122" s="466"/>
      <c r="C122" s="409"/>
      <c r="D122" s="548" t="s">
        <v>28</v>
      </c>
      <c r="E122" s="548"/>
      <c r="F122" s="226">
        <v>0.44700000000000001</v>
      </c>
      <c r="G122" s="234">
        <f t="shared" si="5"/>
        <v>2.2349999999999999</v>
      </c>
      <c r="H122" s="403"/>
      <c r="I122" s="403"/>
      <c r="J122" s="391"/>
      <c r="K122" s="403"/>
    </row>
    <row r="123" spans="2:11" ht="15" thickBot="1" x14ac:dyDescent="0.35">
      <c r="B123" s="466"/>
      <c r="C123" s="409"/>
      <c r="D123" s="549"/>
      <c r="E123" s="548"/>
      <c r="F123" s="227">
        <v>0.42699999999999999</v>
      </c>
      <c r="G123" s="208">
        <f t="shared" si="5"/>
        <v>2.1349999999999998</v>
      </c>
      <c r="H123" s="404"/>
      <c r="I123" s="403"/>
      <c r="J123" s="391"/>
      <c r="K123" s="403"/>
    </row>
    <row r="124" spans="2:11" x14ac:dyDescent="0.3">
      <c r="B124" s="466"/>
      <c r="C124" s="409"/>
      <c r="D124" s="546" t="s">
        <v>48</v>
      </c>
      <c r="E124" s="548"/>
      <c r="F124" s="224">
        <v>0.45600000000000002</v>
      </c>
      <c r="G124" s="232">
        <f t="shared" si="5"/>
        <v>2.2800000000000002</v>
      </c>
      <c r="H124" s="406">
        <f>AVERAGE(G124:G129)</f>
        <v>2.2441666666666671</v>
      </c>
      <c r="I124" s="403"/>
      <c r="J124" s="391"/>
      <c r="K124" s="403"/>
    </row>
    <row r="125" spans="2:11" x14ac:dyDescent="0.3">
      <c r="B125" s="466"/>
      <c r="C125" s="409"/>
      <c r="D125" s="547"/>
      <c r="E125" s="548"/>
      <c r="F125" s="225">
        <v>0.46600000000000003</v>
      </c>
      <c r="G125" s="233">
        <f t="shared" si="5"/>
        <v>2.33</v>
      </c>
      <c r="H125" s="403"/>
      <c r="I125" s="403"/>
      <c r="J125" s="391"/>
      <c r="K125" s="403"/>
    </row>
    <row r="126" spans="2:11" x14ac:dyDescent="0.3">
      <c r="B126" s="466"/>
      <c r="C126" s="409"/>
      <c r="D126" s="550" t="s">
        <v>49</v>
      </c>
      <c r="E126" s="548"/>
      <c r="F126" s="226">
        <v>0.42199999999999999</v>
      </c>
      <c r="G126" s="234">
        <f t="shared" si="5"/>
        <v>2.11</v>
      </c>
      <c r="H126" s="403"/>
      <c r="I126" s="403"/>
      <c r="J126" s="391"/>
      <c r="K126" s="403"/>
    </row>
    <row r="127" spans="2:11" x14ac:dyDescent="0.3">
      <c r="B127" s="466"/>
      <c r="C127" s="409"/>
      <c r="D127" s="547"/>
      <c r="E127" s="548"/>
      <c r="F127" s="225">
        <v>0.42899999999999999</v>
      </c>
      <c r="G127" s="233">
        <f t="shared" si="5"/>
        <v>2.145</v>
      </c>
      <c r="H127" s="403"/>
      <c r="I127" s="403"/>
      <c r="J127" s="391"/>
      <c r="K127" s="403"/>
    </row>
    <row r="128" spans="2:11" x14ac:dyDescent="0.3">
      <c r="B128" s="466"/>
      <c r="C128" s="409"/>
      <c r="D128" s="548" t="s">
        <v>50</v>
      </c>
      <c r="E128" s="548"/>
      <c r="F128" s="226">
        <v>0.45800000000000002</v>
      </c>
      <c r="G128" s="234">
        <f t="shared" si="5"/>
        <v>2.29</v>
      </c>
      <c r="H128" s="403"/>
      <c r="I128" s="403"/>
      <c r="J128" s="391"/>
      <c r="K128" s="403"/>
    </row>
    <row r="129" spans="2:11" ht="15" thickBot="1" x14ac:dyDescent="0.35">
      <c r="B129" s="466"/>
      <c r="C129" s="409"/>
      <c r="D129" s="549"/>
      <c r="E129" s="548"/>
      <c r="F129" s="227">
        <v>0.46200000000000002</v>
      </c>
      <c r="G129" s="208">
        <f t="shared" si="5"/>
        <v>2.31</v>
      </c>
      <c r="H129" s="404"/>
      <c r="I129" s="403"/>
      <c r="J129" s="391"/>
      <c r="K129" s="403"/>
    </row>
    <row r="130" spans="2:11" x14ac:dyDescent="0.3">
      <c r="B130" s="466"/>
      <c r="C130" s="409"/>
      <c r="D130" s="546">
        <v>8.1</v>
      </c>
      <c r="E130" s="548"/>
      <c r="F130" s="224">
        <v>0.42399999999999999</v>
      </c>
      <c r="G130" s="232">
        <f t="shared" si="5"/>
        <v>2.12</v>
      </c>
      <c r="H130" s="406">
        <f>AVERAGE(G130:G135)</f>
        <v>2.2191666666666667</v>
      </c>
      <c r="I130" s="403"/>
      <c r="J130" s="391"/>
      <c r="K130" s="403"/>
    </row>
    <row r="131" spans="2:11" x14ac:dyDescent="0.3">
      <c r="B131" s="466"/>
      <c r="C131" s="409"/>
      <c r="D131" s="547"/>
      <c r="E131" s="548"/>
      <c r="F131" s="225">
        <v>0.42599999999999999</v>
      </c>
      <c r="G131" s="233">
        <f t="shared" si="5"/>
        <v>2.13</v>
      </c>
      <c r="H131" s="403"/>
      <c r="I131" s="403"/>
      <c r="J131" s="391"/>
      <c r="K131" s="403"/>
    </row>
    <row r="132" spans="2:11" x14ac:dyDescent="0.3">
      <c r="B132" s="466"/>
      <c r="C132" s="409"/>
      <c r="D132" s="550">
        <v>8.1999999999999993</v>
      </c>
      <c r="E132" s="548"/>
      <c r="F132" s="226">
        <v>0.435</v>
      </c>
      <c r="G132" s="234">
        <f t="shared" si="5"/>
        <v>2.1749999999999998</v>
      </c>
      <c r="H132" s="403"/>
      <c r="I132" s="403"/>
      <c r="J132" s="391"/>
      <c r="K132" s="403"/>
    </row>
    <row r="133" spans="2:11" x14ac:dyDescent="0.3">
      <c r="B133" s="466"/>
      <c r="C133" s="409"/>
      <c r="D133" s="547"/>
      <c r="E133" s="548"/>
      <c r="F133" s="225">
        <v>0.44500000000000001</v>
      </c>
      <c r="G133" s="233">
        <f t="shared" si="5"/>
        <v>2.2250000000000001</v>
      </c>
      <c r="H133" s="403"/>
      <c r="I133" s="403"/>
      <c r="J133" s="391"/>
      <c r="K133" s="403"/>
    </row>
    <row r="134" spans="2:11" x14ac:dyDescent="0.3">
      <c r="B134" s="466"/>
      <c r="C134" s="409"/>
      <c r="D134" s="548">
        <v>8.3000000000000007</v>
      </c>
      <c r="E134" s="548"/>
      <c r="F134" s="226">
        <v>0.45600000000000002</v>
      </c>
      <c r="G134" s="234">
        <f t="shared" si="5"/>
        <v>2.2800000000000002</v>
      </c>
      <c r="H134" s="403"/>
      <c r="I134" s="403"/>
      <c r="J134" s="391"/>
      <c r="K134" s="403"/>
    </row>
    <row r="135" spans="2:11" ht="15" thickBot="1" x14ac:dyDescent="0.35">
      <c r="B135" s="467"/>
      <c r="C135" s="410"/>
      <c r="D135" s="549"/>
      <c r="E135" s="549"/>
      <c r="F135" s="227">
        <v>0.47699999999999998</v>
      </c>
      <c r="G135" s="208">
        <f t="shared" si="5"/>
        <v>2.3849999999999998</v>
      </c>
      <c r="H135" s="404"/>
      <c r="I135" s="404"/>
      <c r="J135" s="393"/>
      <c r="K135" s="404"/>
    </row>
    <row r="139" spans="2:11" x14ac:dyDescent="0.3">
      <c r="I139" s="357" t="s">
        <v>62</v>
      </c>
    </row>
  </sheetData>
  <mergeCells count="142">
    <mergeCell ref="J64:J69"/>
    <mergeCell ref="K64:K69"/>
    <mergeCell ref="D66:D67"/>
    <mergeCell ref="D68:D69"/>
    <mergeCell ref="D84:D85"/>
    <mergeCell ref="D86:D87"/>
    <mergeCell ref="J70:J87"/>
    <mergeCell ref="K70:K87"/>
    <mergeCell ref="D72:D73"/>
    <mergeCell ref="D74:D75"/>
    <mergeCell ref="D76:D77"/>
    <mergeCell ref="H76:H81"/>
    <mergeCell ref="D78:D79"/>
    <mergeCell ref="D80:D81"/>
    <mergeCell ref="D82:D83"/>
    <mergeCell ref="H82:H87"/>
    <mergeCell ref="E64:E69"/>
    <mergeCell ref="H64:H69"/>
    <mergeCell ref="C70:C87"/>
    <mergeCell ref="D70:D71"/>
    <mergeCell ref="E70:E87"/>
    <mergeCell ref="H70:H75"/>
    <mergeCell ref="I70:I87"/>
    <mergeCell ref="I64:I69"/>
    <mergeCell ref="B40:B87"/>
    <mergeCell ref="C40:C45"/>
    <mergeCell ref="D40:D41"/>
    <mergeCell ref="E40:E45"/>
    <mergeCell ref="H40:H45"/>
    <mergeCell ref="I40:I45"/>
    <mergeCell ref="C64:C69"/>
    <mergeCell ref="D64:D65"/>
    <mergeCell ref="D54:D55"/>
    <mergeCell ref="D56:D57"/>
    <mergeCell ref="E46:E63"/>
    <mergeCell ref="H46:H51"/>
    <mergeCell ref="D58:D59"/>
    <mergeCell ref="H58:H63"/>
    <mergeCell ref="D60:D61"/>
    <mergeCell ref="D62:D63"/>
    <mergeCell ref="C46:C63"/>
    <mergeCell ref="D46:D47"/>
    <mergeCell ref="I22:I39"/>
    <mergeCell ref="D38:D39"/>
    <mergeCell ref="J46:J63"/>
    <mergeCell ref="K46:K63"/>
    <mergeCell ref="K22:K39"/>
    <mergeCell ref="D24:D25"/>
    <mergeCell ref="D26:D27"/>
    <mergeCell ref="D28:D29"/>
    <mergeCell ref="H28:H33"/>
    <mergeCell ref="D30:D31"/>
    <mergeCell ref="D32:D33"/>
    <mergeCell ref="D34:D35"/>
    <mergeCell ref="H34:H39"/>
    <mergeCell ref="D36:D37"/>
    <mergeCell ref="J22:J39"/>
    <mergeCell ref="I46:I63"/>
    <mergeCell ref="J40:J45"/>
    <mergeCell ref="K40:K45"/>
    <mergeCell ref="D42:D43"/>
    <mergeCell ref="D44:D45"/>
    <mergeCell ref="D48:D49"/>
    <mergeCell ref="D50:D51"/>
    <mergeCell ref="D52:D53"/>
    <mergeCell ref="H52:H57"/>
    <mergeCell ref="C2:K2"/>
    <mergeCell ref="I4:I21"/>
    <mergeCell ref="J4:J21"/>
    <mergeCell ref="K4:K21"/>
    <mergeCell ref="D8:D9"/>
    <mergeCell ref="D10:D11"/>
    <mergeCell ref="H10:H15"/>
    <mergeCell ref="D12:D13"/>
    <mergeCell ref="D14:D15"/>
    <mergeCell ref="B4:B39"/>
    <mergeCell ref="C4:C21"/>
    <mergeCell ref="D4:D5"/>
    <mergeCell ref="E4:E21"/>
    <mergeCell ref="H4:H9"/>
    <mergeCell ref="D6:D7"/>
    <mergeCell ref="D16:D17"/>
    <mergeCell ref="H16:H21"/>
    <mergeCell ref="D18:D19"/>
    <mergeCell ref="D20:D21"/>
    <mergeCell ref="C22:C39"/>
    <mergeCell ref="D22:D23"/>
    <mergeCell ref="E22:E39"/>
    <mergeCell ref="H22:H27"/>
    <mergeCell ref="D112:D113"/>
    <mergeCell ref="E112:E117"/>
    <mergeCell ref="B88:B135"/>
    <mergeCell ref="D108:D109"/>
    <mergeCell ref="D110:D111"/>
    <mergeCell ref="I88:I93"/>
    <mergeCell ref="J88:J93"/>
    <mergeCell ref="I94:I111"/>
    <mergeCell ref="J94:J111"/>
    <mergeCell ref="H88:H93"/>
    <mergeCell ref="C88:C93"/>
    <mergeCell ref="D88:D89"/>
    <mergeCell ref="E88:E93"/>
    <mergeCell ref="K88:K93"/>
    <mergeCell ref="D90:D91"/>
    <mergeCell ref="D92:D93"/>
    <mergeCell ref="C94:C111"/>
    <mergeCell ref="D94:D95"/>
    <mergeCell ref="E94:E111"/>
    <mergeCell ref="H94:H99"/>
    <mergeCell ref="K94:K111"/>
    <mergeCell ref="D96:D97"/>
    <mergeCell ref="D98:D99"/>
    <mergeCell ref="D100:D101"/>
    <mergeCell ref="H100:H105"/>
    <mergeCell ref="D102:D103"/>
    <mergeCell ref="D104:D105"/>
    <mergeCell ref="D106:D107"/>
    <mergeCell ref="H106:H111"/>
    <mergeCell ref="K112:K117"/>
    <mergeCell ref="D114:D115"/>
    <mergeCell ref="D116:D117"/>
    <mergeCell ref="C118:C135"/>
    <mergeCell ref="D118:D119"/>
    <mergeCell ref="E118:E135"/>
    <mergeCell ref="H118:H123"/>
    <mergeCell ref="K118:K135"/>
    <mergeCell ref="D120:D121"/>
    <mergeCell ref="D122:D123"/>
    <mergeCell ref="D124:D125"/>
    <mergeCell ref="H124:H129"/>
    <mergeCell ref="D126:D127"/>
    <mergeCell ref="D128:D129"/>
    <mergeCell ref="D130:D131"/>
    <mergeCell ref="H130:H135"/>
    <mergeCell ref="D132:D133"/>
    <mergeCell ref="D134:D135"/>
    <mergeCell ref="I112:I117"/>
    <mergeCell ref="J112:J117"/>
    <mergeCell ref="I118:I135"/>
    <mergeCell ref="J118:J135"/>
    <mergeCell ref="H112:H117"/>
    <mergeCell ref="C112:C117"/>
  </mergeCells>
  <pageMargins left="0.7" right="0.7" top="0.75" bottom="0.75" header="0.3" footer="0.3"/>
  <ignoredErrors>
    <ignoredError sqref="D4:D39 D40:D87 D88:D135" numberStoredAsText="1"/>
    <ignoredError sqref="H8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A42C0-5A6A-4435-80DC-71B555ECFC49}">
  <dimension ref="B1:Y97"/>
  <sheetViews>
    <sheetView zoomScale="30" zoomScaleNormal="30" workbookViewId="0">
      <selection activeCell="W102" sqref="W102"/>
    </sheetView>
  </sheetViews>
  <sheetFormatPr baseColWidth="10" defaultColWidth="10.88671875" defaultRowHeight="14.4" x14ac:dyDescent="0.3"/>
  <cols>
    <col min="13" max="13" width="47.77734375" bestFit="1" customWidth="1"/>
    <col min="18" max="18" width="47.77734375" bestFit="1" customWidth="1"/>
    <col min="23" max="23" width="47.77734375" bestFit="1" customWidth="1"/>
  </cols>
  <sheetData>
    <row r="1" spans="2:25" ht="15" thickBot="1" x14ac:dyDescent="0.35"/>
    <row r="2" spans="2:25" ht="15" thickBot="1" x14ac:dyDescent="0.35">
      <c r="M2" s="617" t="s">
        <v>66</v>
      </c>
      <c r="N2" s="618"/>
      <c r="O2" s="619"/>
      <c r="R2" s="617" t="s">
        <v>65</v>
      </c>
      <c r="S2" s="618"/>
      <c r="T2" s="619"/>
      <c r="W2" s="617" t="s">
        <v>67</v>
      </c>
      <c r="X2" s="618"/>
      <c r="Y2" s="619"/>
    </row>
    <row r="3" spans="2:25" ht="15" thickBot="1" x14ac:dyDescent="0.35"/>
    <row r="4" spans="2:25" ht="15" thickBot="1" x14ac:dyDescent="0.35">
      <c r="C4" s="637" t="s">
        <v>1</v>
      </c>
      <c r="D4" s="638"/>
      <c r="E4" s="638"/>
      <c r="F4" s="638"/>
      <c r="G4" s="638"/>
      <c r="H4" s="638"/>
      <c r="I4" s="638"/>
      <c r="J4" s="639"/>
      <c r="M4" t="s">
        <v>116</v>
      </c>
      <c r="R4" t="s">
        <v>116</v>
      </c>
      <c r="W4" t="s">
        <v>116</v>
      </c>
    </row>
    <row r="5" spans="2:25" ht="15" customHeight="1" thickBot="1" x14ac:dyDescent="0.35">
      <c r="B5" s="620" t="s">
        <v>18</v>
      </c>
      <c r="C5" s="640" t="s">
        <v>63</v>
      </c>
      <c r="D5" s="641"/>
      <c r="E5" s="641"/>
      <c r="F5" s="642"/>
      <c r="G5" s="643" t="s">
        <v>64</v>
      </c>
      <c r="H5" s="626"/>
      <c r="I5" s="626"/>
      <c r="J5" s="627"/>
    </row>
    <row r="6" spans="2:25" ht="15" thickBot="1" x14ac:dyDescent="0.35">
      <c r="B6" s="621"/>
      <c r="C6" s="169" t="s">
        <v>2</v>
      </c>
      <c r="D6" s="170" t="s">
        <v>66</v>
      </c>
      <c r="E6" s="170" t="s">
        <v>65</v>
      </c>
      <c r="F6" s="169" t="s">
        <v>67</v>
      </c>
      <c r="G6" s="169" t="s">
        <v>2</v>
      </c>
      <c r="H6" s="169" t="s">
        <v>66</v>
      </c>
      <c r="I6" s="170" t="s">
        <v>65</v>
      </c>
      <c r="J6" s="169" t="s">
        <v>67</v>
      </c>
      <c r="M6" s="177"/>
      <c r="N6" s="178" t="s">
        <v>19</v>
      </c>
      <c r="O6" s="179" t="s">
        <v>29</v>
      </c>
      <c r="R6" s="177"/>
      <c r="S6" s="178" t="s">
        <v>19</v>
      </c>
      <c r="T6" s="179" t="s">
        <v>29</v>
      </c>
      <c r="W6" s="177"/>
      <c r="X6" s="178" t="s">
        <v>19</v>
      </c>
      <c r="Y6" s="179" t="s">
        <v>29</v>
      </c>
    </row>
    <row r="7" spans="2:25" x14ac:dyDescent="0.3">
      <c r="B7" s="621"/>
      <c r="C7" s="2" t="s">
        <v>20</v>
      </c>
      <c r="D7" s="34">
        <v>0.98870000000000002</v>
      </c>
      <c r="E7" s="3">
        <v>8.3223905723905714E-2</v>
      </c>
      <c r="F7" s="6">
        <v>0.39587587587587597</v>
      </c>
      <c r="G7" s="17" t="s">
        <v>30</v>
      </c>
      <c r="H7" s="49">
        <v>1.0584</v>
      </c>
      <c r="I7" s="105">
        <v>8.9090909090909082E-2</v>
      </c>
      <c r="J7" s="105">
        <v>0.43826086956521737</v>
      </c>
      <c r="M7" t="s">
        <v>117</v>
      </c>
      <c r="N7">
        <v>0.92752222222222214</v>
      </c>
      <c r="O7">
        <v>1.0405222222222221</v>
      </c>
      <c r="R7" t="s">
        <v>117</v>
      </c>
      <c r="S7">
        <v>7.8074261129816691E-2</v>
      </c>
      <c r="T7">
        <v>8.7586045641601204E-2</v>
      </c>
      <c r="W7" t="s">
        <v>117</v>
      </c>
      <c r="X7">
        <v>0.39542788291741421</v>
      </c>
      <c r="Y7">
        <v>0.43001363497863809</v>
      </c>
    </row>
    <row r="8" spans="2:25" x14ac:dyDescent="0.3">
      <c r="B8" s="621"/>
      <c r="C8" s="5" t="s">
        <v>21</v>
      </c>
      <c r="D8" s="37">
        <v>0.91469999999999996</v>
      </c>
      <c r="E8" s="6">
        <v>7.6994949494949491E-2</v>
      </c>
      <c r="F8" s="6">
        <v>0.40206593406593405</v>
      </c>
      <c r="G8" s="17" t="s">
        <v>21</v>
      </c>
      <c r="H8" s="49">
        <v>1.0620000000000001</v>
      </c>
      <c r="I8" s="18">
        <v>8.9393939393939387E-2</v>
      </c>
      <c r="J8" s="18">
        <v>0.42437562437562443</v>
      </c>
      <c r="M8" t="s">
        <v>118</v>
      </c>
      <c r="N8">
        <v>1.4453219444444461E-3</v>
      </c>
      <c r="O8">
        <v>2.8418194444444523E-4</v>
      </c>
      <c r="R8" t="s">
        <v>118</v>
      </c>
      <c r="S8">
        <v>1.0240748849638685E-5</v>
      </c>
      <c r="T8">
        <v>2.0135554793476567E-6</v>
      </c>
      <c r="W8" t="s">
        <v>118</v>
      </c>
      <c r="X8">
        <v>1.9534845389347321E-4</v>
      </c>
      <c r="Y8">
        <v>1.3091100938643168E-4</v>
      </c>
    </row>
    <row r="9" spans="2:25" x14ac:dyDescent="0.3">
      <c r="B9" s="621"/>
      <c r="C9" s="8" t="s">
        <v>22</v>
      </c>
      <c r="D9" s="40">
        <v>0.88339999999999996</v>
      </c>
      <c r="E9" s="9">
        <v>7.4360269360269349E-2</v>
      </c>
      <c r="F9" s="9">
        <v>0.38325379609544463</v>
      </c>
      <c r="G9" s="21" t="s">
        <v>22</v>
      </c>
      <c r="H9" s="53">
        <v>1.0223</v>
      </c>
      <c r="I9" s="22">
        <v>8.6052188552188547E-2</v>
      </c>
      <c r="J9" s="22">
        <v>0.41015045135406225</v>
      </c>
      <c r="M9" t="s">
        <v>119</v>
      </c>
      <c r="N9">
        <v>9</v>
      </c>
      <c r="O9">
        <v>9</v>
      </c>
      <c r="R9" t="s">
        <v>119</v>
      </c>
      <c r="S9">
        <v>9</v>
      </c>
      <c r="T9">
        <v>9</v>
      </c>
      <c r="W9" t="s">
        <v>119</v>
      </c>
      <c r="X9">
        <v>9</v>
      </c>
      <c r="Y9">
        <v>9</v>
      </c>
    </row>
    <row r="10" spans="2:25" x14ac:dyDescent="0.3">
      <c r="B10" s="621"/>
      <c r="C10" s="11" t="s">
        <v>23</v>
      </c>
      <c r="D10" s="43">
        <v>0.95089999999999997</v>
      </c>
      <c r="E10" s="12">
        <v>8.0042087542087539E-2</v>
      </c>
      <c r="F10" s="12">
        <v>0.41388465723612616</v>
      </c>
      <c r="G10" s="24" t="s">
        <v>23</v>
      </c>
      <c r="H10" s="56">
        <v>1.052</v>
      </c>
      <c r="I10" s="25">
        <v>8.8552188552188549E-2</v>
      </c>
      <c r="J10" s="25">
        <v>0.42851323828920573</v>
      </c>
      <c r="M10" t="s">
        <v>120</v>
      </c>
      <c r="N10">
        <v>8.6475194444444569E-4</v>
      </c>
      <c r="R10" t="s">
        <v>120</v>
      </c>
      <c r="S10">
        <v>6.1271521644931706E-6</v>
      </c>
      <c r="W10" t="s">
        <v>120</v>
      </c>
      <c r="X10">
        <v>1.6312973163995243E-4</v>
      </c>
    </row>
    <row r="11" spans="2:25" x14ac:dyDescent="0.3">
      <c r="B11" s="621"/>
      <c r="C11" s="5" t="s">
        <v>24</v>
      </c>
      <c r="D11" s="37">
        <v>0.95660000000000001</v>
      </c>
      <c r="E11" s="6">
        <v>8.0521885521885522E-2</v>
      </c>
      <c r="F11" s="6">
        <v>0.39941544885177455</v>
      </c>
      <c r="G11" s="17" t="s">
        <v>24</v>
      </c>
      <c r="H11" s="49">
        <v>1.0242</v>
      </c>
      <c r="I11" s="18">
        <v>8.6212121212121212E-2</v>
      </c>
      <c r="J11" s="18">
        <v>0.41932446264073697</v>
      </c>
      <c r="M11" t="s">
        <v>122</v>
      </c>
      <c r="N11">
        <v>0</v>
      </c>
      <c r="R11" t="s">
        <v>122</v>
      </c>
      <c r="S11">
        <v>0</v>
      </c>
      <c r="W11" t="s">
        <v>122</v>
      </c>
      <c r="X11">
        <v>0</v>
      </c>
    </row>
    <row r="12" spans="2:25" x14ac:dyDescent="0.3">
      <c r="B12" s="621"/>
      <c r="C12" s="8" t="s">
        <v>25</v>
      </c>
      <c r="D12" s="40">
        <v>0.95150000000000001</v>
      </c>
      <c r="E12" s="9">
        <v>8.009259259259259E-2</v>
      </c>
      <c r="F12" s="9">
        <v>0.39399585921325053</v>
      </c>
      <c r="G12" s="21" t="s">
        <v>25</v>
      </c>
      <c r="H12" s="53">
        <v>1.0583</v>
      </c>
      <c r="I12" s="22">
        <v>8.9082491582491583E-2</v>
      </c>
      <c r="J12" s="22">
        <v>0.44843220338983047</v>
      </c>
      <c r="M12" t="s">
        <v>121</v>
      </c>
      <c r="N12">
        <v>16</v>
      </c>
      <c r="R12" t="s">
        <v>121</v>
      </c>
      <c r="S12">
        <v>16</v>
      </c>
      <c r="W12" t="s">
        <v>121</v>
      </c>
      <c r="X12">
        <v>16</v>
      </c>
    </row>
    <row r="13" spans="2:25" x14ac:dyDescent="0.3">
      <c r="B13" s="621"/>
      <c r="C13" s="11" t="s">
        <v>26</v>
      </c>
      <c r="D13" s="43">
        <v>0.86829999999999996</v>
      </c>
      <c r="E13" s="12">
        <v>7.3089225589225579E-2</v>
      </c>
      <c r="F13" s="12">
        <v>0.36753439153439155</v>
      </c>
      <c r="G13" s="24" t="s">
        <v>31</v>
      </c>
      <c r="H13" s="56">
        <v>1.0283</v>
      </c>
      <c r="I13" s="25">
        <v>8.6557239057239055E-2</v>
      </c>
      <c r="J13" s="25">
        <v>0.42845833333333333</v>
      </c>
      <c r="M13" t="s">
        <v>123</v>
      </c>
      <c r="N13" s="357">
        <v>-8.1515261623975306</v>
      </c>
      <c r="R13" t="s">
        <v>123</v>
      </c>
      <c r="S13" s="357">
        <v>-8.1515261623975359</v>
      </c>
      <c r="W13" t="s">
        <v>123</v>
      </c>
      <c r="X13" s="357">
        <v>-5.7442974424745215</v>
      </c>
    </row>
    <row r="14" spans="2:25" x14ac:dyDescent="0.3">
      <c r="B14" s="621"/>
      <c r="C14" s="5" t="s">
        <v>27</v>
      </c>
      <c r="D14" s="37">
        <v>0.91830000000000001</v>
      </c>
      <c r="E14" s="6">
        <v>7.7297979797979796E-2</v>
      </c>
      <c r="F14" s="6">
        <v>0.41041340782122909</v>
      </c>
      <c r="G14" s="17" t="s">
        <v>32</v>
      </c>
      <c r="H14" s="49">
        <v>1.0349999999999999</v>
      </c>
      <c r="I14" s="18">
        <v>8.7121212121212113E-2</v>
      </c>
      <c r="J14" s="18">
        <v>0.4335078534031413</v>
      </c>
      <c r="M14" t="s">
        <v>124</v>
      </c>
      <c r="N14">
        <v>2.1717808553417292E-7</v>
      </c>
      <c r="R14" t="s">
        <v>124</v>
      </c>
      <c r="S14">
        <v>2.1717808553417133E-7</v>
      </c>
      <c r="W14" t="s">
        <v>124</v>
      </c>
      <c r="X14">
        <v>1.5081790163268263E-5</v>
      </c>
    </row>
    <row r="15" spans="2:25" ht="15" thickBot="1" x14ac:dyDescent="0.35">
      <c r="B15" s="622"/>
      <c r="C15" s="14" t="s">
        <v>28</v>
      </c>
      <c r="D15" s="46">
        <v>0.9153</v>
      </c>
      <c r="E15" s="15">
        <v>7.7045454545454542E-2</v>
      </c>
      <c r="F15" s="15">
        <v>0.39241157556270095</v>
      </c>
      <c r="G15" s="27" t="s">
        <v>33</v>
      </c>
      <c r="H15" s="59">
        <v>1.0242</v>
      </c>
      <c r="I15" s="28">
        <v>8.6212121212121212E-2</v>
      </c>
      <c r="J15" s="28">
        <v>0.43909967845659165</v>
      </c>
      <c r="M15" t="s">
        <v>125</v>
      </c>
      <c r="N15">
        <v>1.7458836762762506</v>
      </c>
      <c r="R15" t="s">
        <v>125</v>
      </c>
      <c r="S15">
        <v>1.7458836762762506</v>
      </c>
      <c r="W15" t="s">
        <v>125</v>
      </c>
      <c r="X15">
        <v>1.7458836762762506</v>
      </c>
    </row>
    <row r="16" spans="2:25" x14ac:dyDescent="0.3">
      <c r="M16" t="s">
        <v>126</v>
      </c>
      <c r="N16" s="180">
        <v>4.3435617106834583E-7</v>
      </c>
      <c r="R16" t="s">
        <v>126</v>
      </c>
      <c r="S16" s="181">
        <v>4.3435617106834265E-7</v>
      </c>
      <c r="W16" t="s">
        <v>126</v>
      </c>
      <c r="X16" s="181">
        <v>3.0163580326536526E-5</v>
      </c>
    </row>
    <row r="17" spans="2:25" ht="15" thickBot="1" x14ac:dyDescent="0.35">
      <c r="M17" s="176" t="s">
        <v>127</v>
      </c>
      <c r="N17" s="176">
        <v>2.119905299221255</v>
      </c>
      <c r="O17" s="176"/>
      <c r="R17" s="176" t="s">
        <v>127</v>
      </c>
      <c r="S17" s="176">
        <v>2.119905299221255</v>
      </c>
      <c r="T17" s="176"/>
      <c r="W17" s="176" t="s">
        <v>127</v>
      </c>
      <c r="X17" s="176">
        <v>2.119905299221255</v>
      </c>
      <c r="Y17" s="176"/>
    </row>
    <row r="25" spans="2:25" ht="15" thickBot="1" x14ac:dyDescent="0.35"/>
    <row r="26" spans="2:25" ht="15" thickBot="1" x14ac:dyDescent="0.35">
      <c r="M26" s="617" t="s">
        <v>66</v>
      </c>
      <c r="N26" s="618"/>
      <c r="O26" s="619"/>
      <c r="R26" s="617" t="s">
        <v>65</v>
      </c>
      <c r="S26" s="618"/>
      <c r="T26" s="619"/>
      <c r="W26" s="617" t="s">
        <v>67</v>
      </c>
      <c r="X26" s="618"/>
      <c r="Y26" s="619"/>
    </row>
    <row r="27" spans="2:25" ht="15" thickBot="1" x14ac:dyDescent="0.35"/>
    <row r="28" spans="2:25" ht="15" thickBot="1" x14ac:dyDescent="0.35">
      <c r="B28" s="623" t="s">
        <v>61</v>
      </c>
      <c r="C28" s="641" t="s">
        <v>63</v>
      </c>
      <c r="D28" s="641"/>
      <c r="E28" s="641"/>
      <c r="F28" s="642"/>
      <c r="G28" s="644" t="s">
        <v>69</v>
      </c>
      <c r="H28" s="645"/>
      <c r="I28" s="645"/>
      <c r="J28" s="646"/>
      <c r="M28" t="s">
        <v>116</v>
      </c>
      <c r="R28" t="s">
        <v>116</v>
      </c>
      <c r="W28" t="s">
        <v>116</v>
      </c>
    </row>
    <row r="29" spans="2:25" ht="15" thickBot="1" x14ac:dyDescent="0.35">
      <c r="B29" s="624"/>
      <c r="C29" s="191" t="s">
        <v>2</v>
      </c>
      <c r="D29" s="170" t="s">
        <v>66</v>
      </c>
      <c r="E29" s="170" t="s">
        <v>65</v>
      </c>
      <c r="F29" s="169" t="s">
        <v>67</v>
      </c>
      <c r="G29" s="169" t="s">
        <v>2</v>
      </c>
      <c r="H29" s="170" t="s">
        <v>66</v>
      </c>
      <c r="I29" s="170" t="s">
        <v>65</v>
      </c>
      <c r="J29" s="169" t="s">
        <v>67</v>
      </c>
    </row>
    <row r="30" spans="2:25" ht="15" thickBot="1" x14ac:dyDescent="0.35">
      <c r="B30" s="624"/>
      <c r="C30" s="192" t="s">
        <v>23</v>
      </c>
      <c r="D30" s="13">
        <v>0.86499999999999999</v>
      </c>
      <c r="E30" s="3">
        <v>7.2829839184979372E-2</v>
      </c>
      <c r="F30" s="184">
        <v>0.38530783929324758</v>
      </c>
      <c r="G30" s="87" t="s">
        <v>45</v>
      </c>
      <c r="H30" s="90">
        <v>0.91210000000000002</v>
      </c>
      <c r="I30" s="88">
        <v>7.679548707586091E-2</v>
      </c>
      <c r="J30" s="92">
        <v>0.38407588997712755</v>
      </c>
      <c r="M30" s="177"/>
      <c r="N30" s="178" t="s">
        <v>19</v>
      </c>
      <c r="O30" s="198" t="s">
        <v>44</v>
      </c>
      <c r="R30" s="177"/>
      <c r="S30" s="178" t="s">
        <v>19</v>
      </c>
      <c r="T30" s="198" t="s">
        <v>44</v>
      </c>
      <c r="W30" s="177"/>
      <c r="X30" s="178" t="s">
        <v>19</v>
      </c>
      <c r="Y30" s="198" t="s">
        <v>44</v>
      </c>
    </row>
    <row r="31" spans="2:25" x14ac:dyDescent="0.3">
      <c r="B31" s="624"/>
      <c r="C31" s="193" t="s">
        <v>24</v>
      </c>
      <c r="D31" s="7">
        <v>0.89710000000000001</v>
      </c>
      <c r="E31" s="6">
        <v>7.5532541887682075E-2</v>
      </c>
      <c r="F31" s="171">
        <v>0.37413471033096735</v>
      </c>
      <c r="G31" s="91" t="s">
        <v>46</v>
      </c>
      <c r="H31" s="89">
        <v>0.91969999999999996</v>
      </c>
      <c r="I31" s="92">
        <v>7.7435379304538171E-2</v>
      </c>
      <c r="J31" s="92">
        <v>0.38172855920641896</v>
      </c>
      <c r="M31" t="s">
        <v>117</v>
      </c>
      <c r="N31">
        <v>0.88649999999999995</v>
      </c>
      <c r="O31">
        <v>0.91533333333333333</v>
      </c>
      <c r="R31" t="s">
        <v>117</v>
      </c>
      <c r="S31">
        <v>7.4640060621369034E-2</v>
      </c>
      <c r="T31">
        <v>7.7067721927535013E-2</v>
      </c>
      <c r="W31" t="s">
        <v>117</v>
      </c>
      <c r="X31">
        <v>0.37613064373639665</v>
      </c>
      <c r="Y31">
        <v>0.40490115212004468</v>
      </c>
    </row>
    <row r="32" spans="2:25" x14ac:dyDescent="0.3">
      <c r="B32" s="624"/>
      <c r="C32" s="194" t="s">
        <v>25</v>
      </c>
      <c r="D32" s="10">
        <v>0.89739999999999998</v>
      </c>
      <c r="E32" s="9">
        <v>7.555780079144564E-2</v>
      </c>
      <c r="F32" s="174">
        <v>0.36894938158497481</v>
      </c>
      <c r="G32" s="93" t="s">
        <v>47</v>
      </c>
      <c r="H32" s="95">
        <v>0.94679999999999997</v>
      </c>
      <c r="I32" s="94">
        <v>7.9717100277847938E-2</v>
      </c>
      <c r="J32" s="94">
        <v>0.38304769203029215</v>
      </c>
      <c r="M32" t="s">
        <v>118</v>
      </c>
      <c r="N32">
        <v>3.4671000000000002E-4</v>
      </c>
      <c r="O32">
        <v>3.1499499999999955E-4</v>
      </c>
      <c r="R32" t="s">
        <v>118</v>
      </c>
      <c r="S32">
        <v>2.457835739628308E-6</v>
      </c>
      <c r="T32">
        <v>2.2330073225583952E-6</v>
      </c>
      <c r="W32" t="s">
        <v>118</v>
      </c>
      <c r="X32">
        <v>6.9887597267518419E-5</v>
      </c>
      <c r="Y32">
        <v>1.0705611385561557E-3</v>
      </c>
    </row>
    <row r="33" spans="2:25" x14ac:dyDescent="0.3">
      <c r="B33" s="624"/>
      <c r="G33" s="96" t="s">
        <v>26</v>
      </c>
      <c r="H33" s="185">
        <v>0.91639999999999999</v>
      </c>
      <c r="I33" s="97">
        <v>7.715753136313884E-2</v>
      </c>
      <c r="J33" s="97">
        <v>0.47781156957576293</v>
      </c>
      <c r="M33" t="s">
        <v>119</v>
      </c>
      <c r="N33">
        <v>3</v>
      </c>
      <c r="O33">
        <v>9</v>
      </c>
      <c r="R33" t="s">
        <v>119</v>
      </c>
      <c r="S33">
        <v>3</v>
      </c>
      <c r="T33">
        <v>9</v>
      </c>
      <c r="W33" t="s">
        <v>119</v>
      </c>
      <c r="X33">
        <v>3</v>
      </c>
      <c r="Y33">
        <v>9</v>
      </c>
    </row>
    <row r="34" spans="2:25" x14ac:dyDescent="0.3">
      <c r="B34" s="624"/>
      <c r="G34" s="98" t="s">
        <v>27</v>
      </c>
      <c r="H34" s="186">
        <v>0.87780000000000002</v>
      </c>
      <c r="I34" s="92">
        <v>7.3907552412225311E-2</v>
      </c>
      <c r="J34" s="92">
        <v>0.41858854471069551</v>
      </c>
      <c r="M34" t="s">
        <v>120</v>
      </c>
      <c r="N34">
        <v>3.2133799999999968E-4</v>
      </c>
      <c r="R34" t="s">
        <v>120</v>
      </c>
      <c r="S34">
        <v>2.277973005972378E-6</v>
      </c>
      <c r="W34" t="s">
        <v>120</v>
      </c>
      <c r="X34">
        <v>8.7042643029842828E-4</v>
      </c>
    </row>
    <row r="35" spans="2:25" x14ac:dyDescent="0.3">
      <c r="B35" s="624"/>
      <c r="G35" s="99" t="s">
        <v>28</v>
      </c>
      <c r="H35" s="187">
        <v>0.92410000000000003</v>
      </c>
      <c r="I35" s="94">
        <v>7.7805843226403978E-2</v>
      </c>
      <c r="J35" s="94">
        <v>0.43120502755537082</v>
      </c>
      <c r="M35" t="s">
        <v>122</v>
      </c>
      <c r="N35">
        <v>0</v>
      </c>
      <c r="R35" t="s">
        <v>122</v>
      </c>
      <c r="S35">
        <v>0</v>
      </c>
      <c r="W35" t="s">
        <v>122</v>
      </c>
      <c r="X35">
        <v>0</v>
      </c>
    </row>
    <row r="36" spans="2:25" x14ac:dyDescent="0.3">
      <c r="B36" s="624"/>
      <c r="G36" s="100" t="s">
        <v>48</v>
      </c>
      <c r="H36" s="101">
        <v>0.91249999999999998</v>
      </c>
      <c r="I36" s="97">
        <v>7.6829165614212339E-2</v>
      </c>
      <c r="J36" s="97">
        <v>0.40002381184975339</v>
      </c>
      <c r="M36" t="s">
        <v>121</v>
      </c>
      <c r="N36">
        <v>10</v>
      </c>
      <c r="R36" t="s">
        <v>121</v>
      </c>
      <c r="S36">
        <v>10</v>
      </c>
      <c r="W36" t="s">
        <v>121</v>
      </c>
      <c r="X36">
        <v>10</v>
      </c>
    </row>
    <row r="37" spans="2:25" x14ac:dyDescent="0.3">
      <c r="B37" s="624"/>
      <c r="G37" s="91" t="s">
        <v>49</v>
      </c>
      <c r="H37" s="89">
        <v>0.91559999999999997</v>
      </c>
      <c r="I37" s="92">
        <v>7.7090174286435956E-2</v>
      </c>
      <c r="J37" s="92">
        <v>0.38581670500962489</v>
      </c>
      <c r="M37" t="s">
        <v>123</v>
      </c>
      <c r="N37" s="357">
        <v>-2.412709691109979</v>
      </c>
      <c r="R37" t="s">
        <v>123</v>
      </c>
      <c r="S37" s="357">
        <v>-2.4127096911099764</v>
      </c>
      <c r="W37" t="s">
        <v>123</v>
      </c>
      <c r="X37" s="357">
        <v>-1.462758937107695</v>
      </c>
    </row>
    <row r="38" spans="2:25" ht="15" thickBot="1" x14ac:dyDescent="0.35">
      <c r="B38" s="624"/>
      <c r="G38" s="102" t="s">
        <v>50</v>
      </c>
      <c r="H38" s="104">
        <v>0.91300000000000003</v>
      </c>
      <c r="I38" s="103">
        <v>7.6871263787151631E-2</v>
      </c>
      <c r="J38" s="103">
        <v>0.38181256916535627</v>
      </c>
      <c r="M38" t="s">
        <v>124</v>
      </c>
      <c r="N38">
        <v>1.8256929265245234E-2</v>
      </c>
      <c r="R38" t="s">
        <v>124</v>
      </c>
      <c r="S38">
        <v>1.8256929265245306E-2</v>
      </c>
      <c r="W38" t="s">
        <v>124</v>
      </c>
      <c r="X38">
        <v>8.7120243586194468E-2</v>
      </c>
    </row>
    <row r="39" spans="2:25" ht="15" thickBot="1" x14ac:dyDescent="0.35">
      <c r="B39" s="624"/>
      <c r="C39" s="626" t="s">
        <v>64</v>
      </c>
      <c r="D39" s="626"/>
      <c r="E39" s="626"/>
      <c r="F39" s="627"/>
      <c r="G39" s="631" t="s">
        <v>68</v>
      </c>
      <c r="H39" s="632"/>
      <c r="I39" s="632"/>
      <c r="J39" s="633"/>
      <c r="M39" t="s">
        <v>125</v>
      </c>
      <c r="N39">
        <v>1.812461122811676</v>
      </c>
      <c r="R39" t="s">
        <v>125</v>
      </c>
      <c r="S39">
        <v>1.812461122811676</v>
      </c>
      <c r="W39" t="s">
        <v>125</v>
      </c>
      <c r="X39">
        <v>1.812461122811676</v>
      </c>
    </row>
    <row r="40" spans="2:25" ht="15" thickBot="1" x14ac:dyDescent="0.35">
      <c r="B40" s="624"/>
      <c r="C40" s="191" t="s">
        <v>2</v>
      </c>
      <c r="D40" s="170" t="s">
        <v>66</v>
      </c>
      <c r="E40" s="170" t="s">
        <v>65</v>
      </c>
      <c r="F40" s="169" t="s">
        <v>67</v>
      </c>
      <c r="G40" s="169" t="s">
        <v>2</v>
      </c>
      <c r="H40" s="169" t="s">
        <v>66</v>
      </c>
      <c r="I40" s="170" t="s">
        <v>65</v>
      </c>
      <c r="J40" s="169" t="s">
        <v>67</v>
      </c>
      <c r="M40" t="s">
        <v>126</v>
      </c>
      <c r="N40" s="180">
        <v>3.6513858530490467E-2</v>
      </c>
      <c r="R40" t="s">
        <v>126</v>
      </c>
      <c r="S40" s="180">
        <v>3.6513858530490613E-2</v>
      </c>
      <c r="W40" t="s">
        <v>126</v>
      </c>
      <c r="X40" s="388">
        <v>0.17424048717238894</v>
      </c>
    </row>
    <row r="41" spans="2:25" ht="15" thickBot="1" x14ac:dyDescent="0.35">
      <c r="B41" s="624"/>
      <c r="C41" s="195" t="s">
        <v>31</v>
      </c>
      <c r="D41" s="20">
        <v>1.0587</v>
      </c>
      <c r="E41" s="105">
        <v>8.9138671381662024E-2</v>
      </c>
      <c r="F41" s="172">
        <v>0.44009518789065438</v>
      </c>
      <c r="G41" s="106" t="s">
        <v>52</v>
      </c>
      <c r="H41" s="108">
        <v>1.1733</v>
      </c>
      <c r="I41" s="183">
        <v>9.8787572619348313E-2</v>
      </c>
      <c r="J41" s="183">
        <v>0.46150780982784168</v>
      </c>
      <c r="M41" s="176" t="s">
        <v>127</v>
      </c>
      <c r="N41" s="176">
        <v>2.2281388519862744</v>
      </c>
      <c r="O41" s="176"/>
      <c r="R41" s="176" t="s">
        <v>127</v>
      </c>
      <c r="S41" s="176">
        <v>2.2281388519862744</v>
      </c>
      <c r="T41" s="176"/>
      <c r="W41" s="176" t="s">
        <v>127</v>
      </c>
      <c r="X41" s="176">
        <v>2.2281388519862744</v>
      </c>
      <c r="Y41" s="176"/>
    </row>
    <row r="42" spans="2:25" x14ac:dyDescent="0.3">
      <c r="B42" s="624"/>
      <c r="C42" s="196" t="s">
        <v>32</v>
      </c>
      <c r="D42" s="19">
        <v>1.0441</v>
      </c>
      <c r="E42" s="18">
        <v>8.7909404731834631E-2</v>
      </c>
      <c r="F42" s="173">
        <v>0.42896083597552798</v>
      </c>
      <c r="G42" s="106" t="s">
        <v>53</v>
      </c>
      <c r="H42" s="108">
        <v>1.1186</v>
      </c>
      <c r="I42" s="107">
        <v>9.41820324997895E-2</v>
      </c>
      <c r="J42" s="107">
        <v>0.44277482180503963</v>
      </c>
    </row>
    <row r="43" spans="2:25" ht="15" thickBot="1" x14ac:dyDescent="0.35">
      <c r="B43" s="624"/>
      <c r="C43" s="197" t="s">
        <v>33</v>
      </c>
      <c r="D43" s="29">
        <v>1.0573999999999999</v>
      </c>
      <c r="E43" s="22">
        <v>8.9029216132019862E-2</v>
      </c>
      <c r="F43" s="175">
        <v>0.42151219723558203</v>
      </c>
      <c r="G43" s="110" t="s">
        <v>54</v>
      </c>
      <c r="H43" s="112">
        <v>1.167</v>
      </c>
      <c r="I43" s="111">
        <v>9.8257135640313215E-2</v>
      </c>
      <c r="J43" s="111">
        <v>0.43909860537401335</v>
      </c>
    </row>
    <row r="44" spans="2:25" x14ac:dyDescent="0.3">
      <c r="B44" s="624"/>
      <c r="G44" s="113" t="s">
        <v>55</v>
      </c>
      <c r="H44" s="115">
        <v>1.2261</v>
      </c>
      <c r="I44" s="188">
        <v>0.10323313968173781</v>
      </c>
      <c r="J44" s="114">
        <v>0.54465267495010605</v>
      </c>
      <c r="M44" t="s">
        <v>116</v>
      </c>
      <c r="R44" t="s">
        <v>116</v>
      </c>
      <c r="W44" t="s">
        <v>116</v>
      </c>
    </row>
    <row r="45" spans="2:25" ht="15" thickBot="1" x14ac:dyDescent="0.35">
      <c r="B45" s="624"/>
      <c r="G45" s="106" t="s">
        <v>56</v>
      </c>
      <c r="H45" s="108">
        <v>1.1845000000000001</v>
      </c>
      <c r="I45" s="189">
        <v>9.9730571693188524E-2</v>
      </c>
      <c r="J45" s="107">
        <v>0.51125498475252162</v>
      </c>
    </row>
    <row r="46" spans="2:25" ht="15" thickBot="1" x14ac:dyDescent="0.35">
      <c r="B46" s="624"/>
      <c r="G46" s="110" t="s">
        <v>57</v>
      </c>
      <c r="H46" s="112">
        <v>1.2319</v>
      </c>
      <c r="I46" s="190">
        <v>0.10372147848783363</v>
      </c>
      <c r="J46" s="111">
        <v>0.50136310015335606</v>
      </c>
      <c r="M46" s="177"/>
      <c r="N46" s="182" t="s">
        <v>29</v>
      </c>
      <c r="O46" s="199" t="s">
        <v>51</v>
      </c>
      <c r="R46" s="177"/>
      <c r="S46" s="182" t="s">
        <v>29</v>
      </c>
      <c r="T46" s="199" t="s">
        <v>51</v>
      </c>
      <c r="W46" s="177"/>
      <c r="X46" s="182" t="s">
        <v>29</v>
      </c>
      <c r="Y46" s="199" t="s">
        <v>51</v>
      </c>
    </row>
    <row r="47" spans="2:25" x14ac:dyDescent="0.3">
      <c r="B47" s="624"/>
      <c r="G47" s="113" t="s">
        <v>58</v>
      </c>
      <c r="H47" s="115">
        <v>1.1805000000000001</v>
      </c>
      <c r="I47" s="114">
        <v>9.9393786309674159E-2</v>
      </c>
      <c r="J47" s="114">
        <v>0.4695866482186094</v>
      </c>
      <c r="M47" t="s">
        <v>117</v>
      </c>
      <c r="N47">
        <v>1.0534000000000001</v>
      </c>
      <c r="O47">
        <v>1.1814333333333333</v>
      </c>
      <c r="R47" t="s">
        <v>117</v>
      </c>
      <c r="S47">
        <v>8.869243074850551E-2</v>
      </c>
      <c r="T47">
        <v>9.9472369565827501E-2</v>
      </c>
      <c r="W47" t="s">
        <v>117</v>
      </c>
      <c r="X47">
        <v>0.43018940703392144</v>
      </c>
      <c r="Y47">
        <v>0.4752702092466819</v>
      </c>
    </row>
    <row r="48" spans="2:25" x14ac:dyDescent="0.3">
      <c r="B48" s="624"/>
      <c r="G48" s="106" t="s">
        <v>59</v>
      </c>
      <c r="H48" s="108">
        <v>1.1335</v>
      </c>
      <c r="I48" s="107">
        <v>9.5436558053380471E-2</v>
      </c>
      <c r="J48" s="107">
        <v>0.45152844730537189</v>
      </c>
      <c r="M48" t="s">
        <v>118</v>
      </c>
      <c r="N48">
        <v>6.528999999999918E-5</v>
      </c>
      <c r="O48">
        <v>1.5466474999999997E-3</v>
      </c>
      <c r="R48" t="s">
        <v>118</v>
      </c>
      <c r="S48">
        <v>4.6284242000614948E-7</v>
      </c>
      <c r="T48">
        <v>1.0964222266755491E-5</v>
      </c>
      <c r="W48" t="s">
        <v>118</v>
      </c>
      <c r="X48">
        <v>8.7463925555768149E-5</v>
      </c>
      <c r="Y48">
        <v>1.2904693622287299E-3</v>
      </c>
    </row>
    <row r="49" spans="2:25" ht="15" thickBot="1" x14ac:dyDescent="0.35">
      <c r="B49" s="625"/>
      <c r="G49" s="116" t="s">
        <v>60</v>
      </c>
      <c r="H49" s="118">
        <v>1.2175</v>
      </c>
      <c r="I49" s="117">
        <v>0.10250905110718195</v>
      </c>
      <c r="J49" s="117">
        <v>0.45566479083327682</v>
      </c>
      <c r="M49" t="s">
        <v>119</v>
      </c>
      <c r="N49">
        <v>3</v>
      </c>
      <c r="O49">
        <v>9</v>
      </c>
      <c r="R49" t="s">
        <v>119</v>
      </c>
      <c r="S49">
        <v>3</v>
      </c>
      <c r="T49">
        <v>9</v>
      </c>
      <c r="W49" t="s">
        <v>119</v>
      </c>
      <c r="X49">
        <v>3</v>
      </c>
      <c r="Y49">
        <v>9</v>
      </c>
    </row>
    <row r="50" spans="2:25" x14ac:dyDescent="0.3">
      <c r="M50" t="s">
        <v>120</v>
      </c>
      <c r="N50">
        <v>1.2503759999999997E-3</v>
      </c>
      <c r="R50" t="s">
        <v>120</v>
      </c>
      <c r="S50">
        <v>8.8639462974056234E-6</v>
      </c>
      <c r="W50" t="s">
        <v>120</v>
      </c>
      <c r="X50">
        <v>1.0498682748941374E-3</v>
      </c>
    </row>
    <row r="51" spans="2:25" x14ac:dyDescent="0.3">
      <c r="M51" t="s">
        <v>122</v>
      </c>
      <c r="N51">
        <v>0</v>
      </c>
      <c r="R51" t="s">
        <v>122</v>
      </c>
      <c r="S51">
        <v>0</v>
      </c>
      <c r="W51" t="s">
        <v>122</v>
      </c>
      <c r="X51">
        <v>0</v>
      </c>
    </row>
    <row r="52" spans="2:25" x14ac:dyDescent="0.3">
      <c r="M52" t="s">
        <v>121</v>
      </c>
      <c r="N52">
        <v>10</v>
      </c>
      <c r="R52" t="s">
        <v>121</v>
      </c>
      <c r="S52">
        <v>10</v>
      </c>
      <c r="W52" t="s">
        <v>121</v>
      </c>
      <c r="X52">
        <v>10</v>
      </c>
    </row>
    <row r="53" spans="2:25" x14ac:dyDescent="0.3">
      <c r="M53" t="s">
        <v>123</v>
      </c>
      <c r="N53" s="357">
        <v>-5.4311775053960583</v>
      </c>
      <c r="R53" t="s">
        <v>123</v>
      </c>
      <c r="S53" s="357">
        <v>-5.4311775053960565</v>
      </c>
      <c r="W53" t="s">
        <v>123</v>
      </c>
      <c r="X53" s="357">
        <v>-2.0869665517948053</v>
      </c>
    </row>
    <row r="54" spans="2:25" x14ac:dyDescent="0.3">
      <c r="M54" t="s">
        <v>124</v>
      </c>
      <c r="N54">
        <v>1.4420773948563081E-4</v>
      </c>
      <c r="R54" t="s">
        <v>124</v>
      </c>
      <c r="S54">
        <v>1.4420773948563119E-4</v>
      </c>
      <c r="W54" t="s">
        <v>124</v>
      </c>
      <c r="X54">
        <v>3.1725720874267942E-2</v>
      </c>
    </row>
    <row r="55" spans="2:25" x14ac:dyDescent="0.3">
      <c r="M55" t="s">
        <v>125</v>
      </c>
      <c r="N55">
        <v>1.812461122811676</v>
      </c>
      <c r="R55" t="s">
        <v>125</v>
      </c>
      <c r="S55">
        <v>1.812461122811676</v>
      </c>
      <c r="W55" t="s">
        <v>125</v>
      </c>
      <c r="X55">
        <v>1.812461122811676</v>
      </c>
    </row>
    <row r="56" spans="2:25" x14ac:dyDescent="0.3">
      <c r="M56" t="s">
        <v>126</v>
      </c>
      <c r="N56" s="180">
        <v>2.8841547897126161E-4</v>
      </c>
      <c r="R56" t="s">
        <v>126</v>
      </c>
      <c r="S56" s="180">
        <v>2.8841547897126237E-4</v>
      </c>
      <c r="W56" t="s">
        <v>126</v>
      </c>
      <c r="X56" s="388">
        <v>6.3451441748535883E-2</v>
      </c>
    </row>
    <row r="57" spans="2:25" ht="15" thickBot="1" x14ac:dyDescent="0.35">
      <c r="M57" s="176" t="s">
        <v>127</v>
      </c>
      <c r="N57" s="176">
        <v>2.2281388519862744</v>
      </c>
      <c r="O57" s="176"/>
      <c r="R57" s="176" t="s">
        <v>127</v>
      </c>
      <c r="S57" s="176">
        <v>2.2281388519862744</v>
      </c>
      <c r="T57" s="176"/>
      <c r="W57" s="176" t="s">
        <v>127</v>
      </c>
      <c r="X57" s="176">
        <v>2.2281388519862744</v>
      </c>
      <c r="Y57" s="176"/>
    </row>
    <row r="65" spans="2:25" ht="15" thickBot="1" x14ac:dyDescent="0.35"/>
    <row r="66" spans="2:25" ht="15" thickBot="1" x14ac:dyDescent="0.35">
      <c r="M66" s="617" t="s">
        <v>66</v>
      </c>
      <c r="N66" s="618"/>
      <c r="O66" s="619"/>
      <c r="R66" s="617" t="s">
        <v>65</v>
      </c>
      <c r="S66" s="618"/>
      <c r="T66" s="619"/>
      <c r="W66" s="617" t="s">
        <v>67</v>
      </c>
      <c r="X66" s="618"/>
      <c r="Y66" s="619"/>
    </row>
    <row r="68" spans="2:25" ht="15" thickBot="1" x14ac:dyDescent="0.35">
      <c r="M68" t="s">
        <v>116</v>
      </c>
      <c r="R68" t="s">
        <v>116</v>
      </c>
      <c r="W68" t="s">
        <v>116</v>
      </c>
    </row>
    <row r="69" spans="2:25" ht="15" thickBot="1" x14ac:dyDescent="0.35">
      <c r="B69" s="623" t="s">
        <v>81</v>
      </c>
      <c r="C69" s="626" t="s">
        <v>64</v>
      </c>
      <c r="D69" s="626"/>
      <c r="E69" s="626"/>
      <c r="F69" s="627"/>
      <c r="G69" s="628" t="s">
        <v>82</v>
      </c>
      <c r="H69" s="629"/>
      <c r="I69" s="629"/>
      <c r="J69" s="630"/>
    </row>
    <row r="70" spans="2:25" ht="15" thickBot="1" x14ac:dyDescent="0.35">
      <c r="B70" s="624"/>
      <c r="C70" s="191" t="s">
        <v>2</v>
      </c>
      <c r="D70" s="170" t="s">
        <v>66</v>
      </c>
      <c r="E70" s="170" t="s">
        <v>65</v>
      </c>
      <c r="F70" s="169" t="s">
        <v>67</v>
      </c>
      <c r="G70" s="169" t="s">
        <v>2</v>
      </c>
      <c r="H70" s="169" t="s">
        <v>66</v>
      </c>
      <c r="I70" s="170" t="s">
        <v>65</v>
      </c>
      <c r="J70" s="169" t="s">
        <v>67</v>
      </c>
      <c r="M70" s="177"/>
      <c r="N70" s="182" t="s">
        <v>29</v>
      </c>
      <c r="O70" s="276" t="s">
        <v>84</v>
      </c>
      <c r="R70" s="177"/>
      <c r="S70" s="182" t="s">
        <v>29</v>
      </c>
      <c r="T70" s="276" t="s">
        <v>84</v>
      </c>
      <c r="W70" s="177"/>
      <c r="X70" s="182" t="s">
        <v>29</v>
      </c>
      <c r="Y70" s="276" t="s">
        <v>84</v>
      </c>
    </row>
    <row r="71" spans="2:25" x14ac:dyDescent="0.3">
      <c r="B71" s="624"/>
      <c r="C71" s="24" t="s">
        <v>31</v>
      </c>
      <c r="D71" s="20">
        <v>1.2269000000000001</v>
      </c>
      <c r="E71" s="105">
        <v>0.10330049675844069</v>
      </c>
      <c r="F71" s="172">
        <v>0.46605887939221269</v>
      </c>
      <c r="G71" s="237" t="s">
        <v>20</v>
      </c>
      <c r="H71" s="207">
        <v>1.1433</v>
      </c>
      <c r="I71" s="268">
        <v>9.6261682242990643E-2</v>
      </c>
      <c r="J71" s="239">
        <v>0.4326584673604541</v>
      </c>
      <c r="M71" t="s">
        <v>117</v>
      </c>
      <c r="N71">
        <v>1.2417</v>
      </c>
      <c r="O71">
        <v>1.1209222222222222</v>
      </c>
      <c r="R71" t="s">
        <v>117</v>
      </c>
      <c r="S71">
        <v>0.1045466026774438</v>
      </c>
      <c r="T71">
        <v>9.4377555125218671E-2</v>
      </c>
      <c r="W71" t="s">
        <v>117</v>
      </c>
      <c r="X71">
        <v>0.46986549825930846</v>
      </c>
      <c r="Y71">
        <v>0.44716149979058556</v>
      </c>
    </row>
    <row r="72" spans="2:25" x14ac:dyDescent="0.3">
      <c r="B72" s="624"/>
      <c r="C72" s="17" t="s">
        <v>32</v>
      </c>
      <c r="D72" s="19">
        <v>1.2237</v>
      </c>
      <c r="E72" s="18">
        <v>0.1030310684516292</v>
      </c>
      <c r="F72" s="173">
        <v>0.46440227703984815</v>
      </c>
      <c r="G72" s="237" t="s">
        <v>21</v>
      </c>
      <c r="H72" s="207">
        <v>1.0936999999999999</v>
      </c>
      <c r="I72" s="239">
        <v>9.208554348741263E-2</v>
      </c>
      <c r="J72" s="239">
        <v>0.42722656249999996</v>
      </c>
      <c r="M72" t="s">
        <v>118</v>
      </c>
      <c r="N72">
        <v>8.0943999999999721E-4</v>
      </c>
      <c r="O72">
        <v>6.3842444444444605E-4</v>
      </c>
      <c r="R72" t="s">
        <v>118</v>
      </c>
      <c r="S72">
        <v>5.7381401202294104E-6</v>
      </c>
      <c r="T72">
        <v>4.5258066297710305E-6</v>
      </c>
      <c r="W72" t="s">
        <v>118</v>
      </c>
      <c r="X72">
        <v>6.5133534261207338E-5</v>
      </c>
      <c r="Y72">
        <v>2.4453185420546627E-4</v>
      </c>
    </row>
    <row r="73" spans="2:25" ht="15" thickBot="1" x14ac:dyDescent="0.35">
      <c r="B73" s="624"/>
      <c r="C73" s="27" t="s">
        <v>33</v>
      </c>
      <c r="D73" s="272">
        <v>1.2745</v>
      </c>
      <c r="E73" s="22">
        <v>0.10730824282226151</v>
      </c>
      <c r="F73" s="175">
        <v>0.47913533834586464</v>
      </c>
      <c r="G73" s="240" t="s">
        <v>22</v>
      </c>
      <c r="H73" s="229">
        <v>1.0847</v>
      </c>
      <c r="I73" s="242">
        <v>9.1327776374505343E-2</v>
      </c>
      <c r="J73" s="242">
        <v>0.43649899396378272</v>
      </c>
      <c r="M73" t="s">
        <v>119</v>
      </c>
      <c r="N73">
        <v>3</v>
      </c>
      <c r="O73">
        <v>9</v>
      </c>
      <c r="R73" t="s">
        <v>119</v>
      </c>
      <c r="S73">
        <v>3</v>
      </c>
      <c r="T73">
        <v>9</v>
      </c>
      <c r="W73" t="s">
        <v>119</v>
      </c>
      <c r="X73">
        <v>3</v>
      </c>
      <c r="Y73">
        <v>9</v>
      </c>
    </row>
    <row r="74" spans="2:25" x14ac:dyDescent="0.3">
      <c r="B74" s="624"/>
      <c r="G74" s="243" t="s">
        <v>76</v>
      </c>
      <c r="H74" s="230">
        <v>1.1328</v>
      </c>
      <c r="I74" s="245">
        <v>9.5377620611265465E-2</v>
      </c>
      <c r="J74" s="273">
        <v>0.45221556886227549</v>
      </c>
      <c r="M74" t="s">
        <v>120</v>
      </c>
      <c r="N74">
        <v>6.7262755555555628E-4</v>
      </c>
      <c r="R74" t="s">
        <v>120</v>
      </c>
      <c r="S74">
        <v>4.7682733278627065E-6</v>
      </c>
      <c r="W74" t="s">
        <v>120</v>
      </c>
      <c r="X74">
        <v>2.0865219021661447E-4</v>
      </c>
    </row>
    <row r="75" spans="2:25" x14ac:dyDescent="0.3">
      <c r="B75" s="624"/>
      <c r="G75" s="237" t="s">
        <v>77</v>
      </c>
      <c r="H75" s="207">
        <v>1.1496</v>
      </c>
      <c r="I75" s="239">
        <v>9.6792119222025755E-2</v>
      </c>
      <c r="J75" s="274">
        <v>0.45304433497536944</v>
      </c>
      <c r="M75" t="s">
        <v>122</v>
      </c>
      <c r="N75">
        <v>0</v>
      </c>
      <c r="R75" t="s">
        <v>122</v>
      </c>
      <c r="S75">
        <v>0</v>
      </c>
      <c r="W75" t="s">
        <v>122</v>
      </c>
      <c r="X75">
        <v>0</v>
      </c>
    </row>
    <row r="76" spans="2:25" x14ac:dyDescent="0.3">
      <c r="B76" s="624"/>
      <c r="G76" s="240" t="s">
        <v>78</v>
      </c>
      <c r="H76" s="229">
        <v>1.1137999999999999</v>
      </c>
      <c r="I76" s="242">
        <v>9.3777890039572265E-2</v>
      </c>
      <c r="J76" s="275">
        <v>0.44418743768693908</v>
      </c>
      <c r="M76" t="s">
        <v>121</v>
      </c>
      <c r="N76">
        <v>10</v>
      </c>
      <c r="R76" t="s">
        <v>121</v>
      </c>
      <c r="S76">
        <v>10</v>
      </c>
      <c r="W76" t="s">
        <v>121</v>
      </c>
      <c r="X76">
        <v>10</v>
      </c>
    </row>
    <row r="77" spans="2:25" x14ac:dyDescent="0.3">
      <c r="B77" s="624"/>
      <c r="G77" s="246">
        <v>6.1</v>
      </c>
      <c r="H77" s="230">
        <v>1.1543000000000001</v>
      </c>
      <c r="I77" s="245">
        <v>9.718784204765514E-2</v>
      </c>
      <c r="J77" s="245">
        <v>0.48095833333333338</v>
      </c>
      <c r="M77" t="s">
        <v>123</v>
      </c>
      <c r="N77" s="357">
        <v>6.9853949542055442</v>
      </c>
      <c r="R77" t="s">
        <v>123</v>
      </c>
      <c r="S77" s="357">
        <v>6.9853949542055425</v>
      </c>
      <c r="W77" t="s">
        <v>123</v>
      </c>
      <c r="X77" s="357">
        <v>2.3576652041157748</v>
      </c>
    </row>
    <row r="78" spans="2:25" x14ac:dyDescent="0.3">
      <c r="B78" s="624"/>
      <c r="G78" s="247">
        <v>6.2</v>
      </c>
      <c r="H78" s="207">
        <v>1.1149</v>
      </c>
      <c r="I78" s="239">
        <v>9.3870506020038727E-2</v>
      </c>
      <c r="J78" s="239">
        <v>0.45183383991894627</v>
      </c>
      <c r="M78" t="s">
        <v>124</v>
      </c>
      <c r="N78">
        <v>1.8908357529205954E-5</v>
      </c>
      <c r="R78" t="s">
        <v>124</v>
      </c>
      <c r="S78">
        <v>1.8908357529205988E-5</v>
      </c>
      <c r="W78" t="s">
        <v>124</v>
      </c>
      <c r="X78">
        <v>2.0056359775506301E-2</v>
      </c>
    </row>
    <row r="79" spans="2:25" ht="15" thickBot="1" x14ac:dyDescent="0.35">
      <c r="B79" s="624"/>
      <c r="G79" s="248">
        <v>6.3</v>
      </c>
      <c r="H79" s="231">
        <v>1.1012</v>
      </c>
      <c r="I79" s="250">
        <v>9.2717016081502054E-2</v>
      </c>
      <c r="J79" s="250">
        <v>0.44582995951416998</v>
      </c>
      <c r="M79" t="s">
        <v>125</v>
      </c>
      <c r="N79">
        <v>1.812461122811676</v>
      </c>
      <c r="R79" t="s">
        <v>125</v>
      </c>
      <c r="S79">
        <v>1.812461122811676</v>
      </c>
      <c r="W79" t="s">
        <v>125</v>
      </c>
      <c r="X79">
        <v>1.812461122811676</v>
      </c>
    </row>
    <row r="80" spans="2:25" ht="15" thickBot="1" x14ac:dyDescent="0.35">
      <c r="B80" s="624"/>
      <c r="C80" s="631" t="s">
        <v>68</v>
      </c>
      <c r="D80" s="632"/>
      <c r="E80" s="632"/>
      <c r="F80" s="633"/>
      <c r="G80" s="634" t="s">
        <v>83</v>
      </c>
      <c r="H80" s="635"/>
      <c r="I80" s="635"/>
      <c r="J80" s="636"/>
      <c r="M80" t="s">
        <v>126</v>
      </c>
      <c r="N80" s="180">
        <v>3.7816715058411908E-5</v>
      </c>
      <c r="R80" t="s">
        <v>126</v>
      </c>
      <c r="S80" s="180">
        <v>3.7816715058411976E-5</v>
      </c>
      <c r="W80" t="s">
        <v>126</v>
      </c>
      <c r="X80" s="180">
        <v>4.0112719551012602E-2</v>
      </c>
    </row>
    <row r="81" spans="2:25" ht="15" thickBot="1" x14ac:dyDescent="0.35">
      <c r="B81" s="624"/>
      <c r="C81" s="169" t="s">
        <v>2</v>
      </c>
      <c r="D81" s="169" t="s">
        <v>66</v>
      </c>
      <c r="E81" s="170" t="s">
        <v>65</v>
      </c>
      <c r="F81" s="169" t="s">
        <v>67</v>
      </c>
      <c r="G81" s="169" t="s">
        <v>2</v>
      </c>
      <c r="H81" s="169" t="s">
        <v>66</v>
      </c>
      <c r="I81" s="170" t="s">
        <v>65</v>
      </c>
      <c r="J81" s="169" t="s">
        <v>67</v>
      </c>
      <c r="M81" s="176" t="s">
        <v>127</v>
      </c>
      <c r="N81" s="176">
        <v>2.2281388519862744</v>
      </c>
      <c r="O81" s="176"/>
      <c r="R81" s="176" t="s">
        <v>127</v>
      </c>
      <c r="S81" s="176">
        <v>2.2281388519862744</v>
      </c>
      <c r="T81" s="176"/>
      <c r="W81" s="176" t="s">
        <v>127</v>
      </c>
      <c r="X81" s="176">
        <v>2.2281388519862744</v>
      </c>
      <c r="Y81" s="176"/>
    </row>
    <row r="82" spans="2:25" x14ac:dyDescent="0.3">
      <c r="B82" s="624"/>
      <c r="C82" s="106" t="s">
        <v>52</v>
      </c>
      <c r="D82" s="108">
        <v>1.2828999999999999</v>
      </c>
      <c r="E82" s="183">
        <v>0.10801549212764165</v>
      </c>
      <c r="F82" s="183">
        <v>0.5162575452716297</v>
      </c>
      <c r="G82" s="251" t="s">
        <v>26</v>
      </c>
      <c r="H82" s="232">
        <v>1.2483</v>
      </c>
      <c r="I82" s="252">
        <v>0.10510229856024247</v>
      </c>
      <c r="J82" s="252">
        <v>0.54451472191930217</v>
      </c>
    </row>
    <row r="83" spans="2:25" x14ac:dyDescent="0.3">
      <c r="B83" s="624"/>
      <c r="C83" s="106" t="s">
        <v>53</v>
      </c>
      <c r="D83" s="108">
        <v>1.3043</v>
      </c>
      <c r="E83" s="107">
        <v>0.10981729392944346</v>
      </c>
      <c r="F83" s="107">
        <v>0.51809334657398209</v>
      </c>
      <c r="G83" s="254" t="s">
        <v>27</v>
      </c>
      <c r="H83" s="253">
        <v>1.2264999999999999</v>
      </c>
      <c r="I83" s="255">
        <v>0.10326681822008923</v>
      </c>
      <c r="J83" s="255">
        <v>0.53971397139713972</v>
      </c>
    </row>
    <row r="84" spans="2:25" x14ac:dyDescent="0.3">
      <c r="B84" s="624"/>
      <c r="C84" s="110" t="s">
        <v>54</v>
      </c>
      <c r="D84" s="112">
        <v>1.2949999999999999</v>
      </c>
      <c r="E84" s="111">
        <v>0.10903426791277257</v>
      </c>
      <c r="F84" s="111">
        <v>0.56736035049288069</v>
      </c>
      <c r="G84" s="256" t="s">
        <v>28</v>
      </c>
      <c r="H84" s="233">
        <v>1.2048000000000001</v>
      </c>
      <c r="I84" s="257">
        <v>0.10143975751452387</v>
      </c>
      <c r="J84" s="257">
        <v>0.5513958810068651</v>
      </c>
      <c r="M84" t="s">
        <v>116</v>
      </c>
      <c r="R84" t="s">
        <v>116</v>
      </c>
      <c r="W84" t="s">
        <v>116</v>
      </c>
    </row>
    <row r="85" spans="2:25" ht="15" thickBot="1" x14ac:dyDescent="0.35">
      <c r="B85" s="624"/>
      <c r="G85" s="258" t="s">
        <v>48</v>
      </c>
      <c r="H85" s="234">
        <v>1.2107000000000001</v>
      </c>
      <c r="I85" s="269">
        <v>0.10193651595520754</v>
      </c>
      <c r="J85" s="269">
        <v>0.52524945770065079</v>
      </c>
    </row>
    <row r="86" spans="2:25" ht="15" thickBot="1" x14ac:dyDescent="0.35">
      <c r="B86" s="624"/>
      <c r="G86" s="254" t="s">
        <v>49</v>
      </c>
      <c r="H86" s="253">
        <v>1.2174</v>
      </c>
      <c r="I86" s="270">
        <v>0.10250063147259408</v>
      </c>
      <c r="J86" s="270">
        <v>0.57222091656874263</v>
      </c>
      <c r="M86" s="177"/>
      <c r="N86" s="199" t="s">
        <v>51</v>
      </c>
      <c r="O86" s="277" t="s">
        <v>85</v>
      </c>
      <c r="R86" s="177"/>
      <c r="S86" s="199" t="s">
        <v>51</v>
      </c>
      <c r="T86" s="277" t="s">
        <v>85</v>
      </c>
      <c r="W86" s="177"/>
      <c r="X86" s="199" t="s">
        <v>51</v>
      </c>
      <c r="Y86" s="277" t="s">
        <v>85</v>
      </c>
    </row>
    <row r="87" spans="2:25" x14ac:dyDescent="0.3">
      <c r="B87" s="624"/>
      <c r="G87" s="256" t="s">
        <v>50</v>
      </c>
      <c r="H87" s="233">
        <v>1.2085999999999999</v>
      </c>
      <c r="I87" s="271">
        <v>0.1017597036288625</v>
      </c>
      <c r="J87" s="271">
        <v>0.52547826086956517</v>
      </c>
      <c r="M87" t="s">
        <v>117</v>
      </c>
      <c r="N87">
        <v>1.2940666666666667</v>
      </c>
      <c r="O87">
        <v>1.2245888888888889</v>
      </c>
      <c r="R87" t="s">
        <v>117</v>
      </c>
      <c r="S87">
        <v>0.10895568465661924</v>
      </c>
      <c r="T87">
        <v>0.1031059096479657</v>
      </c>
      <c r="W87" t="s">
        <v>117</v>
      </c>
      <c r="X87">
        <v>0.5339037474461642</v>
      </c>
      <c r="Y87">
        <v>0.54781267031839798</v>
      </c>
    </row>
    <row r="88" spans="2:25" x14ac:dyDescent="0.3">
      <c r="B88" s="624"/>
      <c r="G88" s="260">
        <v>8.1</v>
      </c>
      <c r="H88" s="234">
        <v>1.2493000000000001</v>
      </c>
      <c r="I88" s="259">
        <v>0.10518649490612107</v>
      </c>
      <c r="J88" s="259">
        <v>0.58790588235294117</v>
      </c>
      <c r="M88" t="s">
        <v>118</v>
      </c>
      <c r="N88">
        <v>1.1514333333333421E-4</v>
      </c>
      <c r="O88">
        <v>4.3875611111111022E-4</v>
      </c>
      <c r="R88" t="s">
        <v>118</v>
      </c>
      <c r="S88">
        <v>8.1625392935480959E-7</v>
      </c>
      <c r="T88">
        <v>3.1103528910882822E-6</v>
      </c>
      <c r="W88" t="s">
        <v>118</v>
      </c>
      <c r="X88">
        <v>8.4035075717460103E-4</v>
      </c>
      <c r="Y88">
        <v>4.2541227338168444E-4</v>
      </c>
    </row>
    <row r="89" spans="2:25" x14ac:dyDescent="0.3">
      <c r="B89" s="624"/>
      <c r="G89" s="261">
        <v>8.1999999999999993</v>
      </c>
      <c r="H89" s="253">
        <v>1.2012</v>
      </c>
      <c r="I89" s="255">
        <v>0.10113665066936095</v>
      </c>
      <c r="J89" s="255">
        <v>0.54599999999999993</v>
      </c>
      <c r="M89" t="s">
        <v>119</v>
      </c>
      <c r="N89">
        <v>3</v>
      </c>
      <c r="O89">
        <v>9</v>
      </c>
      <c r="R89" t="s">
        <v>119</v>
      </c>
      <c r="S89">
        <v>3</v>
      </c>
      <c r="T89">
        <v>9</v>
      </c>
      <c r="W89" t="s">
        <v>119</v>
      </c>
      <c r="X89">
        <v>3</v>
      </c>
      <c r="Y89">
        <v>9</v>
      </c>
    </row>
    <row r="90" spans="2:25" ht="15" thickBot="1" x14ac:dyDescent="0.35">
      <c r="B90" s="625"/>
      <c r="G90" s="262">
        <v>8.3000000000000007</v>
      </c>
      <c r="H90" s="208">
        <v>1.2544999999999999</v>
      </c>
      <c r="I90" s="264">
        <v>0.10562431590468972</v>
      </c>
      <c r="J90" s="264">
        <v>0.5378349410503751</v>
      </c>
      <c r="M90" t="s">
        <v>120</v>
      </c>
      <c r="N90">
        <v>3.7403355555555503E-4</v>
      </c>
      <c r="R90" t="s">
        <v>120</v>
      </c>
      <c r="S90">
        <v>2.6515330987415879E-6</v>
      </c>
      <c r="W90" t="s">
        <v>120</v>
      </c>
      <c r="X90">
        <v>5.083999701402678E-4</v>
      </c>
    </row>
    <row r="91" spans="2:25" x14ac:dyDescent="0.3">
      <c r="M91" t="s">
        <v>122</v>
      </c>
      <c r="N91">
        <v>0</v>
      </c>
      <c r="R91" t="s">
        <v>122</v>
      </c>
      <c r="S91">
        <v>0</v>
      </c>
      <c r="W91" t="s">
        <v>122</v>
      </c>
      <c r="X91">
        <v>0</v>
      </c>
    </row>
    <row r="92" spans="2:25" x14ac:dyDescent="0.3">
      <c r="M92" t="s">
        <v>121</v>
      </c>
      <c r="N92">
        <v>10</v>
      </c>
      <c r="R92" t="s">
        <v>121</v>
      </c>
      <c r="S92">
        <v>10</v>
      </c>
      <c r="W92" t="s">
        <v>121</v>
      </c>
      <c r="X92">
        <v>10</v>
      </c>
    </row>
    <row r="93" spans="2:25" x14ac:dyDescent="0.3">
      <c r="M93" t="s">
        <v>123</v>
      </c>
      <c r="N93" s="357">
        <v>5.3886738100944882</v>
      </c>
      <c r="R93" t="s">
        <v>123</v>
      </c>
      <c r="S93" s="357">
        <v>5.3886738100945184</v>
      </c>
      <c r="W93" t="s">
        <v>123</v>
      </c>
      <c r="X93" s="357">
        <v>-0.92529880172237999</v>
      </c>
    </row>
    <row r="94" spans="2:25" x14ac:dyDescent="0.3">
      <c r="M94" t="s">
        <v>124</v>
      </c>
      <c r="N94">
        <v>1.5314915741948242E-4</v>
      </c>
      <c r="R94" t="s">
        <v>124</v>
      </c>
      <c r="S94">
        <v>1.5314915741947597E-4</v>
      </c>
      <c r="W94" t="s">
        <v>124</v>
      </c>
      <c r="X94">
        <v>0.18829993960673536</v>
      </c>
    </row>
    <row r="95" spans="2:25" x14ac:dyDescent="0.3">
      <c r="M95" t="s">
        <v>125</v>
      </c>
      <c r="N95">
        <v>1.812461122811676</v>
      </c>
      <c r="R95" t="s">
        <v>125</v>
      </c>
      <c r="S95">
        <v>1.812461122811676</v>
      </c>
      <c r="W95" t="s">
        <v>125</v>
      </c>
      <c r="X95">
        <v>1.812461122811676</v>
      </c>
    </row>
    <row r="96" spans="2:25" x14ac:dyDescent="0.3">
      <c r="M96" t="s">
        <v>126</v>
      </c>
      <c r="N96" s="180">
        <v>3.0629831483896484E-4</v>
      </c>
      <c r="R96" t="s">
        <v>126</v>
      </c>
      <c r="S96" s="180">
        <v>3.0629831483895193E-4</v>
      </c>
      <c r="W96" t="s">
        <v>126</v>
      </c>
      <c r="X96" s="388">
        <v>0.37659987921347071</v>
      </c>
    </row>
    <row r="97" spans="13:25" ht="15" thickBot="1" x14ac:dyDescent="0.35">
      <c r="M97" s="176" t="s">
        <v>127</v>
      </c>
      <c r="N97" s="176">
        <v>2.2281388519862744</v>
      </c>
      <c r="O97" s="176"/>
      <c r="R97" s="176" t="s">
        <v>127</v>
      </c>
      <c r="S97" s="176">
        <v>2.2281388519862744</v>
      </c>
      <c r="T97" s="176"/>
      <c r="W97" s="176" t="s">
        <v>127</v>
      </c>
      <c r="X97" s="176">
        <v>2.2281388519862744</v>
      </c>
      <c r="Y97" s="176"/>
    </row>
  </sheetData>
  <mergeCells count="23">
    <mergeCell ref="C39:F39"/>
    <mergeCell ref="G39:J39"/>
    <mergeCell ref="B28:B49"/>
    <mergeCell ref="M26:O26"/>
    <mergeCell ref="R26:T26"/>
    <mergeCell ref="C28:F28"/>
    <mergeCell ref="G28:J28"/>
    <mergeCell ref="R66:T66"/>
    <mergeCell ref="W66:Y66"/>
    <mergeCell ref="B5:B15"/>
    <mergeCell ref="M2:O2"/>
    <mergeCell ref="B69:B90"/>
    <mergeCell ref="C69:F69"/>
    <mergeCell ref="G69:J69"/>
    <mergeCell ref="C80:F80"/>
    <mergeCell ref="G80:J80"/>
    <mergeCell ref="M66:O66"/>
    <mergeCell ref="W26:Y26"/>
    <mergeCell ref="R2:T2"/>
    <mergeCell ref="C4:J4"/>
    <mergeCell ref="C5:F5"/>
    <mergeCell ref="G5:J5"/>
    <mergeCell ref="W2:Y2"/>
  </mergeCells>
  <pageMargins left="0.7" right="0.7" top="0.75" bottom="0.75" header="0.3" footer="0.3"/>
  <ignoredErrors>
    <ignoredError sqref="C7:C15 G7:G15 C30:C32 G30:G38 G41:G49 C41:C43 G71:G79 G82:G90 C71:C73 C82:C8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C4B02-AE76-4F43-B10C-23F3FE978006}">
  <dimension ref="B1:AM102"/>
  <sheetViews>
    <sheetView tabSelected="1" zoomScale="30" zoomScaleNormal="30" workbookViewId="0">
      <selection activeCell="AC101" sqref="AC101"/>
    </sheetView>
  </sheetViews>
  <sheetFormatPr baseColWidth="10" defaultColWidth="8.88671875" defaultRowHeight="14.4" x14ac:dyDescent="0.3"/>
  <cols>
    <col min="2" max="2" width="9.88671875" bestFit="1" customWidth="1"/>
    <col min="3" max="3" width="19.33203125" bestFit="1" customWidth="1"/>
    <col min="4" max="6" width="10.88671875" bestFit="1" customWidth="1"/>
    <col min="7" max="7" width="11.109375" bestFit="1" customWidth="1"/>
    <col min="8" max="8" width="12.21875" customWidth="1"/>
    <col min="9" max="9" width="14" customWidth="1"/>
    <col min="10" max="10" width="11.44140625" bestFit="1" customWidth="1"/>
    <col min="12" max="12" width="11.44140625" bestFit="1" customWidth="1"/>
    <col min="13" max="13" width="10.44140625" bestFit="1" customWidth="1"/>
    <col min="14" max="15" width="14.33203125" customWidth="1"/>
    <col min="16" max="16" width="19.5546875" bestFit="1" customWidth="1"/>
    <col min="17" max="17" width="16.6640625" bestFit="1" customWidth="1"/>
    <col min="18" max="20" width="13" bestFit="1" customWidth="1"/>
    <col min="21" max="21" width="11.44140625" customWidth="1"/>
    <col min="22" max="22" width="11" customWidth="1"/>
    <col min="30" max="30" width="10.109375" bestFit="1" customWidth="1"/>
    <col min="31" max="31" width="23.44140625" bestFit="1" customWidth="1"/>
    <col min="32" max="32" width="12.6640625" customWidth="1"/>
    <col min="33" max="33" width="10.5546875" bestFit="1" customWidth="1"/>
    <col min="34" max="34" width="11.109375" customWidth="1"/>
    <col min="35" max="35" width="11.5546875" bestFit="1" customWidth="1"/>
    <col min="36" max="36" width="13.88671875" customWidth="1"/>
    <col min="37" max="38" width="10.6640625" customWidth="1"/>
    <col min="39" max="39" width="12" customWidth="1"/>
    <col min="59" max="59" width="16.5546875" bestFit="1" customWidth="1"/>
    <col min="60" max="60" width="14.21875" bestFit="1" customWidth="1"/>
    <col min="64" max="64" width="58.6640625" bestFit="1" customWidth="1"/>
    <col min="65" max="65" width="13.44140625" bestFit="1" customWidth="1"/>
    <col min="66" max="66" width="14" bestFit="1" customWidth="1"/>
  </cols>
  <sheetData>
    <row r="1" spans="2:39" ht="15" thickBot="1" x14ac:dyDescent="0.35"/>
    <row r="2" spans="2:39" ht="15" thickBot="1" x14ac:dyDescent="0.35">
      <c r="D2" s="637" t="s">
        <v>1</v>
      </c>
      <c r="E2" s="638"/>
      <c r="F2" s="638"/>
      <c r="G2" s="638"/>
      <c r="H2" s="638"/>
      <c r="I2" s="638"/>
      <c r="J2" s="638"/>
      <c r="K2" s="639"/>
      <c r="N2" s="637" t="s">
        <v>1</v>
      </c>
      <c r="O2" s="639"/>
      <c r="AF2" s="637" t="s">
        <v>1</v>
      </c>
      <c r="AG2" s="638"/>
      <c r="AH2" s="638"/>
      <c r="AI2" s="638"/>
      <c r="AJ2" s="638"/>
      <c r="AK2" s="638"/>
      <c r="AL2" s="638"/>
      <c r="AM2" s="639"/>
    </row>
    <row r="3" spans="2:39" ht="15" thickBot="1" x14ac:dyDescent="0.35">
      <c r="D3" s="655" t="s">
        <v>86</v>
      </c>
      <c r="E3" s="656"/>
      <c r="F3" s="649" t="s">
        <v>87</v>
      </c>
      <c r="G3" s="650"/>
      <c r="H3" s="643" t="s">
        <v>88</v>
      </c>
      <c r="I3" s="627"/>
      <c r="J3" s="640" t="s">
        <v>89</v>
      </c>
      <c r="K3" s="642"/>
      <c r="N3" s="653" t="s">
        <v>90</v>
      </c>
      <c r="O3" s="654"/>
      <c r="AF3" s="649" t="s">
        <v>87</v>
      </c>
      <c r="AG3" s="650"/>
      <c r="AH3" s="651" t="s">
        <v>91</v>
      </c>
      <c r="AI3" s="652"/>
      <c r="AJ3" s="640" t="s">
        <v>92</v>
      </c>
      <c r="AK3" s="642"/>
      <c r="AL3" s="660" t="s">
        <v>93</v>
      </c>
      <c r="AM3" s="661"/>
    </row>
    <row r="4" spans="2:39" ht="15" thickBot="1" x14ac:dyDescent="0.35">
      <c r="B4" s="1" t="s">
        <v>99</v>
      </c>
      <c r="C4" s="1" t="s">
        <v>38</v>
      </c>
      <c r="D4" s="278" t="s">
        <v>94</v>
      </c>
      <c r="E4" s="279" t="s">
        <v>95</v>
      </c>
      <c r="F4" s="278" t="s">
        <v>94</v>
      </c>
      <c r="G4" s="279" t="s">
        <v>95</v>
      </c>
      <c r="H4" s="278" t="s">
        <v>94</v>
      </c>
      <c r="I4" s="279" t="s">
        <v>95</v>
      </c>
      <c r="J4" s="278" t="s">
        <v>94</v>
      </c>
      <c r="K4" s="280" t="s">
        <v>95</v>
      </c>
      <c r="L4" s="1" t="s">
        <v>99</v>
      </c>
      <c r="M4" s="1" t="s">
        <v>38</v>
      </c>
      <c r="N4" s="278" t="s">
        <v>94</v>
      </c>
      <c r="O4" s="280" t="s">
        <v>95</v>
      </c>
      <c r="AD4" s="1" t="s">
        <v>99</v>
      </c>
      <c r="AE4" s="1" t="s">
        <v>38</v>
      </c>
      <c r="AF4" s="278" t="s">
        <v>94</v>
      </c>
      <c r="AG4" s="279" t="s">
        <v>95</v>
      </c>
      <c r="AH4" s="278" t="s">
        <v>94</v>
      </c>
      <c r="AI4" s="279" t="s">
        <v>95</v>
      </c>
      <c r="AJ4" s="278" t="s">
        <v>94</v>
      </c>
      <c r="AK4" s="279" t="s">
        <v>95</v>
      </c>
      <c r="AL4" s="278" t="s">
        <v>94</v>
      </c>
      <c r="AM4" s="280" t="s">
        <v>95</v>
      </c>
    </row>
    <row r="5" spans="2:39" x14ac:dyDescent="0.3">
      <c r="B5" s="281">
        <v>0</v>
      </c>
      <c r="C5" s="281" t="s">
        <v>111</v>
      </c>
      <c r="D5" s="282">
        <v>0.192</v>
      </c>
      <c r="E5" s="283">
        <v>0.18099999999999999</v>
      </c>
      <c r="F5" s="284">
        <v>0.17499999999999999</v>
      </c>
      <c r="G5" s="285">
        <v>0.161</v>
      </c>
      <c r="H5" s="286">
        <v>0.16400000000000001</v>
      </c>
      <c r="I5" s="287">
        <v>0.17399999999999999</v>
      </c>
      <c r="J5" s="288">
        <v>0.16</v>
      </c>
      <c r="K5" s="289">
        <v>0.17100000000000001</v>
      </c>
      <c r="L5" s="281">
        <v>0</v>
      </c>
      <c r="M5" s="281">
        <v>1</v>
      </c>
      <c r="N5" s="290">
        <v>0.125</v>
      </c>
      <c r="O5" s="358">
        <v>0.13500000000000001</v>
      </c>
      <c r="AD5" s="281">
        <v>0</v>
      </c>
      <c r="AE5" s="281" t="s">
        <v>111</v>
      </c>
      <c r="AF5" s="284">
        <v>0.253</v>
      </c>
      <c r="AG5" s="285">
        <v>0.252</v>
      </c>
      <c r="AH5" s="291">
        <v>0.27</v>
      </c>
      <c r="AI5" s="292">
        <v>0.26400000000000001</v>
      </c>
      <c r="AJ5" s="288">
        <v>0.25600000000000001</v>
      </c>
      <c r="AK5" s="293">
        <v>0.25</v>
      </c>
      <c r="AL5" s="294">
        <v>0.26100000000000001</v>
      </c>
      <c r="AM5" s="295">
        <v>0.254</v>
      </c>
    </row>
    <row r="6" spans="2:39" x14ac:dyDescent="0.3">
      <c r="B6" s="281">
        <v>8.5</v>
      </c>
      <c r="C6" s="281" t="s">
        <v>111</v>
      </c>
      <c r="D6" s="282">
        <v>0.35899999999999999</v>
      </c>
      <c r="E6" s="283">
        <v>0.35299999999999998</v>
      </c>
      <c r="F6" s="284">
        <v>0.33200000000000002</v>
      </c>
      <c r="G6" s="285">
        <v>0.33400000000000002</v>
      </c>
      <c r="H6" s="286">
        <v>0.21099999999999999</v>
      </c>
      <c r="I6" s="287">
        <v>0.23100000000000001</v>
      </c>
      <c r="J6" s="296">
        <v>0.246</v>
      </c>
      <c r="K6" s="297">
        <v>0.247</v>
      </c>
      <c r="L6" s="281">
        <v>9.25</v>
      </c>
      <c r="M6" s="281">
        <v>1</v>
      </c>
      <c r="N6" s="290">
        <v>0.53700000000000003</v>
      </c>
      <c r="O6" s="358">
        <v>0.53600000000000003</v>
      </c>
      <c r="AD6" s="281">
        <v>9.8000000000000007</v>
      </c>
      <c r="AE6" s="281" t="s">
        <v>111</v>
      </c>
      <c r="AF6" s="299">
        <v>0.69</v>
      </c>
      <c r="AG6" s="285">
        <v>0.70799999999999996</v>
      </c>
      <c r="AH6" s="298">
        <v>0.63900000000000001</v>
      </c>
      <c r="AI6" s="292">
        <v>0.626</v>
      </c>
      <c r="AJ6" s="296">
        <v>0.53600000000000003</v>
      </c>
      <c r="AK6" s="297">
        <v>0.51800000000000002</v>
      </c>
      <c r="AL6" s="300">
        <v>0.49199999999999999</v>
      </c>
      <c r="AM6" s="301">
        <v>0.498</v>
      </c>
    </row>
    <row r="7" spans="2:39" x14ac:dyDescent="0.3">
      <c r="B7" s="281">
        <v>12</v>
      </c>
      <c r="C7" s="281" t="s">
        <v>111</v>
      </c>
      <c r="D7" s="282">
        <v>0.501</v>
      </c>
      <c r="E7" s="283">
        <v>0.48799999999999999</v>
      </c>
      <c r="F7" s="284">
        <v>0.51200000000000001</v>
      </c>
      <c r="G7" s="285">
        <v>0.51200000000000001</v>
      </c>
      <c r="H7" s="286">
        <v>0.29599999999999999</v>
      </c>
      <c r="I7" s="287">
        <v>0.30399999999999999</v>
      </c>
      <c r="J7" s="296">
        <v>0.32200000000000001</v>
      </c>
      <c r="K7" s="297">
        <v>0.317</v>
      </c>
      <c r="L7" s="281">
        <v>12.25</v>
      </c>
      <c r="M7" s="302">
        <v>2</v>
      </c>
      <c r="N7" s="290">
        <v>0.45400000000000001</v>
      </c>
      <c r="O7" s="358">
        <v>0.45600000000000002</v>
      </c>
      <c r="AD7" s="281">
        <v>13</v>
      </c>
      <c r="AE7" s="281" t="s">
        <v>112</v>
      </c>
      <c r="AF7" s="284">
        <v>0.51200000000000001</v>
      </c>
      <c r="AG7" s="285">
        <v>0.52300000000000002</v>
      </c>
      <c r="AH7" s="298">
        <v>0.42899999999999999</v>
      </c>
      <c r="AI7" s="292">
        <v>0.441</v>
      </c>
      <c r="AJ7" s="296">
        <v>0.33300000000000002</v>
      </c>
      <c r="AK7" s="297">
        <v>0.34499999999999997</v>
      </c>
      <c r="AL7" s="300">
        <v>0.30499999999999999</v>
      </c>
      <c r="AM7" s="301">
        <v>0.30399999999999999</v>
      </c>
    </row>
    <row r="8" spans="2:39" x14ac:dyDescent="0.3">
      <c r="B8" s="281">
        <v>15</v>
      </c>
      <c r="C8" s="281" t="s">
        <v>111</v>
      </c>
      <c r="D8" s="282">
        <v>0.67400000000000004</v>
      </c>
      <c r="E8" s="283">
        <v>0.68200000000000005</v>
      </c>
      <c r="F8" s="284">
        <v>0.74099999999999999</v>
      </c>
      <c r="G8" s="285">
        <v>0.74099999999999999</v>
      </c>
      <c r="H8" s="286">
        <v>0.36699999999999999</v>
      </c>
      <c r="I8" s="287">
        <v>0.38300000000000001</v>
      </c>
      <c r="J8" s="296">
        <v>0.434</v>
      </c>
      <c r="K8" s="297">
        <v>0.434</v>
      </c>
      <c r="L8" s="281">
        <v>15.25</v>
      </c>
      <c r="M8" s="302">
        <v>2</v>
      </c>
      <c r="N8" s="290">
        <v>0.68600000000000005</v>
      </c>
      <c r="O8" s="358">
        <v>0.67200000000000004</v>
      </c>
      <c r="AD8" s="281">
        <v>16</v>
      </c>
      <c r="AE8" s="281" t="s">
        <v>112</v>
      </c>
      <c r="AF8" s="284">
        <v>0.76500000000000001</v>
      </c>
      <c r="AG8" s="285">
        <v>0.76900000000000002</v>
      </c>
      <c r="AH8" s="298">
        <v>0.60899999999999999</v>
      </c>
      <c r="AI8" s="292">
        <v>0.61899999999999999</v>
      </c>
      <c r="AJ8" s="296">
        <v>0.46500000000000002</v>
      </c>
      <c r="AK8" s="297">
        <v>0.47599999999999998</v>
      </c>
      <c r="AL8" s="300">
        <v>0.42199999999999999</v>
      </c>
      <c r="AM8" s="301">
        <v>0.41199999999999998</v>
      </c>
    </row>
    <row r="9" spans="2:39" x14ac:dyDescent="0.3">
      <c r="B9" s="281">
        <v>18.25</v>
      </c>
      <c r="C9" s="302" t="s">
        <v>108</v>
      </c>
      <c r="D9" s="303">
        <v>0.4</v>
      </c>
      <c r="E9" s="283">
        <v>0.38400000000000001</v>
      </c>
      <c r="F9" s="284">
        <v>0.46899999999999997</v>
      </c>
      <c r="G9" s="304">
        <v>0.48</v>
      </c>
      <c r="H9" s="286">
        <v>0.44900000000000001</v>
      </c>
      <c r="I9" s="305">
        <v>0.43</v>
      </c>
      <c r="J9" s="296">
        <v>0.58699999999999997</v>
      </c>
      <c r="K9" s="297">
        <v>0.58199999999999996</v>
      </c>
      <c r="L9" s="281">
        <v>18.25</v>
      </c>
      <c r="M9" s="302">
        <v>4</v>
      </c>
      <c r="N9" s="306">
        <v>0.53800000000000003</v>
      </c>
      <c r="O9" s="358">
        <v>0.50900000000000001</v>
      </c>
      <c r="AD9" s="281">
        <v>19</v>
      </c>
      <c r="AE9" s="302" t="s">
        <v>96</v>
      </c>
      <c r="AF9" s="284">
        <v>0.56599999999999995</v>
      </c>
      <c r="AG9" s="304">
        <v>0.54100000000000004</v>
      </c>
      <c r="AH9" s="298">
        <v>0.43099999999999999</v>
      </c>
      <c r="AI9" s="307">
        <v>0.438</v>
      </c>
      <c r="AJ9" s="296">
        <v>0.68500000000000005</v>
      </c>
      <c r="AK9" s="297">
        <v>0.68300000000000005</v>
      </c>
      <c r="AL9" s="300">
        <v>0.51800000000000002</v>
      </c>
      <c r="AM9" s="301">
        <v>0.53900000000000003</v>
      </c>
    </row>
    <row r="10" spans="2:39" ht="15" thickBot="1" x14ac:dyDescent="0.35">
      <c r="B10" s="281">
        <v>21.25</v>
      </c>
      <c r="C10" s="302" t="s">
        <v>109</v>
      </c>
      <c r="D10" s="282">
        <v>0.624</v>
      </c>
      <c r="E10" s="283">
        <v>0.63400000000000001</v>
      </c>
      <c r="F10" s="284">
        <v>0.745</v>
      </c>
      <c r="G10" s="285">
        <v>0.72499999999999998</v>
      </c>
      <c r="H10" s="286">
        <v>0.56799999999999995</v>
      </c>
      <c r="I10" s="287">
        <v>0.56799999999999995</v>
      </c>
      <c r="J10" s="296">
        <v>0.78600000000000003</v>
      </c>
      <c r="K10" s="308">
        <v>0.79</v>
      </c>
      <c r="L10" s="281">
        <v>22</v>
      </c>
      <c r="M10" s="302">
        <v>5</v>
      </c>
      <c r="N10" s="290">
        <v>0.64300000000000002</v>
      </c>
      <c r="O10" s="358">
        <v>0.66100000000000003</v>
      </c>
      <c r="AD10" s="309">
        <v>22</v>
      </c>
      <c r="AE10" s="310" t="s">
        <v>96</v>
      </c>
      <c r="AF10" s="311">
        <v>0.64600000000000002</v>
      </c>
      <c r="AG10" s="312">
        <v>0.64300000000000002</v>
      </c>
      <c r="AH10" s="313">
        <v>0.56000000000000005</v>
      </c>
      <c r="AI10" s="314">
        <v>0.55800000000000005</v>
      </c>
      <c r="AJ10" s="315">
        <v>0.90900000000000003</v>
      </c>
      <c r="AK10" s="316">
        <v>0.91700000000000004</v>
      </c>
      <c r="AL10" s="317">
        <v>0.65800000000000003</v>
      </c>
      <c r="AM10" s="318">
        <v>0.66600000000000004</v>
      </c>
    </row>
    <row r="11" spans="2:39" ht="15" thickBot="1" x14ac:dyDescent="0.35">
      <c r="B11" s="309">
        <v>24.25</v>
      </c>
      <c r="C11" s="310" t="s">
        <v>110</v>
      </c>
      <c r="D11" s="319">
        <v>0.30599999999999999</v>
      </c>
      <c r="E11" s="320">
        <v>0.31900000000000001</v>
      </c>
      <c r="F11" s="311">
        <v>0.438</v>
      </c>
      <c r="G11" s="312">
        <v>0.42699999999999999</v>
      </c>
      <c r="H11" s="321">
        <v>0.65900000000000003</v>
      </c>
      <c r="I11" s="322">
        <v>0.62</v>
      </c>
      <c r="J11" s="315">
        <v>0.48199999999999998</v>
      </c>
      <c r="K11" s="323">
        <v>0.50800000000000001</v>
      </c>
      <c r="L11" s="309">
        <v>34.25</v>
      </c>
      <c r="M11" s="310">
        <v>25</v>
      </c>
      <c r="N11" s="324">
        <v>0.10100000000000001</v>
      </c>
      <c r="O11" s="359">
        <v>0.114</v>
      </c>
    </row>
    <row r="12" spans="2:39" x14ac:dyDescent="0.3">
      <c r="D12" s="325"/>
      <c r="Q12" s="325"/>
    </row>
    <row r="13" spans="2:39" x14ac:dyDescent="0.3">
      <c r="G13" s="325"/>
      <c r="H13" s="325"/>
    </row>
    <row r="23" spans="3:36" ht="15" thickBot="1" x14ac:dyDescent="0.35"/>
    <row r="24" spans="3:36" ht="15" thickBot="1" x14ac:dyDescent="0.35">
      <c r="D24" s="637" t="s">
        <v>100</v>
      </c>
      <c r="E24" s="638"/>
      <c r="F24" s="638"/>
      <c r="G24" s="639"/>
      <c r="I24" s="1" t="s">
        <v>105</v>
      </c>
      <c r="AG24" s="637" t="s">
        <v>100</v>
      </c>
      <c r="AH24" s="638"/>
      <c r="AI24" s="638"/>
      <c r="AJ24" s="639"/>
    </row>
    <row r="25" spans="3:36" ht="15" thickBot="1" x14ac:dyDescent="0.35">
      <c r="C25" s="1" t="s">
        <v>99</v>
      </c>
      <c r="D25" s="326" t="s">
        <v>86</v>
      </c>
      <c r="E25" s="327" t="s">
        <v>87</v>
      </c>
      <c r="F25" s="179" t="s">
        <v>88</v>
      </c>
      <c r="G25" s="328" t="s">
        <v>92</v>
      </c>
      <c r="H25" s="200" t="s">
        <v>99</v>
      </c>
      <c r="I25" s="329" t="s">
        <v>90</v>
      </c>
      <c r="AF25" s="1" t="s">
        <v>99</v>
      </c>
      <c r="AG25" s="330" t="s">
        <v>87</v>
      </c>
      <c r="AH25" s="331" t="s">
        <v>91</v>
      </c>
      <c r="AI25" s="332" t="s">
        <v>92</v>
      </c>
      <c r="AJ25" s="333" t="s">
        <v>93</v>
      </c>
    </row>
    <row r="26" spans="3:36" x14ac:dyDescent="0.3">
      <c r="C26" s="281">
        <v>0</v>
      </c>
      <c r="D26" s="334">
        <f>AVERAGE(D5:E5)</f>
        <v>0.1865</v>
      </c>
      <c r="E26" s="335">
        <f>AVERAGE(F5:G5)</f>
        <v>0.16799999999999998</v>
      </c>
      <c r="F26" s="17">
        <f t="shared" ref="F26:F32" si="0">AVERAGE(H5:I5)</f>
        <v>0.16899999999999998</v>
      </c>
      <c r="G26" s="120">
        <f t="shared" ref="G26:G31" si="1">AVERAGE(J5:K5)</f>
        <v>0.16550000000000001</v>
      </c>
      <c r="H26" s="361">
        <v>0</v>
      </c>
      <c r="I26" s="336">
        <f>AVERAGE(N5:O5)</f>
        <v>0.13</v>
      </c>
      <c r="AF26" s="281">
        <v>0</v>
      </c>
      <c r="AG26" s="338">
        <f>AVERAGE(AF5:AG5)</f>
        <v>0.2525</v>
      </c>
      <c r="AH26" s="337">
        <f>AVERAGE(AH5:AI5)</f>
        <v>0.26700000000000002</v>
      </c>
      <c r="AI26" s="120">
        <f>AVERAGE(AJ5:AK5)</f>
        <v>0.253</v>
      </c>
      <c r="AJ26" s="339">
        <f>AVERAGE(AL5:AM5)</f>
        <v>0.25750000000000001</v>
      </c>
    </row>
    <row r="27" spans="3:36" x14ac:dyDescent="0.3">
      <c r="C27" s="281">
        <v>8.5</v>
      </c>
      <c r="D27" s="334">
        <f>AVERAGE(D6:E6)</f>
        <v>0.35599999999999998</v>
      </c>
      <c r="E27" s="335">
        <f>AVERAGE(F6:G6)</f>
        <v>0.33300000000000002</v>
      </c>
      <c r="F27" s="17">
        <f t="shared" si="0"/>
        <v>0.221</v>
      </c>
      <c r="G27" s="5">
        <f t="shared" si="1"/>
        <v>0.2465</v>
      </c>
      <c r="H27" s="361">
        <v>9.25</v>
      </c>
      <c r="I27" s="336">
        <f>AVERAGE(N6:O6)</f>
        <v>0.53649999999999998</v>
      </c>
      <c r="AF27" s="281">
        <v>9.8000000000000007</v>
      </c>
      <c r="AG27" s="338">
        <f t="shared" ref="AG27" si="2">AVERAGE(AF6:AG6)</f>
        <v>0.69899999999999995</v>
      </c>
      <c r="AH27" s="337">
        <f t="shared" ref="AH27" si="3">AVERAGE(AH6:AI6)</f>
        <v>0.63250000000000006</v>
      </c>
      <c r="AI27" s="120">
        <f t="shared" ref="AI27" si="4">AVERAGE(AJ6:AK6)</f>
        <v>0.52700000000000002</v>
      </c>
      <c r="AJ27" s="339">
        <f t="shared" ref="AJ27" si="5">AVERAGE(AL6:AM6)</f>
        <v>0.495</v>
      </c>
    </row>
    <row r="28" spans="3:36" x14ac:dyDescent="0.3">
      <c r="C28" s="281">
        <v>12</v>
      </c>
      <c r="D28" s="334">
        <f>AVERAGE(D7:E7)</f>
        <v>0.4945</v>
      </c>
      <c r="E28" s="335">
        <f>AVERAGE(F7:G7)</f>
        <v>0.51200000000000001</v>
      </c>
      <c r="F28" s="131">
        <f t="shared" si="0"/>
        <v>0.3</v>
      </c>
      <c r="G28" s="5">
        <f t="shared" si="1"/>
        <v>0.31950000000000001</v>
      </c>
      <c r="H28" s="361">
        <v>12.25</v>
      </c>
      <c r="I28" s="336">
        <f>(AVERAGE(N7:O7))*2</f>
        <v>0.91</v>
      </c>
      <c r="AF28" s="281">
        <v>13</v>
      </c>
      <c r="AG28" s="338">
        <f>AVERAGE(AF7:AG7)*2</f>
        <v>1.0350000000000001</v>
      </c>
      <c r="AH28" s="337">
        <f>AVERAGE(AH7:AI7)*2</f>
        <v>0.87</v>
      </c>
      <c r="AI28" s="120">
        <f>AVERAGE(AJ7:AK7)*2</f>
        <v>0.67799999999999994</v>
      </c>
      <c r="AJ28" s="339">
        <f>AVERAGE(AL7:AM7)*2</f>
        <v>0.60899999999999999</v>
      </c>
    </row>
    <row r="29" spans="3:36" x14ac:dyDescent="0.3">
      <c r="C29" s="281">
        <v>15</v>
      </c>
      <c r="D29" s="334">
        <f>AVERAGE(D8:E8)</f>
        <v>0.67800000000000005</v>
      </c>
      <c r="E29" s="335">
        <f>AVERAGE(F8:G8)</f>
        <v>0.74099999999999999</v>
      </c>
      <c r="F29" s="17">
        <f t="shared" si="0"/>
        <v>0.375</v>
      </c>
      <c r="G29" s="5">
        <f t="shared" si="1"/>
        <v>0.434</v>
      </c>
      <c r="H29" s="361">
        <v>15.25</v>
      </c>
      <c r="I29" s="336">
        <f>(AVERAGE(N8:O8))*2</f>
        <v>1.3580000000000001</v>
      </c>
      <c r="AF29" s="281">
        <v>16</v>
      </c>
      <c r="AG29" s="338">
        <f>AVERAGE(AF8:AG8)*2</f>
        <v>1.534</v>
      </c>
      <c r="AH29" s="337">
        <f>AVERAGE(AH8:AI8)*2</f>
        <v>1.228</v>
      </c>
      <c r="AI29" s="120">
        <f>AVERAGE(AJ8:AK8)*2</f>
        <v>0.94100000000000006</v>
      </c>
      <c r="AJ29" s="339">
        <f>AVERAGE(AL8:AM8)*2</f>
        <v>0.83399999999999996</v>
      </c>
    </row>
    <row r="30" spans="3:36" x14ac:dyDescent="0.3">
      <c r="C30" s="281">
        <v>18.25</v>
      </c>
      <c r="D30" s="334">
        <f>(AVERAGE(D9:E9))*2</f>
        <v>0.78400000000000003</v>
      </c>
      <c r="E30" s="335">
        <f>(AVERAGE(F9:G9))*2</f>
        <v>0.94899999999999995</v>
      </c>
      <c r="F30" s="17">
        <f t="shared" si="0"/>
        <v>0.4395</v>
      </c>
      <c r="G30" s="5">
        <f t="shared" si="1"/>
        <v>0.58450000000000002</v>
      </c>
      <c r="H30" s="361">
        <v>18.25</v>
      </c>
      <c r="I30" s="340">
        <f>(AVERAGE(N9:O9))*4</f>
        <v>2.0940000000000003</v>
      </c>
      <c r="AF30" s="281">
        <v>19</v>
      </c>
      <c r="AG30" s="338">
        <f>AVERAGE(AF9:AG9)*4</f>
        <v>2.214</v>
      </c>
      <c r="AH30" s="337">
        <f>AVERAGE(AH9:AI9)*4</f>
        <v>1.738</v>
      </c>
      <c r="AI30" s="120">
        <f>AVERAGE(AJ9:AK9)*2</f>
        <v>1.3680000000000001</v>
      </c>
      <c r="AJ30" s="339">
        <f>AVERAGE(AL9:AM9)*2</f>
        <v>1.0569999999999999</v>
      </c>
    </row>
    <row r="31" spans="3:36" ht="15" thickBot="1" x14ac:dyDescent="0.35">
      <c r="C31" s="281">
        <v>21.25</v>
      </c>
      <c r="D31" s="334">
        <f>(AVERAGE(D10:E10))*2</f>
        <v>1.258</v>
      </c>
      <c r="E31" s="335">
        <f>(AVERAGE(F10:G10))*2</f>
        <v>1.47</v>
      </c>
      <c r="F31" s="131">
        <f t="shared" si="0"/>
        <v>0.56799999999999995</v>
      </c>
      <c r="G31" s="5">
        <f t="shared" si="1"/>
        <v>0.78800000000000003</v>
      </c>
      <c r="H31" s="361">
        <v>22</v>
      </c>
      <c r="I31" s="340">
        <f>(AVERAGE(N10:O10))*5</f>
        <v>3.2600000000000002</v>
      </c>
      <c r="AF31" s="309">
        <v>22</v>
      </c>
      <c r="AG31" s="341">
        <f>AVERAGE(AF10:AG10)*4</f>
        <v>2.5780000000000003</v>
      </c>
      <c r="AH31" s="342">
        <f>AVERAGE(AH10:AI10)*4</f>
        <v>2.2360000000000002</v>
      </c>
      <c r="AI31" s="215">
        <f>AVERAGE(AJ10:AK10)*2</f>
        <v>1.8260000000000001</v>
      </c>
      <c r="AJ31" s="343">
        <f>AVERAGE(AL10:AM10)*2</f>
        <v>1.3240000000000001</v>
      </c>
    </row>
    <row r="32" spans="3:36" ht="15" thickBot="1" x14ac:dyDescent="0.35">
      <c r="C32" s="309">
        <v>24.25</v>
      </c>
      <c r="D32" s="344">
        <f>(AVERAGE(D11:E11))*4</f>
        <v>1.25</v>
      </c>
      <c r="E32" s="345">
        <f>(AVERAGE(F11:G11))*4</f>
        <v>1.73</v>
      </c>
      <c r="F32" s="27">
        <f t="shared" si="0"/>
        <v>0.63949999999999996</v>
      </c>
      <c r="G32" s="14">
        <f>(AVERAGE(J11:K11))*2</f>
        <v>0.99</v>
      </c>
      <c r="H32" s="366">
        <v>34.25</v>
      </c>
      <c r="I32" s="360">
        <f>(MEDIAN(N11:O11))*25</f>
        <v>2.6875000000000004</v>
      </c>
    </row>
    <row r="33" spans="4:36" x14ac:dyDescent="0.3">
      <c r="D33" s="325"/>
    </row>
    <row r="34" spans="4:36" x14ac:dyDescent="0.3">
      <c r="F34" s="325"/>
    </row>
    <row r="47" spans="4:36" ht="15" thickBot="1" x14ac:dyDescent="0.35"/>
    <row r="48" spans="4:36" ht="15" thickBot="1" x14ac:dyDescent="0.35">
      <c r="D48" s="657" t="s">
        <v>107</v>
      </c>
      <c r="E48" s="658"/>
      <c r="F48" s="658"/>
      <c r="G48" s="659"/>
      <c r="I48" s="364" t="s">
        <v>107</v>
      </c>
      <c r="AG48" s="657" t="s">
        <v>107</v>
      </c>
      <c r="AH48" s="658"/>
      <c r="AI48" s="658"/>
      <c r="AJ48" s="659"/>
    </row>
    <row r="49" spans="3:36" ht="15" thickBot="1" x14ac:dyDescent="0.35">
      <c r="C49" s="1" t="s">
        <v>99</v>
      </c>
      <c r="D49" s="326" t="s">
        <v>63</v>
      </c>
      <c r="E49" s="327" t="s">
        <v>64</v>
      </c>
      <c r="F49" s="179" t="s">
        <v>69</v>
      </c>
      <c r="G49" s="328" t="s">
        <v>68</v>
      </c>
      <c r="H49" s="200" t="s">
        <v>99</v>
      </c>
      <c r="I49" s="329" t="s">
        <v>90</v>
      </c>
      <c r="AF49" s="1" t="s">
        <v>99</v>
      </c>
      <c r="AG49" s="330" t="s">
        <v>87</v>
      </c>
      <c r="AH49" s="331" t="s">
        <v>91</v>
      </c>
      <c r="AI49" s="332" t="s">
        <v>92</v>
      </c>
      <c r="AJ49" s="333" t="s">
        <v>93</v>
      </c>
    </row>
    <row r="50" spans="3:36" x14ac:dyDescent="0.3">
      <c r="C50" s="365">
        <v>0</v>
      </c>
      <c r="D50" s="367">
        <f t="shared" ref="D50:G56" si="6">LN(D26)</f>
        <v>-1.6793240398982667</v>
      </c>
      <c r="E50" s="369">
        <f t="shared" si="6"/>
        <v>-1.7837912995788783</v>
      </c>
      <c r="F50" s="371">
        <f t="shared" si="6"/>
        <v>-1.7778565640590638</v>
      </c>
      <c r="G50" s="372">
        <f t="shared" si="6"/>
        <v>-1.7987840841650193</v>
      </c>
      <c r="H50" s="361">
        <v>0</v>
      </c>
      <c r="I50" s="363">
        <f t="shared" ref="I50:I56" si="7">LN(I26)</f>
        <v>-2.0402208285265546</v>
      </c>
      <c r="AF50" s="281">
        <v>0</v>
      </c>
      <c r="AG50" s="373">
        <f>LN(AG26)</f>
        <v>-1.3763440302667225</v>
      </c>
      <c r="AH50" s="374">
        <f>LN(AH26)</f>
        <v>-1.3205066205818874</v>
      </c>
      <c r="AI50" s="375">
        <f>LN(AI26)</f>
        <v>-1.3743657902546169</v>
      </c>
      <c r="AJ50" s="376">
        <f>LN(AJ26)</f>
        <v>-1.3567355588783463</v>
      </c>
    </row>
    <row r="51" spans="3:36" x14ac:dyDescent="0.3">
      <c r="C51" s="281">
        <v>8.5</v>
      </c>
      <c r="D51" s="334">
        <f t="shared" si="6"/>
        <v>-1.0328245481301066</v>
      </c>
      <c r="E51" s="335">
        <f t="shared" si="6"/>
        <v>-1.0996127890016931</v>
      </c>
      <c r="F51" s="17">
        <f t="shared" si="6"/>
        <v>-1.5095925774643841</v>
      </c>
      <c r="G51" s="5">
        <f t="shared" si="6"/>
        <v>-1.4003932854993923</v>
      </c>
      <c r="H51" s="361">
        <v>9.25</v>
      </c>
      <c r="I51" s="336">
        <f t="shared" si="7"/>
        <v>-0.62268871691138394</v>
      </c>
      <c r="AF51" s="281">
        <v>9.8000000000000007</v>
      </c>
      <c r="AG51" s="338">
        <f t="shared" ref="AG51:AJ55" si="8">LN(AG27)</f>
        <v>-0.35810453674832687</v>
      </c>
      <c r="AH51" s="337">
        <f t="shared" si="8"/>
        <v>-0.45807505838046164</v>
      </c>
      <c r="AI51" s="120">
        <f t="shared" si="8"/>
        <v>-0.64055473044077471</v>
      </c>
      <c r="AJ51" s="339">
        <f t="shared" si="8"/>
        <v>-0.70319751641344674</v>
      </c>
    </row>
    <row r="52" spans="3:36" x14ac:dyDescent="0.3">
      <c r="C52" s="281">
        <v>12</v>
      </c>
      <c r="D52" s="334">
        <f t="shared" si="6"/>
        <v>-0.70420812791937026</v>
      </c>
      <c r="E52" s="335">
        <f t="shared" si="6"/>
        <v>-0.66943065394262924</v>
      </c>
      <c r="F52" s="17">
        <f t="shared" si="6"/>
        <v>-1.2039728043259361</v>
      </c>
      <c r="G52" s="5">
        <f t="shared" si="6"/>
        <v>-1.1409980051645476</v>
      </c>
      <c r="H52" s="361">
        <v>12.25</v>
      </c>
      <c r="I52" s="340">
        <f t="shared" si="7"/>
        <v>-9.431067947124129E-2</v>
      </c>
      <c r="AF52" s="281">
        <v>13</v>
      </c>
      <c r="AG52" s="338">
        <f t="shared" si="8"/>
        <v>3.4401426717332532E-2</v>
      </c>
      <c r="AH52" s="337">
        <f t="shared" si="8"/>
        <v>-0.13926206733350766</v>
      </c>
      <c r="AI52" s="120">
        <f t="shared" si="8"/>
        <v>-0.3886079910417416</v>
      </c>
      <c r="AJ52" s="339">
        <f t="shared" si="8"/>
        <v>-0.49593701127224005</v>
      </c>
    </row>
    <row r="53" spans="3:36" x14ac:dyDescent="0.3">
      <c r="C53" s="281">
        <v>15</v>
      </c>
      <c r="D53" s="334">
        <f t="shared" si="6"/>
        <v>-0.38860799104174143</v>
      </c>
      <c r="E53" s="335">
        <f t="shared" si="6"/>
        <v>-0.2997546536860502</v>
      </c>
      <c r="F53" s="17">
        <f t="shared" si="6"/>
        <v>-0.98082925301172619</v>
      </c>
      <c r="G53" s="5">
        <f t="shared" si="6"/>
        <v>-0.83471074488173225</v>
      </c>
      <c r="H53" s="361">
        <v>15.25</v>
      </c>
      <c r="I53" s="340">
        <f t="shared" si="7"/>
        <v>0.30601302913650447</v>
      </c>
      <c r="AF53" s="281">
        <v>16</v>
      </c>
      <c r="AG53" s="338">
        <f t="shared" si="8"/>
        <v>0.42787870294506447</v>
      </c>
      <c r="AH53" s="337">
        <f t="shared" si="8"/>
        <v>0.2053868297249507</v>
      </c>
      <c r="AI53" s="120">
        <f t="shared" si="8"/>
        <v>-6.0812139396757357E-2</v>
      </c>
      <c r="AJ53" s="339">
        <f t="shared" si="8"/>
        <v>-0.18152187662339034</v>
      </c>
    </row>
    <row r="54" spans="3:36" x14ac:dyDescent="0.3">
      <c r="C54" s="281">
        <v>18.25</v>
      </c>
      <c r="D54" s="334">
        <f t="shared" si="6"/>
        <v>-0.24334625863172918</v>
      </c>
      <c r="E54" s="370">
        <f t="shared" si="6"/>
        <v>-5.2346480372209236E-2</v>
      </c>
      <c r="F54" s="17">
        <f t="shared" si="6"/>
        <v>-0.82211756185690532</v>
      </c>
      <c r="G54" s="5">
        <f t="shared" si="6"/>
        <v>-0.53699849807001387</v>
      </c>
      <c r="H54" s="361">
        <v>18.25</v>
      </c>
      <c r="I54" s="340">
        <f t="shared" si="7"/>
        <v>0.73907611244834526</v>
      </c>
      <c r="AF54" s="281">
        <v>19</v>
      </c>
      <c r="AG54" s="338">
        <f t="shared" si="8"/>
        <v>0.7948008342864451</v>
      </c>
      <c r="AH54" s="337">
        <f t="shared" si="8"/>
        <v>0.55273502684320031</v>
      </c>
      <c r="AI54" s="120">
        <f t="shared" si="8"/>
        <v>0.31334981920035881</v>
      </c>
      <c r="AJ54" s="339">
        <f t="shared" si="8"/>
        <v>5.5434706888100524E-2</v>
      </c>
    </row>
    <row r="55" spans="3:36" ht="15" thickBot="1" x14ac:dyDescent="0.35">
      <c r="C55" s="281">
        <v>21.25</v>
      </c>
      <c r="D55" s="334">
        <f t="shared" si="6"/>
        <v>0.22952315827824879</v>
      </c>
      <c r="E55" s="335">
        <f t="shared" si="6"/>
        <v>0.38526240079064489</v>
      </c>
      <c r="F55" s="17">
        <f t="shared" si="6"/>
        <v>-0.56563386026098583</v>
      </c>
      <c r="G55" s="5">
        <f t="shared" si="6"/>
        <v>-0.23825718912425789</v>
      </c>
      <c r="H55" s="361">
        <v>22</v>
      </c>
      <c r="I55" s="340">
        <f t="shared" si="7"/>
        <v>1.1817271953786164</v>
      </c>
      <c r="AF55" s="309">
        <v>22</v>
      </c>
      <c r="AG55" s="341">
        <f t="shared" si="8"/>
        <v>0.94701390451699574</v>
      </c>
      <c r="AH55" s="342">
        <f t="shared" si="8"/>
        <v>0.80468855529285277</v>
      </c>
      <c r="AI55" s="215">
        <f t="shared" si="8"/>
        <v>0.60212778217277674</v>
      </c>
      <c r="AJ55" s="343">
        <f t="shared" si="8"/>
        <v>0.28065745751481652</v>
      </c>
    </row>
    <row r="56" spans="3:36" ht="15" thickBot="1" x14ac:dyDescent="0.35">
      <c r="C56" s="309">
        <v>24.25</v>
      </c>
      <c r="D56" s="368">
        <f t="shared" si="6"/>
        <v>0.22314355131420976</v>
      </c>
      <c r="E56" s="345">
        <f t="shared" si="6"/>
        <v>0.5481214085096876</v>
      </c>
      <c r="F56" s="27">
        <f t="shared" si="6"/>
        <v>-0.44706865796323975</v>
      </c>
      <c r="G56" s="14">
        <f t="shared" si="6"/>
        <v>-1.0050335853501451E-2</v>
      </c>
      <c r="H56" s="362">
        <v>34.25</v>
      </c>
      <c r="I56" s="360">
        <f t="shared" si="7"/>
        <v>0.98861139345378135</v>
      </c>
    </row>
    <row r="58" spans="3:36" x14ac:dyDescent="0.3">
      <c r="C58" s="357" t="s">
        <v>128</v>
      </c>
      <c r="AF58" s="357" t="s">
        <v>128</v>
      </c>
      <c r="AG58" s="357"/>
    </row>
    <row r="60" spans="3:36" ht="15" thickBot="1" x14ac:dyDescent="0.35"/>
    <row r="61" spans="3:36" ht="16.2" thickBot="1" x14ac:dyDescent="0.35">
      <c r="C61" s="1" t="s">
        <v>97</v>
      </c>
      <c r="D61" s="383">
        <f>SLOPE(D51:D55,C51:C55)</f>
        <v>9.3874878268051923E-2</v>
      </c>
      <c r="E61" s="346">
        <f>SLOPE(E51:E56,C51:C56)</f>
        <v>0.10625568102409867</v>
      </c>
      <c r="F61" s="347">
        <f>SLOPE(F51:F56,C51:C56)</f>
        <v>6.7407329545589742E-2</v>
      </c>
      <c r="G61" s="348">
        <f>SLOPE(G51:G56,C51:C56)</f>
        <v>9.068417237585652E-2</v>
      </c>
      <c r="I61" s="384">
        <f>SLOPE(I51:I55,H51:H55)</f>
        <v>0.14063829768673303</v>
      </c>
      <c r="AF61" s="1" t="s">
        <v>97</v>
      </c>
      <c r="AG61" s="349">
        <f>SLOPE(AG51:AG55,AF51:AF55)</f>
        <v>0.11097205936166739</v>
      </c>
      <c r="AH61" s="350">
        <f>SLOPE(AH51:AH55,AF51:AF55)</f>
        <v>0.10583787982183644</v>
      </c>
      <c r="AI61" s="351">
        <f>SLOPE(AI51:AI55,AF51:AF55)</f>
        <v>0.10475916957455773</v>
      </c>
      <c r="AJ61" s="352">
        <f>SLOPE(AJ51:AJ55,AF51:AF55)</f>
        <v>8.2829560452408746E-2</v>
      </c>
    </row>
    <row r="62" spans="3:36" ht="15" thickBot="1" x14ac:dyDescent="0.35">
      <c r="C62" s="353" t="s">
        <v>98</v>
      </c>
      <c r="D62" s="355">
        <f>RSQ(D51:D55,C51:C55)</f>
        <v>0.97678377006143857</v>
      </c>
      <c r="E62" s="355">
        <f>RSQ(E51:E56,C51:C56)</f>
        <v>0.98997363878758238</v>
      </c>
      <c r="F62" s="356">
        <f>RSQ(F51:F56,C51:C56)</f>
        <v>0.98933047355440973</v>
      </c>
      <c r="G62" s="354">
        <f>RSQ(G51:G56,C51:C56)</f>
        <v>0.99801481322617736</v>
      </c>
      <c r="I62" s="385">
        <f>RSQ(I51:I55,H51:H55)</f>
        <v>0.99491756971835899</v>
      </c>
      <c r="AF62" s="353" t="s">
        <v>98</v>
      </c>
      <c r="AG62" s="355">
        <f>RSQ(AG51:AG55,$AF$51:$AF$55)</f>
        <v>0.98169163279726779</v>
      </c>
      <c r="AH62" s="355">
        <f>RSQ(AH51:AH55,$AF$51:$AF$55)</f>
        <v>0.99746552845793102</v>
      </c>
      <c r="AI62" s="355">
        <f>RSQ(AI51:AI55,$AF$51:$AF$55)</f>
        <v>0.99481475244817008</v>
      </c>
      <c r="AJ62" s="355">
        <f>RSQ(AJ51:AJ55,$AF$51:$AF$55)</f>
        <v>0.99551399704567478</v>
      </c>
    </row>
    <row r="67" spans="3:37" ht="15" thickBot="1" x14ac:dyDescent="0.35"/>
    <row r="68" spans="3:37" ht="15" thickBot="1" x14ac:dyDescent="0.35">
      <c r="C68" s="326" t="s">
        <v>86</v>
      </c>
      <c r="D68" s="647" t="s">
        <v>101</v>
      </c>
      <c r="E68" s="648"/>
      <c r="F68" s="648"/>
      <c r="G68" s="648"/>
      <c r="H68" s="648"/>
      <c r="AF68" s="330" t="s">
        <v>87</v>
      </c>
      <c r="AG68" s="647" t="s">
        <v>102</v>
      </c>
      <c r="AH68" s="648"/>
      <c r="AI68" s="648"/>
      <c r="AJ68" s="648"/>
      <c r="AK68" s="648"/>
    </row>
    <row r="69" spans="3:37" ht="15" thickBot="1" x14ac:dyDescent="0.35">
      <c r="C69" s="327" t="s">
        <v>87</v>
      </c>
      <c r="D69" s="647" t="s">
        <v>102</v>
      </c>
      <c r="E69" s="648"/>
      <c r="F69" s="648"/>
      <c r="G69" s="648"/>
      <c r="H69" s="648"/>
      <c r="AF69" s="331" t="s">
        <v>91</v>
      </c>
      <c r="AG69" s="647" t="s">
        <v>113</v>
      </c>
      <c r="AH69" s="648"/>
      <c r="AI69" s="648"/>
      <c r="AJ69" s="648"/>
      <c r="AK69" s="648"/>
    </row>
    <row r="70" spans="3:37" ht="15" thickBot="1" x14ac:dyDescent="0.35">
      <c r="C70" s="179" t="s">
        <v>88</v>
      </c>
      <c r="D70" s="647" t="s">
        <v>103</v>
      </c>
      <c r="E70" s="648"/>
      <c r="F70" s="648"/>
      <c r="G70" s="648"/>
      <c r="H70" s="648"/>
      <c r="AF70" s="332" t="s">
        <v>92</v>
      </c>
      <c r="AG70" s="647" t="s">
        <v>104</v>
      </c>
      <c r="AH70" s="648"/>
      <c r="AI70" s="648"/>
      <c r="AJ70" s="648"/>
      <c r="AK70" s="648"/>
    </row>
    <row r="71" spans="3:37" ht="15" thickBot="1" x14ac:dyDescent="0.35">
      <c r="C71" s="328" t="s">
        <v>92</v>
      </c>
      <c r="D71" s="647" t="s">
        <v>104</v>
      </c>
      <c r="E71" s="648"/>
      <c r="F71" s="648"/>
      <c r="G71" s="648"/>
      <c r="H71" s="648"/>
      <c r="AF71" s="333" t="s">
        <v>93</v>
      </c>
      <c r="AG71" s="647" t="s">
        <v>114</v>
      </c>
      <c r="AH71" s="648"/>
      <c r="AI71" s="648"/>
      <c r="AJ71" s="648"/>
      <c r="AK71" s="648"/>
    </row>
    <row r="72" spans="3:37" ht="15" thickBot="1" x14ac:dyDescent="0.35">
      <c r="C72" s="329" t="s">
        <v>90</v>
      </c>
      <c r="D72" s="647" t="s">
        <v>106</v>
      </c>
      <c r="E72" s="648"/>
      <c r="F72" s="648"/>
      <c r="G72" s="648"/>
      <c r="H72" s="648"/>
    </row>
    <row r="81" spans="3:11" ht="15" thickBot="1" x14ac:dyDescent="0.35"/>
    <row r="82" spans="3:11" ht="15" thickBot="1" x14ac:dyDescent="0.35">
      <c r="D82" s="327" t="s">
        <v>64</v>
      </c>
      <c r="E82" s="328" t="s">
        <v>68</v>
      </c>
      <c r="K82" s="364" t="s">
        <v>115</v>
      </c>
    </row>
    <row r="83" spans="3:11" ht="15" thickBot="1" x14ac:dyDescent="0.35">
      <c r="C83" s="1" t="s">
        <v>130</v>
      </c>
      <c r="D83" s="389">
        <v>0.10625568102409867</v>
      </c>
      <c r="E83" s="60">
        <v>9.068417237585652E-2</v>
      </c>
      <c r="J83" s="329" t="s">
        <v>90</v>
      </c>
      <c r="K83" s="386">
        <f>I61</f>
        <v>0.14063829768673303</v>
      </c>
    </row>
    <row r="84" spans="3:11" ht="15" thickBot="1" x14ac:dyDescent="0.35">
      <c r="C84" s="1" t="s">
        <v>131</v>
      </c>
      <c r="D84" s="309">
        <v>0.11097205936166739</v>
      </c>
      <c r="E84" s="62">
        <v>0.10475916957455773</v>
      </c>
      <c r="J84" s="326" t="s">
        <v>86</v>
      </c>
      <c r="K84" s="387">
        <f>D61</f>
        <v>9.3874878268051923E-2</v>
      </c>
    </row>
    <row r="85" spans="3:11" ht="15" thickBot="1" x14ac:dyDescent="0.35">
      <c r="J85" s="327" t="s">
        <v>87</v>
      </c>
      <c r="K85" s="378">
        <f>AVERAGE(E61,AG61)</f>
        <v>0.10861387019288303</v>
      </c>
    </row>
    <row r="86" spans="3:11" ht="15" thickBot="1" x14ac:dyDescent="0.35">
      <c r="J86" s="179" t="s">
        <v>88</v>
      </c>
      <c r="K86" s="379">
        <f>F61</f>
        <v>6.7407329545589742E-2</v>
      </c>
    </row>
    <row r="87" spans="3:11" ht="15" thickBot="1" x14ac:dyDescent="0.35">
      <c r="J87" s="328" t="s">
        <v>92</v>
      </c>
      <c r="K87" s="380">
        <f>AVERAGE(AI61,G61)</f>
        <v>9.772167097520712E-2</v>
      </c>
    </row>
    <row r="88" spans="3:11" ht="15" thickBot="1" x14ac:dyDescent="0.35">
      <c r="J88" s="377" t="s">
        <v>91</v>
      </c>
      <c r="K88" s="382">
        <f>AH61</f>
        <v>0.10583787982183644</v>
      </c>
    </row>
    <row r="89" spans="3:11" ht="15" thickBot="1" x14ac:dyDescent="0.35">
      <c r="C89" t="s">
        <v>116</v>
      </c>
      <c r="J89" s="333" t="s">
        <v>93</v>
      </c>
      <c r="K89" s="381">
        <f>AJ61</f>
        <v>8.2829560452408746E-2</v>
      </c>
    </row>
    <row r="90" spans="3:11" ht="15" thickBot="1" x14ac:dyDescent="0.35"/>
    <row r="91" spans="3:11" ht="15" thickBot="1" x14ac:dyDescent="0.35">
      <c r="C91" s="177"/>
      <c r="D91" s="327" t="s">
        <v>64</v>
      </c>
      <c r="E91" s="328" t="s">
        <v>68</v>
      </c>
    </row>
    <row r="92" spans="3:11" x14ac:dyDescent="0.3">
      <c r="C92" t="s">
        <v>117</v>
      </c>
      <c r="D92">
        <v>0.10861387019288303</v>
      </c>
      <c r="E92">
        <v>9.772167097520712E-2</v>
      </c>
    </row>
    <row r="93" spans="3:11" x14ac:dyDescent="0.3">
      <c r="C93" t="s">
        <v>118</v>
      </c>
      <c r="D93">
        <v>1.1122112311543723E-5</v>
      </c>
      <c r="E93">
        <v>9.9052773071723512E-5</v>
      </c>
    </row>
    <row r="94" spans="3:11" x14ac:dyDescent="0.3">
      <c r="C94" t="s">
        <v>119</v>
      </c>
      <c r="D94">
        <v>2</v>
      </c>
      <c r="E94">
        <v>2</v>
      </c>
    </row>
    <row r="95" spans="3:11" x14ac:dyDescent="0.3">
      <c r="C95" t="s">
        <v>120</v>
      </c>
      <c r="D95">
        <v>5.5087442691633618E-5</v>
      </c>
    </row>
    <row r="96" spans="3:11" x14ac:dyDescent="0.3">
      <c r="C96" t="s">
        <v>122</v>
      </c>
      <c r="D96">
        <v>0</v>
      </c>
    </row>
    <row r="97" spans="3:5" x14ac:dyDescent="0.3">
      <c r="C97" t="s">
        <v>121</v>
      </c>
      <c r="D97">
        <v>2</v>
      </c>
    </row>
    <row r="98" spans="3:5" x14ac:dyDescent="0.3">
      <c r="C98" t="s">
        <v>123</v>
      </c>
      <c r="D98" s="357">
        <v>1.4675377112327119</v>
      </c>
    </row>
    <row r="99" spans="3:5" x14ac:dyDescent="0.3">
      <c r="C99" t="s">
        <v>124</v>
      </c>
      <c r="D99">
        <v>0.13996606276585716</v>
      </c>
    </row>
    <row r="100" spans="3:5" x14ac:dyDescent="0.3">
      <c r="C100" t="s">
        <v>125</v>
      </c>
      <c r="D100">
        <v>2.9199855803537269</v>
      </c>
    </row>
    <row r="101" spans="3:5" x14ac:dyDescent="0.3">
      <c r="C101" t="s">
        <v>126</v>
      </c>
      <c r="D101" s="388">
        <v>0.27993212553171432</v>
      </c>
    </row>
    <row r="102" spans="3:5" ht="15" thickBot="1" x14ac:dyDescent="0.35">
      <c r="C102" s="176" t="s">
        <v>127</v>
      </c>
      <c r="D102" s="176">
        <v>4.3026527297494637</v>
      </c>
      <c r="E102" s="176"/>
    </row>
  </sheetData>
  <mergeCells count="25">
    <mergeCell ref="AF2:AM2"/>
    <mergeCell ref="AG24:AJ24"/>
    <mergeCell ref="AG48:AJ48"/>
    <mergeCell ref="D2:K2"/>
    <mergeCell ref="N2:O2"/>
    <mergeCell ref="D24:G24"/>
    <mergeCell ref="D48:G48"/>
    <mergeCell ref="AL3:AM3"/>
    <mergeCell ref="D72:H72"/>
    <mergeCell ref="D69:H69"/>
    <mergeCell ref="AG69:AK69"/>
    <mergeCell ref="D70:H70"/>
    <mergeCell ref="AG70:AK70"/>
    <mergeCell ref="D71:H71"/>
    <mergeCell ref="AG71:AK71"/>
    <mergeCell ref="D68:H68"/>
    <mergeCell ref="AG68:AK68"/>
    <mergeCell ref="AF3:AG3"/>
    <mergeCell ref="AH3:AI3"/>
    <mergeCell ref="AJ3:AK3"/>
    <mergeCell ref="N3:O3"/>
    <mergeCell ref="D3:E3"/>
    <mergeCell ref="F3:G3"/>
    <mergeCell ref="H3:I3"/>
    <mergeCell ref="J3:K3"/>
  </mergeCells>
  <pageMargins left="0.7" right="0.7" top="0.75" bottom="0.75" header="0.3" footer="0.3"/>
  <pageSetup paperSize="9" orientation="portrait" r:id="rId1"/>
  <ignoredErrors>
    <ignoredError sqref="D26:D32 E26:E32 F26:F32 G26:G32 I26:I32 AG26:AJ31 D61:D62 E61:E62 F61:F62 G61:G62 I61:I62 AG61:AJ6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3-HP</vt:lpstr>
      <vt:lpstr>DO600</vt:lpstr>
      <vt:lpstr>t test</vt:lpstr>
      <vt:lpstr>Growth kinetics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</dc:creator>
  <cp:lastModifiedBy>Sílvia Àvila Cabré</cp:lastModifiedBy>
  <dcterms:created xsi:type="dcterms:W3CDTF">2023-07-14T10:14:17Z</dcterms:created>
  <dcterms:modified xsi:type="dcterms:W3CDTF">2023-11-08T22:13:42Z</dcterms:modified>
</cp:coreProperties>
</file>