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imura\Documents\木村_200808よりメイン\研究\マラリア研究\医動物用\G6PD と　AO\Ao論文&amp;pdfフォルダー新\AO論文Lancet-reject以降201703より\投稿準備\"/>
    </mc:Choice>
  </mc:AlternateContent>
  <bookViews>
    <workbookView xWindow="0" yWindow="0" windowWidth="21045" windowHeight="1032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20" i="2" l="1"/>
  <c r="N1019" i="2"/>
  <c r="N1018" i="2"/>
  <c r="N1017" i="2"/>
  <c r="N1016" i="2"/>
  <c r="N1015" i="2"/>
  <c r="N1014" i="2"/>
  <c r="N1013" i="2"/>
  <c r="N1012" i="2"/>
  <c r="N1011" i="2"/>
  <c r="N1010" i="2"/>
  <c r="N1009" i="2"/>
  <c r="N1008" i="2"/>
  <c r="N1007" i="2"/>
  <c r="N1006" i="2"/>
  <c r="N1005" i="2"/>
  <c r="N1004" i="2"/>
  <c r="N1003" i="2"/>
  <c r="N1002" i="2"/>
  <c r="N1001" i="2"/>
  <c r="N1000" i="2"/>
  <c r="N999" i="2"/>
  <c r="N998" i="2"/>
  <c r="N997" i="2"/>
  <c r="N996" i="2"/>
  <c r="N995" i="2"/>
  <c r="N994" i="2"/>
  <c r="N993" i="2"/>
  <c r="N992" i="2"/>
  <c r="N991" i="2"/>
  <c r="N990" i="2"/>
  <c r="N989" i="2"/>
  <c r="N988" i="2"/>
  <c r="N987" i="2"/>
  <c r="N986" i="2"/>
  <c r="N985" i="2"/>
  <c r="N984" i="2"/>
  <c r="N983" i="2"/>
  <c r="N982" i="2"/>
  <c r="N981" i="2"/>
  <c r="N980" i="2"/>
  <c r="N979" i="2"/>
  <c r="N978" i="2"/>
  <c r="N977" i="2"/>
  <c r="N976" i="2"/>
  <c r="N975" i="2"/>
  <c r="N974" i="2"/>
  <c r="N973" i="2"/>
  <c r="N972" i="2"/>
  <c r="N971" i="2"/>
  <c r="N970" i="2"/>
  <c r="N969" i="2"/>
  <c r="N968" i="2"/>
  <c r="N967" i="2"/>
  <c r="N966" i="2"/>
  <c r="N965" i="2"/>
  <c r="N964" i="2"/>
  <c r="N963" i="2"/>
  <c r="N962" i="2"/>
  <c r="N961" i="2"/>
  <c r="N960" i="2"/>
  <c r="N959" i="2"/>
  <c r="N958" i="2"/>
  <c r="N957" i="2"/>
  <c r="N956" i="2"/>
  <c r="N955" i="2"/>
  <c r="N954" i="2"/>
  <c r="N953" i="2"/>
  <c r="N952" i="2"/>
  <c r="N951" i="2"/>
  <c r="N950" i="2"/>
  <c r="N949" i="2"/>
  <c r="N948" i="2"/>
  <c r="N947" i="2"/>
  <c r="N946" i="2"/>
  <c r="N945" i="2"/>
  <c r="N944" i="2"/>
  <c r="N943" i="2"/>
  <c r="N942" i="2"/>
  <c r="N941" i="2"/>
  <c r="N940" i="2"/>
  <c r="N939" i="2"/>
  <c r="N938" i="2"/>
  <c r="N937" i="2"/>
  <c r="N936" i="2"/>
  <c r="N935" i="2"/>
  <c r="N934" i="2"/>
  <c r="N933" i="2"/>
  <c r="N932" i="2"/>
  <c r="N931" i="2"/>
  <c r="N930" i="2"/>
  <c r="N929" i="2"/>
  <c r="N928" i="2"/>
  <c r="N927" i="2"/>
  <c r="N926" i="2"/>
  <c r="N925" i="2"/>
  <c r="N924" i="2"/>
  <c r="N923" i="2"/>
  <c r="N922" i="2"/>
  <c r="N921" i="2"/>
  <c r="N920" i="2"/>
  <c r="N919" i="2"/>
  <c r="N918" i="2"/>
  <c r="N917" i="2"/>
  <c r="N916" i="2"/>
  <c r="N915" i="2"/>
  <c r="N914" i="2"/>
  <c r="N913" i="2"/>
  <c r="N912" i="2"/>
  <c r="N911" i="2"/>
  <c r="N910" i="2"/>
  <c r="N909" i="2"/>
  <c r="N908" i="2"/>
  <c r="N907" i="2"/>
  <c r="N906" i="2"/>
  <c r="N905" i="2"/>
  <c r="N904" i="2"/>
  <c r="N903" i="2"/>
  <c r="N902" i="2"/>
  <c r="N901" i="2"/>
  <c r="N900" i="2"/>
  <c r="N899" i="2"/>
  <c r="N898" i="2"/>
  <c r="N897" i="2"/>
  <c r="N896" i="2"/>
  <c r="N895" i="2"/>
  <c r="N894" i="2"/>
  <c r="N893" i="2"/>
  <c r="N892" i="2"/>
  <c r="N891" i="2"/>
  <c r="N890" i="2"/>
  <c r="N889" i="2"/>
  <c r="N888" i="2"/>
  <c r="N887" i="2"/>
  <c r="N886" i="2"/>
  <c r="N885" i="2"/>
  <c r="N884" i="2"/>
  <c r="N883" i="2"/>
  <c r="N882" i="2"/>
  <c r="N881" i="2"/>
  <c r="N880" i="2"/>
  <c r="N879" i="2"/>
  <c r="N878" i="2"/>
  <c r="N877" i="2"/>
  <c r="N876" i="2"/>
  <c r="N875" i="2"/>
  <c r="N874" i="2"/>
  <c r="N873" i="2"/>
  <c r="N872" i="2"/>
  <c r="N871" i="2"/>
  <c r="N870" i="2"/>
  <c r="N869" i="2"/>
  <c r="N868" i="2"/>
  <c r="N867" i="2"/>
  <c r="N866" i="2"/>
  <c r="N865" i="2"/>
  <c r="N864" i="2"/>
  <c r="N863" i="2"/>
  <c r="N862" i="2"/>
  <c r="N861" i="2"/>
  <c r="N860" i="2"/>
  <c r="N859" i="2"/>
  <c r="N858" i="2"/>
  <c r="N857" i="2"/>
  <c r="N856" i="2"/>
  <c r="N855" i="2"/>
  <c r="N854" i="2"/>
  <c r="N853" i="2"/>
  <c r="N852" i="2"/>
  <c r="N851" i="2"/>
  <c r="N850" i="2"/>
  <c r="N849" i="2"/>
  <c r="N848" i="2"/>
  <c r="N847" i="2"/>
  <c r="N846" i="2"/>
  <c r="N845" i="2"/>
  <c r="N844" i="2"/>
  <c r="N843" i="2"/>
  <c r="N842" i="2"/>
  <c r="N841" i="2"/>
  <c r="N840" i="2"/>
  <c r="N839" i="2"/>
  <c r="N838" i="2"/>
  <c r="N837" i="2"/>
  <c r="N836" i="2"/>
  <c r="N835" i="2"/>
  <c r="N834" i="2"/>
  <c r="N833" i="2"/>
  <c r="N832" i="2"/>
  <c r="N831" i="2"/>
  <c r="N830" i="2"/>
  <c r="N829" i="2"/>
  <c r="N828" i="2"/>
  <c r="N827" i="2"/>
  <c r="N826" i="2"/>
  <c r="N825" i="2"/>
  <c r="N824" i="2"/>
  <c r="N823" i="2"/>
  <c r="N822" i="2"/>
  <c r="N821" i="2"/>
  <c r="N820" i="2"/>
  <c r="N819" i="2"/>
  <c r="N818" i="2"/>
  <c r="N817" i="2"/>
  <c r="N816" i="2"/>
  <c r="N815" i="2"/>
  <c r="N814" i="2"/>
  <c r="N813" i="2"/>
  <c r="N812" i="2"/>
  <c r="N811" i="2"/>
  <c r="N810" i="2"/>
  <c r="N809" i="2"/>
  <c r="N808" i="2"/>
  <c r="N807" i="2"/>
  <c r="N806" i="2"/>
  <c r="N805" i="2"/>
  <c r="N804" i="2"/>
  <c r="N803" i="2"/>
  <c r="N802" i="2"/>
  <c r="N801" i="2"/>
  <c r="N800" i="2"/>
  <c r="N799" i="2"/>
  <c r="N798" i="2"/>
  <c r="N797" i="2"/>
  <c r="N796" i="2"/>
  <c r="N795" i="2"/>
  <c r="N794" i="2"/>
  <c r="N793" i="2"/>
  <c r="N792" i="2"/>
  <c r="N791" i="2"/>
  <c r="N790" i="2"/>
  <c r="N789" i="2"/>
  <c r="N788" i="2"/>
  <c r="N787" i="2"/>
  <c r="N786" i="2"/>
  <c r="N785" i="2"/>
  <c r="N784" i="2"/>
  <c r="N783" i="2"/>
  <c r="N782" i="2"/>
  <c r="N781" i="2"/>
  <c r="N780" i="2"/>
  <c r="N779" i="2"/>
  <c r="N778" i="2"/>
  <c r="N777" i="2"/>
  <c r="N776" i="2"/>
  <c r="N775" i="2"/>
  <c r="N774" i="2"/>
  <c r="N773" i="2"/>
  <c r="N772" i="2"/>
  <c r="N771" i="2"/>
  <c r="N770" i="2"/>
  <c r="N769" i="2"/>
  <c r="N768" i="2"/>
  <c r="N767" i="2"/>
  <c r="N766" i="2"/>
  <c r="N765" i="2"/>
  <c r="N764" i="2"/>
  <c r="N763" i="2"/>
  <c r="N762" i="2"/>
  <c r="N761" i="2"/>
  <c r="N760" i="2"/>
  <c r="N759" i="2"/>
  <c r="N758" i="2"/>
  <c r="N757" i="2"/>
  <c r="N756" i="2"/>
  <c r="N755" i="2"/>
  <c r="N754" i="2"/>
  <c r="N753" i="2"/>
  <c r="N752" i="2"/>
  <c r="N751" i="2"/>
  <c r="N750" i="2"/>
  <c r="N749" i="2"/>
  <c r="N748" i="2"/>
  <c r="N747" i="2"/>
  <c r="N746" i="2"/>
  <c r="N745" i="2"/>
  <c r="N744" i="2"/>
  <c r="N743" i="2"/>
  <c r="N742" i="2"/>
  <c r="N741" i="2"/>
  <c r="N740" i="2"/>
  <c r="N739" i="2"/>
  <c r="N738" i="2"/>
  <c r="N737" i="2"/>
  <c r="N736" i="2"/>
  <c r="N735" i="2"/>
  <c r="N734" i="2"/>
  <c r="N733" i="2"/>
  <c r="N732" i="2"/>
  <c r="N731" i="2"/>
  <c r="N730" i="2"/>
  <c r="N729" i="2"/>
  <c r="N728" i="2"/>
  <c r="N727" i="2"/>
  <c r="N726" i="2"/>
  <c r="N725" i="2"/>
  <c r="N724" i="2"/>
  <c r="N723" i="2"/>
  <c r="N722" i="2"/>
  <c r="N721" i="2"/>
  <c r="N720" i="2"/>
  <c r="N719" i="2"/>
  <c r="N718" i="2"/>
  <c r="N717" i="2"/>
  <c r="N716" i="2"/>
  <c r="N715" i="2"/>
  <c r="N714" i="2"/>
  <c r="N713" i="2"/>
  <c r="N712" i="2"/>
  <c r="N711" i="2"/>
  <c r="N710" i="2"/>
  <c r="N709" i="2"/>
  <c r="N708" i="2"/>
  <c r="N707" i="2"/>
  <c r="N706" i="2"/>
  <c r="N705" i="2"/>
  <c r="N704" i="2"/>
  <c r="N703" i="2"/>
  <c r="N702" i="2"/>
  <c r="N701" i="2"/>
  <c r="N700" i="2"/>
  <c r="N699" i="2"/>
  <c r="N698" i="2"/>
  <c r="N697" i="2"/>
  <c r="N696" i="2"/>
  <c r="N695" i="2"/>
  <c r="N694" i="2"/>
  <c r="N693" i="2"/>
  <c r="N692" i="2"/>
  <c r="N691" i="2"/>
  <c r="N690" i="2"/>
  <c r="N689" i="2"/>
  <c r="N688" i="2"/>
  <c r="N687" i="2"/>
  <c r="N686" i="2"/>
  <c r="N685" i="2"/>
  <c r="N684" i="2"/>
  <c r="N683" i="2"/>
  <c r="N682" i="2"/>
  <c r="N681" i="2"/>
  <c r="N680" i="2"/>
  <c r="N679" i="2"/>
  <c r="N678" i="2"/>
  <c r="N677" i="2"/>
  <c r="N676" i="2"/>
  <c r="N675" i="2"/>
  <c r="N674" i="2"/>
  <c r="N673" i="2"/>
  <c r="N672" i="2"/>
  <c r="N671" i="2"/>
  <c r="N670" i="2"/>
  <c r="N669" i="2"/>
  <c r="N668" i="2"/>
  <c r="N667" i="2"/>
  <c r="N666" i="2"/>
  <c r="N665" i="2"/>
  <c r="N664" i="2"/>
  <c r="N663" i="2"/>
  <c r="N662" i="2"/>
  <c r="N661" i="2"/>
  <c r="N660" i="2"/>
  <c r="N659" i="2"/>
  <c r="N658" i="2"/>
  <c r="N657" i="2"/>
  <c r="N656" i="2"/>
  <c r="N655" i="2"/>
  <c r="N654" i="2"/>
  <c r="N653" i="2"/>
  <c r="N652" i="2"/>
  <c r="N651" i="2"/>
  <c r="N650" i="2"/>
  <c r="N649" i="2"/>
  <c r="N648" i="2"/>
  <c r="N647" i="2"/>
  <c r="N646" i="2"/>
  <c r="N645" i="2"/>
  <c r="N644" i="2"/>
  <c r="N643" i="2"/>
  <c r="N642" i="2"/>
  <c r="N641" i="2"/>
  <c r="N640" i="2"/>
  <c r="N639" i="2"/>
  <c r="N638" i="2"/>
  <c r="N637" i="2"/>
  <c r="N636" i="2"/>
  <c r="N635" i="2"/>
  <c r="N634" i="2"/>
  <c r="N633" i="2"/>
  <c r="N632" i="2"/>
  <c r="N631" i="2"/>
  <c r="N630" i="2"/>
  <c r="N629" i="2"/>
  <c r="N628" i="2"/>
  <c r="N627" i="2"/>
  <c r="N626" i="2"/>
  <c r="N625" i="2"/>
  <c r="N624" i="2"/>
  <c r="N623" i="2"/>
  <c r="N622" i="2"/>
  <c r="N621" i="2"/>
  <c r="N620" i="2"/>
  <c r="N619" i="2"/>
  <c r="N618" i="2"/>
  <c r="N617" i="2"/>
  <c r="N616" i="2"/>
  <c r="N615" i="2"/>
  <c r="N614" i="2"/>
  <c r="N613" i="2"/>
  <c r="N612" i="2"/>
  <c r="N611" i="2"/>
  <c r="N610" i="2"/>
  <c r="N609" i="2"/>
  <c r="N608" i="2"/>
  <c r="N607" i="2"/>
  <c r="N606" i="2"/>
  <c r="N605" i="2"/>
  <c r="N604" i="2"/>
  <c r="N603" i="2"/>
  <c r="N602" i="2"/>
  <c r="N601" i="2"/>
  <c r="N600" i="2"/>
  <c r="N599" i="2"/>
  <c r="N598" i="2"/>
  <c r="N597" i="2"/>
  <c r="N596" i="2"/>
  <c r="N595" i="2"/>
  <c r="N594" i="2"/>
  <c r="N593" i="2"/>
  <c r="N592" i="2"/>
  <c r="N591" i="2"/>
  <c r="N590" i="2"/>
  <c r="N589" i="2"/>
  <c r="N588" i="2"/>
  <c r="N587" i="2"/>
  <c r="N586" i="2"/>
  <c r="N585" i="2"/>
  <c r="N584" i="2"/>
  <c r="N583" i="2"/>
  <c r="N582" i="2"/>
  <c r="N581" i="2"/>
  <c r="N580" i="2"/>
  <c r="N579" i="2"/>
  <c r="N578" i="2"/>
  <c r="N577" i="2"/>
  <c r="N576" i="2"/>
  <c r="N575" i="2"/>
  <c r="N574" i="2"/>
  <c r="N573" i="2"/>
  <c r="N572" i="2"/>
  <c r="N571" i="2"/>
  <c r="N570" i="2"/>
  <c r="N569" i="2"/>
  <c r="N568" i="2"/>
  <c r="N567" i="2"/>
  <c r="N566" i="2"/>
  <c r="N565" i="2"/>
  <c r="N564" i="2"/>
  <c r="N563" i="2"/>
  <c r="N562" i="2"/>
  <c r="N561" i="2"/>
  <c r="N560" i="2"/>
  <c r="N559" i="2"/>
  <c r="N558" i="2"/>
  <c r="N557" i="2"/>
  <c r="N556" i="2"/>
  <c r="N555" i="2"/>
  <c r="N554" i="2"/>
  <c r="N553" i="2"/>
  <c r="N552" i="2"/>
  <c r="N551" i="2"/>
  <c r="N550" i="2"/>
  <c r="N549" i="2"/>
  <c r="N548" i="2"/>
  <c r="N547" i="2"/>
  <c r="N546" i="2"/>
  <c r="N545" i="2"/>
  <c r="N544" i="2"/>
  <c r="N543" i="2"/>
  <c r="N542" i="2"/>
  <c r="N541" i="2"/>
  <c r="N540" i="2"/>
  <c r="N539" i="2"/>
  <c r="N538" i="2"/>
  <c r="N537" i="2"/>
  <c r="N536" i="2"/>
  <c r="N535" i="2"/>
  <c r="N534" i="2"/>
  <c r="N533" i="2"/>
  <c r="N532" i="2"/>
  <c r="N531" i="2"/>
  <c r="N530" i="2"/>
  <c r="N529" i="2"/>
  <c r="N528" i="2"/>
  <c r="N527" i="2"/>
  <c r="N526" i="2"/>
  <c r="N525" i="2"/>
  <c r="N524" i="2"/>
  <c r="N523" i="2"/>
  <c r="N522" i="2"/>
  <c r="N521" i="2"/>
  <c r="N520" i="2"/>
  <c r="N519" i="2"/>
  <c r="N518" i="2"/>
  <c r="N517" i="2"/>
  <c r="N516" i="2"/>
  <c r="N515" i="2"/>
  <c r="N514" i="2"/>
  <c r="N513" i="2"/>
  <c r="N512" i="2"/>
  <c r="N511" i="2"/>
  <c r="N510" i="2"/>
  <c r="N509" i="2"/>
  <c r="N508" i="2"/>
  <c r="N507" i="2"/>
  <c r="N506" i="2"/>
  <c r="N505" i="2"/>
  <c r="N504" i="2"/>
  <c r="N503" i="2"/>
  <c r="N502" i="2"/>
  <c r="N501" i="2"/>
  <c r="N500" i="2"/>
  <c r="N499" i="2"/>
  <c r="N498" i="2"/>
  <c r="N497" i="2"/>
  <c r="N496" i="2"/>
  <c r="N495" i="2"/>
  <c r="N494" i="2"/>
  <c r="N493" i="2"/>
  <c r="N492" i="2"/>
  <c r="N491" i="2"/>
  <c r="N490" i="2"/>
  <c r="N489" i="2"/>
  <c r="N488" i="2"/>
  <c r="N487" i="2"/>
  <c r="N486" i="2"/>
  <c r="N485" i="2"/>
  <c r="N484" i="2"/>
  <c r="N483" i="2"/>
  <c r="N482" i="2"/>
  <c r="N481" i="2"/>
  <c r="N480" i="2"/>
  <c r="N479" i="2"/>
  <c r="N478" i="2"/>
  <c r="N477" i="2"/>
  <c r="N476" i="2"/>
  <c r="N475" i="2"/>
  <c r="N474" i="2"/>
  <c r="N473" i="2"/>
  <c r="N472" i="2"/>
  <c r="N471" i="2"/>
  <c r="N470" i="2"/>
  <c r="N469" i="2"/>
  <c r="N468" i="2"/>
  <c r="N467" i="2"/>
  <c r="N466" i="2"/>
  <c r="N465" i="2"/>
  <c r="N464" i="2"/>
  <c r="N463" i="2"/>
  <c r="N462" i="2"/>
  <c r="N461" i="2"/>
  <c r="N460" i="2"/>
  <c r="N459" i="2"/>
  <c r="N458" i="2"/>
  <c r="N457" i="2"/>
  <c r="N456" i="2"/>
  <c r="N455" i="2"/>
  <c r="N454" i="2"/>
  <c r="N453" i="2"/>
  <c r="N452" i="2"/>
  <c r="N451" i="2"/>
  <c r="N450" i="2"/>
  <c r="N449" i="2"/>
  <c r="N448" i="2"/>
  <c r="N447" i="2"/>
  <c r="N446" i="2"/>
  <c r="N445" i="2"/>
  <c r="N444" i="2"/>
  <c r="N443" i="2"/>
  <c r="N442" i="2"/>
  <c r="N441" i="2"/>
  <c r="N440" i="2"/>
  <c r="N439" i="2"/>
  <c r="N438" i="2"/>
  <c r="N437" i="2"/>
  <c r="N436" i="2"/>
  <c r="N435" i="2"/>
  <c r="N434" i="2"/>
  <c r="N433" i="2"/>
  <c r="N432" i="2"/>
  <c r="N431" i="2"/>
  <c r="N430" i="2"/>
  <c r="N429" i="2"/>
  <c r="N428" i="2"/>
  <c r="N427" i="2"/>
  <c r="N426" i="2"/>
  <c r="N425" i="2"/>
  <c r="N424" i="2"/>
  <c r="N423" i="2"/>
  <c r="N422" i="2"/>
  <c r="N421" i="2"/>
  <c r="N420" i="2"/>
  <c r="N419" i="2"/>
  <c r="N418" i="2"/>
  <c r="N417" i="2"/>
  <c r="N416" i="2"/>
  <c r="N415" i="2"/>
  <c r="N414" i="2"/>
  <c r="N413" i="2"/>
  <c r="N412" i="2"/>
  <c r="N411" i="2"/>
  <c r="N410" i="2"/>
  <c r="N409" i="2"/>
  <c r="N408" i="2"/>
  <c r="N407" i="2"/>
  <c r="N406" i="2"/>
  <c r="N405" i="2"/>
  <c r="N404" i="2"/>
  <c r="N403" i="2"/>
  <c r="N402" i="2"/>
  <c r="N401" i="2"/>
  <c r="N400" i="2"/>
  <c r="N399" i="2"/>
  <c r="N398" i="2"/>
  <c r="N397" i="2"/>
  <c r="N396" i="2"/>
  <c r="N395" i="2"/>
  <c r="N394" i="2"/>
  <c r="N393" i="2"/>
  <c r="N392" i="2"/>
  <c r="N391" i="2"/>
  <c r="N390" i="2"/>
  <c r="N389" i="2"/>
  <c r="N388" i="2"/>
  <c r="N387" i="2"/>
  <c r="N386" i="2"/>
  <c r="N385" i="2"/>
  <c r="N384" i="2"/>
  <c r="N383" i="2"/>
  <c r="N382" i="2"/>
  <c r="N381" i="2"/>
  <c r="N380" i="2"/>
  <c r="N379" i="2"/>
  <c r="N378" i="2"/>
  <c r="N377" i="2"/>
  <c r="N376" i="2"/>
  <c r="N375" i="2"/>
  <c r="N374" i="2"/>
  <c r="N373" i="2"/>
  <c r="N372" i="2"/>
  <c r="N371" i="2"/>
  <c r="N370" i="2"/>
  <c r="N369" i="2"/>
  <c r="N368" i="2"/>
  <c r="N367" i="2"/>
  <c r="N366" i="2"/>
  <c r="N365" i="2"/>
  <c r="N364" i="2"/>
  <c r="N363" i="2"/>
  <c r="N362" i="2"/>
  <c r="N361" i="2"/>
  <c r="N360" i="2"/>
  <c r="N359" i="2"/>
  <c r="N358" i="2"/>
  <c r="N357" i="2"/>
  <c r="N356" i="2"/>
  <c r="N355" i="2"/>
  <c r="N354" i="2"/>
  <c r="N353" i="2"/>
  <c r="N352" i="2"/>
  <c r="N351" i="2"/>
  <c r="N350" i="2"/>
  <c r="N349" i="2"/>
  <c r="N348" i="2"/>
  <c r="N347" i="2"/>
  <c r="N346" i="2"/>
  <c r="N345" i="2"/>
  <c r="N344" i="2"/>
  <c r="N343" i="2"/>
  <c r="N342" i="2"/>
  <c r="N341" i="2"/>
  <c r="N340" i="2"/>
  <c r="N339" i="2"/>
  <c r="N338" i="2"/>
  <c r="N337" i="2"/>
  <c r="N336" i="2"/>
  <c r="N335" i="2"/>
  <c r="N334" i="2"/>
  <c r="N333" i="2"/>
  <c r="N332" i="2"/>
  <c r="N331" i="2"/>
  <c r="N330" i="2"/>
  <c r="N329" i="2"/>
  <c r="N328" i="2"/>
  <c r="N327" i="2"/>
  <c r="N326" i="2"/>
  <c r="N325" i="2"/>
  <c r="N324" i="2"/>
  <c r="N323" i="2"/>
  <c r="N322" i="2"/>
  <c r="N321" i="2"/>
  <c r="N320" i="2"/>
  <c r="N319" i="2"/>
  <c r="N318" i="2"/>
  <c r="N317" i="2"/>
  <c r="N316" i="2"/>
  <c r="N315" i="2"/>
  <c r="N314" i="2"/>
  <c r="N313" i="2"/>
  <c r="N312" i="2"/>
  <c r="N311" i="2"/>
  <c r="N310" i="2"/>
  <c r="N309" i="2"/>
  <c r="N308" i="2"/>
  <c r="N307" i="2"/>
  <c r="N306" i="2"/>
  <c r="N305" i="2"/>
  <c r="N304" i="2"/>
  <c r="N303" i="2"/>
  <c r="N302" i="2"/>
  <c r="N301" i="2"/>
  <c r="N300" i="2"/>
  <c r="N299" i="2"/>
  <c r="N298" i="2"/>
  <c r="N297" i="2"/>
  <c r="N296" i="2"/>
  <c r="N295" i="2"/>
  <c r="N294" i="2"/>
  <c r="N293" i="2"/>
  <c r="N292" i="2"/>
  <c r="N291" i="2"/>
  <c r="N290" i="2"/>
  <c r="N289" i="2"/>
  <c r="N288" i="2"/>
  <c r="N287" i="2"/>
  <c r="N286" i="2"/>
  <c r="N285" i="2"/>
  <c r="N284" i="2"/>
  <c r="N283" i="2"/>
  <c r="N282" i="2"/>
  <c r="N281" i="2"/>
  <c r="N280" i="2"/>
  <c r="N279" i="2"/>
  <c r="N278" i="2"/>
  <c r="N277" i="2"/>
  <c r="N276" i="2"/>
  <c r="N275" i="2"/>
  <c r="N274" i="2"/>
  <c r="N273" i="2"/>
  <c r="N272" i="2"/>
  <c r="N271" i="2"/>
  <c r="N270" i="2"/>
  <c r="N269" i="2"/>
  <c r="N268" i="2"/>
  <c r="N267" i="2"/>
  <c r="N266" i="2"/>
  <c r="N265" i="2"/>
  <c r="N264" i="2"/>
  <c r="N263" i="2"/>
  <c r="N262" i="2"/>
  <c r="N261" i="2"/>
  <c r="N260" i="2"/>
  <c r="N259" i="2"/>
  <c r="N258" i="2"/>
  <c r="N257" i="2"/>
  <c r="N256" i="2"/>
  <c r="N255" i="2"/>
  <c r="N254" i="2"/>
  <c r="N253" i="2"/>
  <c r="N252" i="2"/>
  <c r="N251" i="2"/>
  <c r="N250" i="2"/>
  <c r="N249" i="2"/>
  <c r="N248" i="2"/>
  <c r="N247" i="2"/>
  <c r="N246" i="2"/>
  <c r="N245" i="2"/>
  <c r="N244" i="2"/>
  <c r="N243" i="2"/>
  <c r="N242" i="2"/>
  <c r="N241" i="2"/>
  <c r="N240" i="2"/>
  <c r="N239" i="2"/>
  <c r="N238" i="2"/>
  <c r="N237" i="2"/>
  <c r="N236" i="2"/>
  <c r="N235" i="2"/>
  <c r="N234" i="2"/>
  <c r="N233" i="2"/>
  <c r="N232" i="2"/>
  <c r="N231" i="2"/>
  <c r="N230" i="2"/>
  <c r="N229" i="2"/>
  <c r="N228" i="2"/>
  <c r="N227" i="2"/>
  <c r="N226" i="2"/>
  <c r="N225" i="2"/>
  <c r="N224" i="2"/>
  <c r="N223" i="2"/>
  <c r="N222" i="2"/>
  <c r="N221" i="2"/>
  <c r="N220" i="2"/>
  <c r="N219" i="2"/>
  <c r="N218" i="2"/>
  <c r="N217" i="2"/>
  <c r="N216" i="2"/>
  <c r="N215" i="2"/>
  <c r="N214" i="2"/>
  <c r="N213" i="2"/>
  <c r="N212" i="2"/>
  <c r="N211" i="2"/>
  <c r="N210" i="2"/>
  <c r="N209" i="2"/>
  <c r="N208" i="2"/>
  <c r="N207" i="2"/>
  <c r="N206" i="2"/>
  <c r="N205" i="2"/>
  <c r="N204" i="2"/>
  <c r="N203" i="2"/>
  <c r="N202" i="2"/>
  <c r="N201" i="2"/>
  <c r="N200" i="2"/>
  <c r="N199" i="2"/>
  <c r="N198" i="2"/>
  <c r="N197" i="2"/>
  <c r="N196" i="2"/>
  <c r="N195" i="2"/>
  <c r="N194" i="2"/>
  <c r="N193" i="2"/>
  <c r="N192" i="2"/>
  <c r="N191" i="2"/>
  <c r="N190" i="2"/>
  <c r="N189" i="2"/>
  <c r="N188" i="2"/>
  <c r="N187" i="2"/>
  <c r="N186" i="2"/>
  <c r="N185" i="2"/>
  <c r="N184" i="2"/>
  <c r="N183" i="2"/>
  <c r="N182" i="2"/>
  <c r="N181" i="2"/>
  <c r="N180" i="2"/>
  <c r="N179" i="2"/>
  <c r="N178" i="2"/>
  <c r="N177" i="2"/>
  <c r="N176" i="2"/>
  <c r="N175" i="2"/>
  <c r="N174" i="2"/>
  <c r="N173" i="2"/>
  <c r="N172" i="2"/>
  <c r="N171" i="2"/>
  <c r="N170" i="2"/>
  <c r="N169" i="2"/>
  <c r="N168" i="2"/>
  <c r="N167" i="2"/>
  <c r="N166" i="2"/>
  <c r="N165" i="2"/>
  <c r="N164" i="2"/>
  <c r="N163" i="2"/>
  <c r="N162" i="2"/>
  <c r="N161" i="2"/>
  <c r="N160" i="2"/>
  <c r="N159" i="2"/>
  <c r="N158" i="2"/>
  <c r="N157" i="2"/>
  <c r="N156" i="2"/>
  <c r="N155" i="2"/>
  <c r="N154" i="2"/>
  <c r="N153" i="2"/>
  <c r="N152" i="2"/>
  <c r="N151" i="2"/>
  <c r="N150" i="2"/>
  <c r="N149" i="2"/>
  <c r="N148" i="2"/>
  <c r="N147" i="2"/>
  <c r="N146" i="2"/>
  <c r="N145" i="2"/>
  <c r="N144" i="2"/>
  <c r="N143" i="2"/>
  <c r="N142" i="2"/>
  <c r="N141" i="2"/>
  <c r="N140" i="2"/>
  <c r="N139" i="2"/>
  <c r="N138" i="2"/>
  <c r="N137" i="2"/>
  <c r="N136" i="2"/>
  <c r="N135" i="2"/>
  <c r="N134" i="2"/>
  <c r="N133" i="2"/>
  <c r="N132" i="2"/>
  <c r="N131" i="2"/>
  <c r="N130" i="2"/>
  <c r="N129" i="2"/>
  <c r="N128" i="2"/>
  <c r="N127" i="2"/>
  <c r="N126" i="2"/>
  <c r="N125" i="2"/>
  <c r="N124" i="2"/>
  <c r="N123" i="2"/>
  <c r="N122" i="2"/>
  <c r="N121" i="2"/>
  <c r="N120" i="2"/>
  <c r="N119" i="2"/>
  <c r="N118" i="2"/>
  <c r="N117" i="2"/>
  <c r="N116" i="2"/>
  <c r="N115" i="2"/>
  <c r="N114" i="2"/>
  <c r="N113" i="2"/>
  <c r="N112" i="2"/>
  <c r="N111" i="2"/>
  <c r="N110" i="2"/>
  <c r="N109" i="2"/>
  <c r="N108" i="2"/>
  <c r="N107" i="2"/>
  <c r="N106" i="2"/>
  <c r="N105" i="2"/>
  <c r="N104" i="2"/>
  <c r="N103" i="2"/>
  <c r="N102" i="2"/>
  <c r="N101" i="2"/>
  <c r="N100" i="2"/>
  <c r="N99" i="2"/>
  <c r="N98" i="2"/>
  <c r="N97" i="2"/>
  <c r="N96" i="2"/>
  <c r="N95" i="2"/>
  <c r="N94" i="2"/>
  <c r="N93" i="2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O1020" i="2"/>
  <c r="O1019" i="2"/>
  <c r="O1018" i="2"/>
  <c r="O1017" i="2"/>
  <c r="O1016" i="2"/>
  <c r="O1015" i="2"/>
  <c r="O1014" i="2"/>
  <c r="O1013" i="2"/>
  <c r="O1012" i="2"/>
  <c r="O1011" i="2"/>
  <c r="O1010" i="2"/>
  <c r="O1009" i="2"/>
  <c r="O1008" i="2"/>
  <c r="O1007" i="2"/>
  <c r="O1006" i="2"/>
  <c r="O1005" i="2"/>
  <c r="O1004" i="2"/>
  <c r="O1003" i="2"/>
  <c r="O1002" i="2"/>
  <c r="O1001" i="2"/>
  <c r="O1000" i="2"/>
  <c r="O999" i="2"/>
  <c r="O998" i="2"/>
  <c r="O997" i="2"/>
  <c r="O996" i="2"/>
  <c r="O995" i="2"/>
  <c r="O994" i="2"/>
  <c r="O993" i="2"/>
  <c r="O992" i="2"/>
  <c r="O991" i="2"/>
  <c r="O990" i="2"/>
  <c r="O989" i="2"/>
  <c r="O988" i="2"/>
  <c r="O987" i="2"/>
  <c r="O986" i="2"/>
  <c r="O985" i="2"/>
  <c r="O984" i="2"/>
  <c r="O983" i="2"/>
  <c r="O982" i="2"/>
  <c r="O981" i="2"/>
  <c r="O980" i="2"/>
  <c r="O979" i="2"/>
  <c r="O978" i="2"/>
  <c r="O977" i="2"/>
  <c r="O976" i="2"/>
  <c r="O975" i="2"/>
  <c r="O974" i="2"/>
  <c r="O973" i="2"/>
  <c r="O972" i="2"/>
  <c r="O971" i="2"/>
  <c r="O970" i="2"/>
  <c r="O969" i="2"/>
  <c r="O968" i="2"/>
  <c r="O967" i="2"/>
  <c r="O966" i="2"/>
  <c r="O965" i="2"/>
  <c r="O964" i="2"/>
  <c r="O963" i="2"/>
  <c r="O962" i="2"/>
  <c r="O961" i="2"/>
  <c r="O960" i="2"/>
  <c r="O959" i="2"/>
  <c r="O958" i="2"/>
  <c r="O957" i="2"/>
  <c r="O956" i="2"/>
  <c r="O955" i="2"/>
  <c r="O954" i="2"/>
  <c r="O953" i="2"/>
  <c r="O952" i="2"/>
  <c r="O951" i="2"/>
  <c r="O950" i="2"/>
  <c r="O949" i="2"/>
  <c r="O948" i="2"/>
  <c r="O947" i="2"/>
  <c r="O946" i="2"/>
  <c r="O945" i="2"/>
  <c r="O944" i="2"/>
  <c r="O943" i="2"/>
  <c r="O942" i="2"/>
  <c r="O941" i="2"/>
  <c r="O940" i="2"/>
  <c r="O939" i="2"/>
  <c r="O938" i="2"/>
  <c r="O937" i="2"/>
  <c r="O936" i="2"/>
  <c r="O935" i="2"/>
  <c r="O934" i="2"/>
  <c r="O933" i="2"/>
  <c r="O932" i="2"/>
  <c r="O931" i="2"/>
  <c r="O930" i="2"/>
  <c r="O929" i="2"/>
  <c r="O928" i="2"/>
  <c r="O927" i="2"/>
  <c r="O926" i="2"/>
  <c r="O925" i="2"/>
  <c r="O924" i="2"/>
  <c r="O923" i="2"/>
  <c r="O922" i="2"/>
  <c r="O921" i="2"/>
  <c r="O920" i="2"/>
  <c r="O919" i="2"/>
  <c r="O918" i="2"/>
  <c r="O917" i="2"/>
  <c r="O916" i="2"/>
  <c r="O915" i="2"/>
  <c r="O914" i="2"/>
  <c r="O913" i="2"/>
  <c r="O912" i="2"/>
  <c r="O911" i="2"/>
  <c r="O910" i="2"/>
  <c r="O909" i="2"/>
  <c r="O908" i="2"/>
  <c r="O907" i="2"/>
  <c r="O906" i="2"/>
  <c r="O905" i="2"/>
  <c r="O904" i="2"/>
  <c r="O903" i="2"/>
  <c r="O902" i="2"/>
  <c r="O901" i="2"/>
  <c r="O900" i="2"/>
  <c r="O899" i="2"/>
  <c r="O898" i="2"/>
  <c r="O897" i="2"/>
  <c r="O896" i="2"/>
  <c r="O895" i="2"/>
  <c r="O894" i="2"/>
  <c r="O893" i="2"/>
  <c r="O892" i="2"/>
  <c r="O891" i="2"/>
  <c r="O890" i="2"/>
  <c r="O889" i="2"/>
  <c r="O888" i="2"/>
  <c r="O887" i="2"/>
  <c r="O886" i="2"/>
  <c r="O885" i="2"/>
  <c r="O884" i="2"/>
  <c r="O883" i="2"/>
  <c r="O882" i="2"/>
  <c r="O881" i="2"/>
  <c r="O880" i="2"/>
  <c r="O879" i="2"/>
  <c r="O878" i="2"/>
  <c r="O877" i="2"/>
  <c r="O876" i="2"/>
  <c r="O875" i="2"/>
  <c r="O874" i="2"/>
  <c r="O873" i="2"/>
  <c r="O872" i="2"/>
  <c r="O871" i="2"/>
  <c r="O870" i="2"/>
  <c r="O869" i="2"/>
  <c r="O868" i="2"/>
  <c r="O867" i="2"/>
  <c r="O866" i="2"/>
  <c r="O865" i="2"/>
  <c r="O864" i="2"/>
  <c r="O863" i="2"/>
  <c r="O862" i="2"/>
  <c r="O861" i="2"/>
  <c r="O860" i="2"/>
  <c r="O859" i="2"/>
  <c r="O858" i="2"/>
  <c r="O857" i="2"/>
  <c r="O856" i="2"/>
  <c r="O855" i="2"/>
  <c r="O854" i="2"/>
  <c r="O853" i="2"/>
  <c r="O852" i="2"/>
  <c r="O851" i="2"/>
  <c r="O850" i="2"/>
  <c r="O849" i="2"/>
  <c r="O848" i="2"/>
  <c r="O847" i="2"/>
  <c r="O846" i="2"/>
  <c r="O845" i="2"/>
  <c r="O844" i="2"/>
  <c r="O843" i="2"/>
  <c r="O842" i="2"/>
  <c r="O841" i="2"/>
  <c r="O840" i="2"/>
  <c r="O839" i="2"/>
  <c r="O838" i="2"/>
  <c r="O837" i="2"/>
  <c r="O836" i="2"/>
  <c r="O835" i="2"/>
  <c r="O834" i="2"/>
  <c r="O833" i="2"/>
  <c r="O832" i="2"/>
  <c r="O831" i="2"/>
  <c r="O830" i="2"/>
  <c r="O829" i="2"/>
  <c r="O828" i="2"/>
  <c r="O827" i="2"/>
  <c r="O826" i="2"/>
  <c r="O825" i="2"/>
  <c r="O824" i="2"/>
  <c r="O823" i="2"/>
  <c r="O822" i="2"/>
  <c r="O821" i="2"/>
  <c r="O820" i="2"/>
  <c r="O819" i="2"/>
  <c r="O818" i="2"/>
  <c r="O817" i="2"/>
  <c r="O816" i="2"/>
  <c r="O815" i="2"/>
  <c r="O814" i="2"/>
  <c r="O813" i="2"/>
  <c r="O812" i="2"/>
  <c r="O811" i="2"/>
  <c r="O810" i="2"/>
  <c r="O809" i="2"/>
  <c r="O808" i="2"/>
  <c r="O807" i="2"/>
  <c r="O806" i="2"/>
  <c r="O805" i="2"/>
  <c r="O804" i="2"/>
  <c r="O803" i="2"/>
  <c r="O802" i="2"/>
  <c r="O801" i="2"/>
  <c r="O800" i="2"/>
  <c r="O799" i="2"/>
  <c r="O798" i="2"/>
  <c r="O797" i="2"/>
  <c r="O796" i="2"/>
  <c r="O795" i="2"/>
  <c r="O794" i="2"/>
  <c r="O793" i="2"/>
  <c r="O792" i="2"/>
  <c r="O791" i="2"/>
  <c r="O790" i="2"/>
  <c r="O789" i="2"/>
  <c r="O788" i="2"/>
  <c r="O787" i="2"/>
  <c r="O786" i="2"/>
  <c r="O785" i="2"/>
  <c r="O784" i="2"/>
  <c r="O783" i="2"/>
  <c r="O782" i="2"/>
  <c r="O781" i="2"/>
  <c r="O780" i="2"/>
  <c r="O779" i="2"/>
  <c r="O778" i="2"/>
  <c r="O777" i="2"/>
  <c r="O776" i="2"/>
  <c r="O775" i="2"/>
  <c r="O774" i="2"/>
  <c r="O773" i="2"/>
  <c r="O772" i="2"/>
  <c r="O771" i="2"/>
  <c r="O770" i="2"/>
  <c r="O769" i="2"/>
  <c r="O768" i="2"/>
  <c r="O767" i="2"/>
  <c r="O766" i="2"/>
  <c r="O765" i="2"/>
  <c r="O764" i="2"/>
  <c r="O763" i="2"/>
  <c r="O762" i="2"/>
  <c r="O761" i="2"/>
  <c r="O760" i="2"/>
  <c r="O759" i="2"/>
  <c r="O758" i="2"/>
  <c r="O757" i="2"/>
  <c r="O756" i="2"/>
  <c r="O755" i="2"/>
  <c r="O754" i="2"/>
  <c r="O753" i="2"/>
  <c r="O752" i="2"/>
  <c r="O751" i="2"/>
  <c r="O750" i="2"/>
  <c r="O749" i="2"/>
  <c r="O748" i="2"/>
  <c r="O747" i="2"/>
  <c r="O746" i="2"/>
  <c r="O745" i="2"/>
  <c r="O744" i="2"/>
  <c r="O743" i="2"/>
  <c r="O742" i="2"/>
  <c r="O741" i="2"/>
  <c r="O740" i="2"/>
  <c r="O739" i="2"/>
  <c r="O738" i="2"/>
  <c r="O737" i="2"/>
  <c r="O736" i="2"/>
  <c r="O735" i="2"/>
  <c r="O734" i="2"/>
  <c r="O733" i="2"/>
  <c r="O732" i="2"/>
  <c r="O731" i="2"/>
  <c r="O730" i="2"/>
  <c r="O729" i="2"/>
  <c r="O728" i="2"/>
  <c r="O727" i="2"/>
  <c r="O726" i="2"/>
  <c r="O725" i="2"/>
  <c r="O724" i="2"/>
  <c r="O723" i="2"/>
  <c r="O722" i="2"/>
  <c r="O721" i="2"/>
  <c r="O720" i="2"/>
  <c r="O719" i="2"/>
  <c r="O718" i="2"/>
  <c r="O717" i="2"/>
  <c r="O716" i="2"/>
  <c r="O715" i="2"/>
  <c r="O714" i="2"/>
  <c r="O713" i="2"/>
  <c r="O712" i="2"/>
  <c r="O711" i="2"/>
  <c r="O710" i="2"/>
  <c r="O709" i="2"/>
  <c r="O708" i="2"/>
  <c r="O707" i="2"/>
  <c r="O706" i="2"/>
  <c r="O705" i="2"/>
  <c r="O704" i="2"/>
  <c r="O703" i="2"/>
  <c r="O702" i="2"/>
  <c r="O701" i="2"/>
  <c r="O700" i="2"/>
  <c r="O699" i="2"/>
  <c r="O698" i="2"/>
  <c r="O697" i="2"/>
  <c r="O696" i="2"/>
  <c r="O695" i="2"/>
  <c r="O694" i="2"/>
  <c r="O693" i="2"/>
  <c r="O692" i="2"/>
  <c r="O691" i="2"/>
  <c r="O690" i="2"/>
  <c r="O689" i="2"/>
  <c r="O688" i="2"/>
  <c r="O687" i="2"/>
  <c r="O686" i="2"/>
  <c r="O685" i="2"/>
  <c r="O684" i="2"/>
  <c r="O683" i="2"/>
  <c r="O682" i="2"/>
  <c r="O681" i="2"/>
  <c r="O680" i="2"/>
  <c r="O679" i="2"/>
  <c r="O678" i="2"/>
  <c r="O677" i="2"/>
  <c r="O676" i="2"/>
  <c r="O675" i="2"/>
  <c r="O674" i="2"/>
  <c r="O673" i="2"/>
  <c r="O672" i="2"/>
  <c r="O671" i="2"/>
  <c r="O670" i="2"/>
  <c r="O669" i="2"/>
  <c r="O668" i="2"/>
  <c r="O667" i="2"/>
  <c r="O666" i="2"/>
  <c r="O665" i="2"/>
  <c r="O664" i="2"/>
  <c r="O663" i="2"/>
  <c r="O662" i="2"/>
  <c r="O661" i="2"/>
  <c r="O660" i="2"/>
  <c r="O659" i="2"/>
  <c r="O658" i="2"/>
  <c r="O657" i="2"/>
  <c r="O656" i="2"/>
  <c r="O655" i="2"/>
  <c r="O654" i="2"/>
  <c r="O653" i="2"/>
  <c r="O652" i="2"/>
  <c r="O651" i="2"/>
  <c r="O650" i="2"/>
  <c r="O649" i="2"/>
  <c r="O648" i="2"/>
  <c r="O647" i="2"/>
  <c r="O646" i="2"/>
  <c r="O645" i="2"/>
  <c r="O644" i="2"/>
  <c r="O643" i="2"/>
  <c r="O642" i="2"/>
  <c r="O641" i="2"/>
  <c r="O640" i="2"/>
  <c r="O639" i="2"/>
  <c r="O638" i="2"/>
  <c r="O637" i="2"/>
  <c r="O636" i="2"/>
  <c r="O635" i="2"/>
  <c r="O634" i="2"/>
  <c r="O633" i="2"/>
  <c r="O632" i="2"/>
  <c r="O631" i="2"/>
  <c r="O630" i="2"/>
  <c r="O629" i="2"/>
  <c r="O628" i="2"/>
  <c r="O627" i="2"/>
  <c r="O626" i="2"/>
  <c r="O625" i="2"/>
  <c r="O624" i="2"/>
  <c r="O623" i="2"/>
  <c r="O622" i="2"/>
  <c r="O621" i="2"/>
  <c r="O620" i="2"/>
  <c r="O619" i="2"/>
  <c r="O618" i="2"/>
  <c r="O617" i="2"/>
  <c r="O616" i="2"/>
  <c r="O615" i="2"/>
  <c r="O614" i="2"/>
  <c r="O613" i="2"/>
  <c r="O612" i="2"/>
  <c r="O611" i="2"/>
  <c r="O610" i="2"/>
  <c r="O609" i="2"/>
  <c r="O608" i="2"/>
  <c r="O607" i="2"/>
  <c r="O606" i="2"/>
  <c r="O605" i="2"/>
  <c r="O604" i="2"/>
  <c r="O603" i="2"/>
  <c r="O602" i="2"/>
  <c r="O601" i="2"/>
  <c r="O600" i="2"/>
  <c r="O599" i="2"/>
  <c r="O598" i="2"/>
  <c r="O597" i="2"/>
  <c r="O596" i="2"/>
  <c r="O595" i="2"/>
  <c r="O594" i="2"/>
  <c r="O593" i="2"/>
  <c r="O592" i="2"/>
  <c r="O591" i="2"/>
  <c r="O590" i="2"/>
  <c r="O589" i="2"/>
  <c r="O588" i="2"/>
  <c r="O587" i="2"/>
  <c r="O586" i="2"/>
  <c r="O585" i="2"/>
  <c r="O584" i="2"/>
  <c r="O583" i="2"/>
  <c r="O582" i="2"/>
  <c r="O581" i="2"/>
  <c r="O580" i="2"/>
  <c r="O579" i="2"/>
  <c r="O578" i="2"/>
  <c r="O577" i="2"/>
  <c r="O576" i="2"/>
  <c r="O575" i="2"/>
  <c r="O574" i="2"/>
  <c r="O573" i="2"/>
  <c r="O572" i="2"/>
  <c r="O571" i="2"/>
  <c r="O570" i="2"/>
  <c r="O569" i="2"/>
  <c r="O568" i="2"/>
  <c r="O567" i="2"/>
  <c r="O566" i="2"/>
  <c r="O565" i="2"/>
  <c r="O564" i="2"/>
  <c r="O563" i="2"/>
  <c r="O562" i="2"/>
  <c r="O561" i="2"/>
  <c r="O560" i="2"/>
  <c r="O559" i="2"/>
  <c r="O558" i="2"/>
  <c r="O557" i="2"/>
  <c r="O556" i="2"/>
  <c r="O555" i="2"/>
  <c r="O554" i="2"/>
  <c r="O553" i="2"/>
  <c r="O552" i="2"/>
  <c r="O551" i="2"/>
  <c r="O550" i="2"/>
  <c r="O549" i="2"/>
  <c r="O548" i="2"/>
  <c r="O547" i="2"/>
  <c r="O546" i="2"/>
  <c r="O545" i="2"/>
  <c r="O544" i="2"/>
  <c r="O543" i="2"/>
  <c r="O542" i="2"/>
  <c r="O541" i="2"/>
  <c r="O540" i="2"/>
  <c r="O539" i="2"/>
  <c r="O538" i="2"/>
  <c r="O537" i="2"/>
  <c r="O536" i="2"/>
  <c r="O535" i="2"/>
  <c r="O534" i="2"/>
  <c r="O533" i="2"/>
  <c r="O532" i="2"/>
  <c r="O531" i="2"/>
  <c r="O530" i="2"/>
  <c r="O529" i="2"/>
  <c r="O528" i="2"/>
  <c r="O527" i="2"/>
  <c r="O526" i="2"/>
  <c r="O525" i="2"/>
  <c r="O524" i="2"/>
  <c r="O523" i="2"/>
  <c r="O522" i="2"/>
  <c r="O521" i="2"/>
  <c r="O520" i="2"/>
  <c r="O519" i="2"/>
  <c r="O518" i="2"/>
  <c r="O517" i="2"/>
  <c r="O516" i="2"/>
  <c r="O515" i="2"/>
  <c r="O514" i="2"/>
  <c r="O513" i="2"/>
  <c r="O512" i="2"/>
  <c r="O511" i="2"/>
  <c r="O510" i="2"/>
  <c r="O509" i="2"/>
  <c r="O508" i="2"/>
  <c r="O507" i="2"/>
  <c r="O506" i="2"/>
  <c r="O505" i="2"/>
  <c r="O504" i="2"/>
  <c r="O503" i="2"/>
  <c r="O502" i="2"/>
  <c r="O501" i="2"/>
  <c r="O500" i="2"/>
  <c r="O499" i="2"/>
  <c r="O498" i="2"/>
  <c r="O497" i="2"/>
  <c r="O496" i="2"/>
  <c r="O495" i="2"/>
  <c r="O494" i="2"/>
  <c r="O493" i="2"/>
  <c r="O492" i="2"/>
  <c r="O491" i="2"/>
  <c r="O490" i="2"/>
  <c r="O489" i="2"/>
  <c r="O488" i="2"/>
  <c r="O487" i="2"/>
  <c r="O486" i="2"/>
  <c r="O485" i="2"/>
  <c r="O484" i="2"/>
  <c r="O483" i="2"/>
  <c r="O482" i="2"/>
  <c r="O481" i="2"/>
  <c r="O480" i="2"/>
  <c r="O479" i="2"/>
  <c r="O478" i="2"/>
  <c r="O477" i="2"/>
  <c r="O476" i="2"/>
  <c r="O475" i="2"/>
  <c r="O474" i="2"/>
  <c r="O473" i="2"/>
  <c r="O472" i="2"/>
  <c r="O471" i="2"/>
  <c r="O470" i="2"/>
  <c r="O469" i="2"/>
  <c r="O468" i="2"/>
  <c r="O467" i="2"/>
  <c r="O466" i="2"/>
  <c r="O465" i="2"/>
  <c r="O464" i="2"/>
  <c r="O463" i="2"/>
  <c r="O462" i="2"/>
  <c r="O461" i="2"/>
  <c r="O460" i="2"/>
  <c r="O459" i="2"/>
  <c r="O458" i="2"/>
  <c r="O457" i="2"/>
  <c r="O456" i="2"/>
  <c r="O455" i="2"/>
  <c r="O454" i="2"/>
  <c r="O453" i="2"/>
  <c r="O452" i="2"/>
  <c r="O451" i="2"/>
  <c r="O450" i="2"/>
  <c r="O449" i="2"/>
  <c r="O448" i="2"/>
  <c r="O447" i="2"/>
  <c r="O446" i="2"/>
  <c r="O445" i="2"/>
  <c r="O444" i="2"/>
  <c r="O443" i="2"/>
  <c r="O442" i="2"/>
  <c r="O441" i="2"/>
  <c r="O440" i="2"/>
  <c r="O439" i="2"/>
  <c r="O438" i="2"/>
  <c r="O437" i="2"/>
  <c r="O436" i="2"/>
  <c r="O435" i="2"/>
  <c r="O434" i="2"/>
  <c r="O433" i="2"/>
  <c r="O432" i="2"/>
  <c r="O431" i="2"/>
  <c r="O430" i="2"/>
  <c r="O429" i="2"/>
  <c r="O428" i="2"/>
  <c r="O427" i="2"/>
  <c r="O426" i="2"/>
  <c r="O425" i="2"/>
  <c r="O424" i="2"/>
  <c r="O423" i="2"/>
  <c r="O422" i="2"/>
  <c r="O421" i="2"/>
  <c r="O420" i="2"/>
  <c r="O419" i="2"/>
  <c r="O418" i="2"/>
  <c r="O417" i="2"/>
  <c r="O416" i="2"/>
  <c r="O415" i="2"/>
  <c r="O414" i="2"/>
  <c r="O413" i="2"/>
  <c r="O412" i="2"/>
  <c r="O411" i="2"/>
  <c r="O410" i="2"/>
  <c r="O409" i="2"/>
  <c r="O408" i="2"/>
  <c r="O407" i="2"/>
  <c r="O406" i="2"/>
  <c r="O405" i="2"/>
  <c r="O404" i="2"/>
  <c r="O403" i="2"/>
  <c r="O402" i="2"/>
  <c r="O401" i="2"/>
  <c r="O400" i="2"/>
  <c r="O399" i="2"/>
  <c r="O398" i="2"/>
  <c r="O397" i="2"/>
  <c r="O396" i="2"/>
  <c r="O395" i="2"/>
  <c r="O394" i="2"/>
  <c r="O393" i="2"/>
  <c r="O392" i="2"/>
  <c r="O391" i="2"/>
  <c r="O390" i="2"/>
  <c r="O389" i="2"/>
  <c r="O388" i="2"/>
  <c r="O387" i="2"/>
  <c r="O386" i="2"/>
  <c r="O385" i="2"/>
  <c r="O384" i="2"/>
  <c r="O383" i="2"/>
  <c r="O382" i="2"/>
  <c r="O381" i="2"/>
  <c r="O380" i="2"/>
  <c r="O379" i="2"/>
  <c r="O378" i="2"/>
  <c r="O377" i="2"/>
  <c r="O376" i="2"/>
  <c r="O375" i="2"/>
  <c r="O374" i="2"/>
  <c r="O373" i="2"/>
  <c r="O372" i="2"/>
  <c r="O371" i="2"/>
  <c r="O370" i="2"/>
  <c r="O369" i="2"/>
  <c r="O368" i="2"/>
  <c r="O367" i="2"/>
  <c r="O366" i="2"/>
  <c r="O365" i="2"/>
  <c r="O364" i="2"/>
  <c r="O363" i="2"/>
  <c r="O362" i="2"/>
  <c r="O361" i="2"/>
  <c r="O360" i="2"/>
  <c r="O359" i="2"/>
  <c r="O358" i="2"/>
  <c r="O357" i="2"/>
  <c r="O356" i="2"/>
  <c r="O355" i="2"/>
  <c r="O354" i="2"/>
  <c r="O353" i="2"/>
  <c r="O352" i="2"/>
  <c r="O351" i="2"/>
  <c r="O350" i="2"/>
  <c r="O349" i="2"/>
  <c r="O348" i="2"/>
  <c r="O347" i="2"/>
  <c r="O346" i="2"/>
  <c r="O345" i="2"/>
  <c r="O344" i="2"/>
  <c r="O343" i="2"/>
  <c r="O342" i="2"/>
  <c r="O341" i="2"/>
  <c r="O340" i="2"/>
  <c r="O339" i="2"/>
  <c r="O338" i="2"/>
  <c r="O337" i="2"/>
  <c r="O336" i="2"/>
  <c r="O335" i="2"/>
  <c r="O334" i="2"/>
  <c r="O333" i="2"/>
  <c r="O332" i="2"/>
  <c r="O331" i="2"/>
  <c r="O330" i="2"/>
  <c r="O329" i="2"/>
  <c r="O328" i="2"/>
  <c r="O327" i="2"/>
  <c r="O326" i="2"/>
  <c r="O325" i="2"/>
  <c r="O324" i="2"/>
  <c r="O323" i="2"/>
  <c r="O322" i="2"/>
  <c r="O321" i="2"/>
  <c r="O320" i="2"/>
  <c r="O319" i="2"/>
  <c r="O318" i="2"/>
  <c r="O317" i="2"/>
  <c r="O316" i="2"/>
  <c r="O315" i="2"/>
  <c r="O314" i="2"/>
  <c r="O313" i="2"/>
  <c r="O312" i="2"/>
  <c r="O311" i="2"/>
  <c r="O310" i="2"/>
  <c r="O309" i="2"/>
  <c r="O308" i="2"/>
  <c r="O307" i="2"/>
  <c r="O306" i="2"/>
  <c r="O305" i="2"/>
  <c r="O304" i="2"/>
  <c r="O303" i="2"/>
  <c r="O302" i="2"/>
  <c r="O301" i="2"/>
  <c r="O300" i="2"/>
  <c r="O299" i="2"/>
  <c r="O298" i="2"/>
  <c r="O297" i="2"/>
  <c r="O296" i="2"/>
  <c r="O295" i="2"/>
  <c r="O294" i="2"/>
  <c r="O293" i="2"/>
  <c r="O292" i="2"/>
  <c r="O291" i="2"/>
  <c r="O290" i="2"/>
  <c r="O289" i="2"/>
  <c r="O288" i="2"/>
  <c r="O287" i="2"/>
  <c r="O286" i="2"/>
  <c r="O285" i="2"/>
  <c r="O284" i="2"/>
  <c r="O283" i="2"/>
  <c r="O282" i="2"/>
  <c r="O281" i="2"/>
  <c r="O280" i="2"/>
  <c r="O279" i="2"/>
  <c r="O278" i="2"/>
  <c r="O277" i="2"/>
  <c r="O276" i="2"/>
  <c r="O275" i="2"/>
  <c r="O274" i="2"/>
  <c r="O273" i="2"/>
  <c r="O272" i="2"/>
  <c r="O271" i="2"/>
  <c r="O270" i="2"/>
  <c r="O269" i="2"/>
  <c r="O268" i="2"/>
  <c r="O267" i="2"/>
  <c r="O266" i="2"/>
  <c r="O265" i="2"/>
  <c r="O264" i="2"/>
  <c r="O263" i="2"/>
  <c r="O262" i="2"/>
  <c r="O261" i="2"/>
  <c r="O260" i="2"/>
  <c r="O259" i="2"/>
  <c r="O258" i="2"/>
  <c r="O257" i="2"/>
  <c r="O256" i="2"/>
  <c r="O255" i="2"/>
  <c r="O254" i="2"/>
  <c r="O253" i="2"/>
  <c r="O252" i="2"/>
  <c r="O251" i="2"/>
  <c r="O250" i="2"/>
  <c r="O249" i="2"/>
  <c r="O248" i="2"/>
  <c r="O247" i="2"/>
  <c r="O246" i="2"/>
  <c r="O245" i="2"/>
  <c r="O244" i="2"/>
  <c r="O243" i="2"/>
  <c r="O242" i="2"/>
  <c r="O241" i="2"/>
  <c r="O240" i="2"/>
  <c r="O239" i="2"/>
  <c r="O238" i="2"/>
  <c r="O237" i="2"/>
  <c r="O236" i="2"/>
  <c r="O235" i="2"/>
  <c r="O234" i="2"/>
  <c r="O233" i="2"/>
  <c r="O232" i="2"/>
  <c r="O231" i="2"/>
  <c r="O230" i="2"/>
  <c r="O229" i="2"/>
  <c r="O228" i="2"/>
  <c r="O227" i="2"/>
  <c r="O226" i="2"/>
  <c r="O225" i="2"/>
  <c r="O224" i="2"/>
  <c r="O223" i="2"/>
  <c r="O222" i="2"/>
  <c r="O221" i="2"/>
  <c r="O220" i="2"/>
  <c r="O219" i="2"/>
  <c r="O218" i="2"/>
  <c r="O217" i="2"/>
  <c r="O216" i="2"/>
  <c r="O215" i="2"/>
  <c r="O214" i="2"/>
  <c r="O213" i="2"/>
  <c r="O212" i="2"/>
  <c r="O211" i="2"/>
  <c r="O210" i="2"/>
  <c r="O209" i="2"/>
  <c r="O208" i="2"/>
  <c r="O207" i="2"/>
  <c r="O206" i="2"/>
  <c r="O205" i="2"/>
  <c r="O204" i="2"/>
  <c r="O203" i="2"/>
  <c r="O202" i="2"/>
  <c r="O201" i="2"/>
  <c r="O200" i="2"/>
  <c r="O199" i="2"/>
  <c r="O198" i="2"/>
  <c r="O197" i="2"/>
  <c r="O196" i="2"/>
  <c r="O195" i="2"/>
  <c r="O194" i="2"/>
  <c r="O193" i="2"/>
  <c r="O192" i="2"/>
  <c r="O191" i="2"/>
  <c r="O190" i="2"/>
  <c r="O189" i="2"/>
  <c r="O188" i="2"/>
  <c r="O187" i="2"/>
  <c r="O186" i="2"/>
  <c r="O185" i="2"/>
  <c r="O184" i="2"/>
  <c r="O183" i="2"/>
  <c r="O182" i="2"/>
  <c r="O181" i="2"/>
  <c r="O180" i="2"/>
  <c r="O179" i="2"/>
  <c r="O178" i="2"/>
  <c r="O177" i="2"/>
  <c r="O176" i="2"/>
  <c r="O175" i="2"/>
  <c r="O174" i="2"/>
  <c r="O173" i="2"/>
  <c r="O172" i="2"/>
  <c r="O171" i="2"/>
  <c r="O170" i="2"/>
  <c r="O169" i="2"/>
  <c r="O168" i="2"/>
  <c r="O167" i="2"/>
  <c r="O166" i="2"/>
  <c r="O165" i="2"/>
  <c r="O164" i="2"/>
  <c r="O163" i="2"/>
  <c r="O162" i="2"/>
  <c r="O161" i="2"/>
  <c r="O160" i="2"/>
  <c r="O159" i="2"/>
  <c r="O158" i="2"/>
  <c r="O157" i="2"/>
  <c r="O156" i="2"/>
  <c r="O155" i="2"/>
  <c r="O154" i="2"/>
  <c r="O153" i="2"/>
  <c r="O152" i="2"/>
  <c r="O151" i="2"/>
  <c r="O150" i="2"/>
  <c r="O149" i="2"/>
  <c r="O148" i="2"/>
  <c r="O147" i="2"/>
  <c r="O146" i="2"/>
  <c r="O145" i="2"/>
  <c r="O144" i="2"/>
  <c r="O143" i="2"/>
  <c r="O142" i="2"/>
  <c r="O141" i="2"/>
  <c r="O140" i="2"/>
  <c r="O139" i="2"/>
  <c r="O138" i="2"/>
  <c r="O137" i="2"/>
  <c r="O136" i="2"/>
  <c r="O135" i="2"/>
  <c r="O134" i="2"/>
  <c r="O133" i="2"/>
  <c r="O132" i="2"/>
  <c r="O131" i="2"/>
  <c r="O130" i="2"/>
  <c r="O129" i="2"/>
  <c r="O128" i="2"/>
  <c r="O127" i="2"/>
  <c r="O126" i="2"/>
  <c r="O125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N3" i="2"/>
  <c r="P1020" i="2"/>
  <c r="P1019" i="2"/>
  <c r="P1018" i="2"/>
  <c r="P1017" i="2"/>
  <c r="P1016" i="2"/>
  <c r="P1015" i="2"/>
  <c r="P1014" i="2"/>
  <c r="P1013" i="2"/>
  <c r="P1012" i="2"/>
  <c r="P1011" i="2"/>
  <c r="P1010" i="2"/>
  <c r="P1009" i="2"/>
  <c r="P1008" i="2"/>
  <c r="P1007" i="2"/>
  <c r="P1006" i="2"/>
  <c r="P1005" i="2"/>
  <c r="P1004" i="2"/>
  <c r="P1003" i="2"/>
  <c r="P1002" i="2"/>
  <c r="P1001" i="2"/>
  <c r="P1000" i="2"/>
  <c r="P999" i="2"/>
  <c r="P998" i="2"/>
  <c r="P997" i="2"/>
  <c r="P996" i="2"/>
  <c r="P995" i="2"/>
  <c r="P994" i="2"/>
  <c r="P993" i="2"/>
  <c r="P992" i="2"/>
  <c r="P991" i="2"/>
  <c r="P990" i="2"/>
  <c r="P989" i="2"/>
  <c r="P988" i="2"/>
  <c r="P987" i="2"/>
  <c r="P986" i="2"/>
  <c r="P985" i="2"/>
  <c r="P984" i="2"/>
  <c r="P983" i="2"/>
  <c r="P982" i="2"/>
  <c r="P981" i="2"/>
  <c r="P980" i="2"/>
  <c r="P979" i="2"/>
  <c r="P978" i="2"/>
  <c r="P977" i="2"/>
  <c r="P976" i="2"/>
  <c r="P975" i="2"/>
  <c r="P974" i="2"/>
  <c r="P973" i="2"/>
  <c r="P972" i="2"/>
  <c r="P971" i="2"/>
  <c r="P970" i="2"/>
  <c r="P969" i="2"/>
  <c r="P968" i="2"/>
  <c r="P967" i="2"/>
  <c r="P966" i="2"/>
  <c r="P965" i="2"/>
  <c r="P964" i="2"/>
  <c r="P963" i="2"/>
  <c r="P962" i="2"/>
  <c r="P961" i="2"/>
  <c r="P960" i="2"/>
  <c r="P959" i="2"/>
  <c r="P958" i="2"/>
  <c r="P957" i="2"/>
  <c r="P956" i="2"/>
  <c r="P955" i="2"/>
  <c r="P954" i="2"/>
  <c r="P953" i="2"/>
  <c r="P952" i="2"/>
  <c r="P951" i="2"/>
  <c r="P950" i="2"/>
  <c r="P949" i="2"/>
  <c r="P948" i="2"/>
  <c r="P947" i="2"/>
  <c r="P946" i="2"/>
  <c r="P945" i="2"/>
  <c r="P944" i="2"/>
  <c r="P943" i="2"/>
  <c r="P942" i="2"/>
  <c r="P941" i="2"/>
  <c r="P940" i="2"/>
  <c r="P939" i="2"/>
  <c r="P938" i="2"/>
  <c r="P937" i="2"/>
  <c r="P936" i="2"/>
  <c r="P935" i="2"/>
  <c r="P934" i="2"/>
  <c r="P933" i="2"/>
  <c r="P932" i="2"/>
  <c r="P931" i="2"/>
  <c r="P930" i="2"/>
  <c r="P929" i="2"/>
  <c r="P928" i="2"/>
  <c r="P927" i="2"/>
  <c r="P926" i="2"/>
  <c r="P925" i="2"/>
  <c r="P924" i="2"/>
  <c r="P923" i="2"/>
  <c r="P922" i="2"/>
  <c r="P921" i="2"/>
  <c r="P920" i="2"/>
  <c r="P919" i="2"/>
  <c r="P918" i="2"/>
  <c r="P917" i="2"/>
  <c r="P916" i="2"/>
  <c r="P915" i="2"/>
  <c r="P914" i="2"/>
  <c r="P913" i="2"/>
  <c r="P912" i="2"/>
  <c r="P911" i="2"/>
  <c r="P910" i="2"/>
  <c r="P909" i="2"/>
  <c r="P908" i="2"/>
  <c r="P907" i="2"/>
  <c r="P906" i="2"/>
  <c r="P905" i="2"/>
  <c r="P904" i="2"/>
  <c r="P903" i="2"/>
  <c r="P902" i="2"/>
  <c r="P901" i="2"/>
  <c r="P900" i="2"/>
  <c r="P899" i="2"/>
  <c r="P898" i="2"/>
  <c r="P897" i="2"/>
  <c r="P896" i="2"/>
  <c r="P895" i="2"/>
  <c r="P894" i="2"/>
  <c r="P893" i="2"/>
  <c r="P892" i="2"/>
  <c r="P891" i="2"/>
  <c r="P890" i="2"/>
  <c r="P889" i="2"/>
  <c r="P888" i="2"/>
  <c r="P887" i="2"/>
  <c r="P886" i="2"/>
  <c r="P885" i="2"/>
  <c r="P884" i="2"/>
  <c r="P883" i="2"/>
  <c r="P882" i="2"/>
  <c r="P881" i="2"/>
  <c r="P880" i="2"/>
  <c r="P879" i="2"/>
  <c r="P878" i="2"/>
  <c r="P877" i="2"/>
  <c r="P876" i="2"/>
  <c r="P875" i="2"/>
  <c r="P874" i="2"/>
  <c r="P873" i="2"/>
  <c r="P872" i="2"/>
  <c r="P871" i="2"/>
  <c r="P870" i="2"/>
  <c r="P869" i="2"/>
  <c r="P868" i="2"/>
  <c r="P867" i="2"/>
  <c r="P866" i="2"/>
  <c r="P865" i="2"/>
  <c r="P864" i="2"/>
  <c r="P863" i="2"/>
  <c r="P862" i="2"/>
  <c r="P861" i="2"/>
  <c r="P860" i="2"/>
  <c r="P859" i="2"/>
  <c r="P858" i="2"/>
  <c r="P857" i="2"/>
  <c r="P856" i="2"/>
  <c r="P855" i="2"/>
  <c r="P854" i="2"/>
  <c r="P853" i="2"/>
  <c r="P852" i="2"/>
  <c r="P851" i="2"/>
  <c r="P850" i="2"/>
  <c r="P849" i="2"/>
  <c r="P848" i="2"/>
  <c r="P847" i="2"/>
  <c r="P846" i="2"/>
  <c r="P845" i="2"/>
  <c r="P844" i="2"/>
  <c r="P843" i="2"/>
  <c r="P842" i="2"/>
  <c r="P841" i="2"/>
  <c r="P840" i="2"/>
  <c r="P839" i="2"/>
  <c r="P838" i="2"/>
  <c r="P837" i="2"/>
  <c r="P836" i="2"/>
  <c r="P835" i="2"/>
  <c r="P834" i="2"/>
  <c r="P833" i="2"/>
  <c r="P832" i="2"/>
  <c r="P831" i="2"/>
  <c r="P830" i="2"/>
  <c r="P829" i="2"/>
  <c r="P828" i="2"/>
  <c r="P827" i="2"/>
  <c r="P826" i="2"/>
  <c r="P825" i="2"/>
  <c r="P824" i="2"/>
  <c r="P823" i="2"/>
  <c r="P822" i="2"/>
  <c r="P821" i="2"/>
  <c r="P820" i="2"/>
  <c r="P819" i="2"/>
  <c r="P818" i="2"/>
  <c r="P817" i="2"/>
  <c r="P816" i="2"/>
  <c r="P815" i="2"/>
  <c r="P814" i="2"/>
  <c r="P813" i="2"/>
  <c r="P812" i="2"/>
  <c r="P811" i="2"/>
  <c r="P810" i="2"/>
  <c r="P809" i="2"/>
  <c r="P808" i="2"/>
  <c r="P807" i="2"/>
  <c r="P806" i="2"/>
  <c r="P805" i="2"/>
  <c r="P804" i="2"/>
  <c r="P803" i="2"/>
  <c r="P802" i="2"/>
  <c r="P801" i="2"/>
  <c r="P800" i="2"/>
  <c r="P799" i="2"/>
  <c r="P798" i="2"/>
  <c r="P797" i="2"/>
  <c r="P796" i="2"/>
  <c r="P795" i="2"/>
  <c r="P794" i="2"/>
  <c r="P793" i="2"/>
  <c r="P792" i="2"/>
  <c r="P791" i="2"/>
  <c r="P790" i="2"/>
  <c r="P789" i="2"/>
  <c r="P788" i="2"/>
  <c r="P787" i="2"/>
  <c r="P786" i="2"/>
  <c r="P785" i="2"/>
  <c r="P784" i="2"/>
  <c r="P783" i="2"/>
  <c r="P782" i="2"/>
  <c r="P781" i="2"/>
  <c r="P780" i="2"/>
  <c r="P779" i="2"/>
  <c r="P778" i="2"/>
  <c r="P777" i="2"/>
  <c r="P776" i="2"/>
  <c r="P775" i="2"/>
  <c r="P774" i="2"/>
  <c r="P773" i="2"/>
  <c r="P772" i="2"/>
  <c r="P771" i="2"/>
  <c r="P770" i="2"/>
  <c r="P769" i="2"/>
  <c r="P768" i="2"/>
  <c r="P767" i="2"/>
  <c r="P766" i="2"/>
  <c r="P765" i="2"/>
  <c r="P764" i="2"/>
  <c r="P763" i="2"/>
  <c r="P762" i="2"/>
  <c r="P761" i="2"/>
  <c r="P760" i="2"/>
  <c r="P759" i="2"/>
  <c r="P758" i="2"/>
  <c r="P757" i="2"/>
  <c r="P756" i="2"/>
  <c r="P755" i="2"/>
  <c r="P754" i="2"/>
  <c r="P753" i="2"/>
  <c r="P752" i="2"/>
  <c r="P751" i="2"/>
  <c r="P750" i="2"/>
  <c r="P749" i="2"/>
  <c r="P748" i="2"/>
  <c r="P747" i="2"/>
  <c r="P746" i="2"/>
  <c r="P745" i="2"/>
  <c r="P744" i="2"/>
  <c r="P743" i="2"/>
  <c r="P742" i="2"/>
  <c r="P741" i="2"/>
  <c r="P740" i="2"/>
  <c r="P739" i="2"/>
  <c r="P738" i="2"/>
  <c r="P737" i="2"/>
  <c r="P736" i="2"/>
  <c r="P735" i="2"/>
  <c r="P734" i="2"/>
  <c r="P733" i="2"/>
  <c r="P732" i="2"/>
  <c r="P731" i="2"/>
  <c r="P730" i="2"/>
  <c r="P729" i="2"/>
  <c r="P728" i="2"/>
  <c r="P727" i="2"/>
  <c r="P726" i="2"/>
  <c r="P725" i="2"/>
  <c r="P724" i="2"/>
  <c r="P723" i="2"/>
  <c r="P722" i="2"/>
  <c r="P721" i="2"/>
  <c r="P720" i="2"/>
  <c r="P719" i="2"/>
  <c r="P718" i="2"/>
  <c r="P717" i="2"/>
  <c r="P716" i="2"/>
  <c r="P715" i="2"/>
  <c r="P714" i="2"/>
  <c r="P713" i="2"/>
  <c r="P712" i="2"/>
  <c r="P711" i="2"/>
  <c r="P710" i="2"/>
  <c r="P709" i="2"/>
  <c r="P708" i="2"/>
  <c r="P707" i="2"/>
  <c r="P706" i="2"/>
  <c r="P705" i="2"/>
  <c r="P704" i="2"/>
  <c r="P703" i="2"/>
  <c r="P702" i="2"/>
  <c r="P701" i="2"/>
  <c r="P700" i="2"/>
  <c r="P699" i="2"/>
  <c r="P698" i="2"/>
  <c r="P697" i="2"/>
  <c r="P696" i="2"/>
  <c r="P695" i="2"/>
  <c r="P694" i="2"/>
  <c r="P693" i="2"/>
  <c r="P692" i="2"/>
  <c r="P691" i="2"/>
  <c r="P690" i="2"/>
  <c r="P689" i="2"/>
  <c r="P688" i="2"/>
  <c r="P687" i="2"/>
  <c r="P686" i="2"/>
  <c r="P685" i="2"/>
  <c r="P684" i="2"/>
  <c r="P683" i="2"/>
  <c r="P682" i="2"/>
  <c r="P681" i="2"/>
  <c r="P680" i="2"/>
  <c r="P679" i="2"/>
  <c r="P678" i="2"/>
  <c r="P677" i="2"/>
  <c r="P676" i="2"/>
  <c r="P675" i="2"/>
  <c r="P674" i="2"/>
  <c r="P673" i="2"/>
  <c r="P672" i="2"/>
  <c r="P671" i="2"/>
  <c r="P670" i="2"/>
  <c r="P669" i="2"/>
  <c r="P668" i="2"/>
  <c r="P667" i="2"/>
  <c r="P666" i="2"/>
  <c r="P665" i="2"/>
  <c r="P664" i="2"/>
  <c r="P663" i="2"/>
  <c r="P662" i="2"/>
  <c r="P661" i="2"/>
  <c r="P660" i="2"/>
  <c r="P659" i="2"/>
  <c r="P658" i="2"/>
  <c r="P657" i="2"/>
  <c r="P656" i="2"/>
  <c r="P655" i="2"/>
  <c r="P654" i="2"/>
  <c r="P653" i="2"/>
  <c r="P652" i="2"/>
  <c r="P651" i="2"/>
  <c r="P650" i="2"/>
  <c r="P649" i="2"/>
  <c r="P648" i="2"/>
  <c r="P647" i="2"/>
  <c r="P646" i="2"/>
  <c r="P645" i="2"/>
  <c r="P644" i="2"/>
  <c r="P643" i="2"/>
  <c r="P642" i="2"/>
  <c r="P641" i="2"/>
  <c r="P640" i="2"/>
  <c r="P639" i="2"/>
  <c r="P638" i="2"/>
  <c r="P637" i="2"/>
  <c r="P636" i="2"/>
  <c r="P635" i="2"/>
  <c r="P634" i="2"/>
  <c r="P633" i="2"/>
  <c r="P632" i="2"/>
  <c r="P631" i="2"/>
  <c r="P630" i="2"/>
  <c r="P629" i="2"/>
  <c r="P628" i="2"/>
  <c r="P627" i="2"/>
  <c r="P626" i="2"/>
  <c r="P625" i="2"/>
  <c r="P624" i="2"/>
  <c r="P623" i="2"/>
  <c r="P622" i="2"/>
  <c r="P621" i="2"/>
  <c r="P620" i="2"/>
  <c r="P619" i="2"/>
  <c r="P618" i="2"/>
  <c r="P617" i="2"/>
  <c r="P616" i="2"/>
  <c r="P615" i="2"/>
  <c r="P614" i="2"/>
  <c r="P613" i="2"/>
  <c r="P612" i="2"/>
  <c r="P611" i="2"/>
  <c r="P610" i="2"/>
  <c r="P609" i="2"/>
  <c r="P608" i="2"/>
  <c r="P607" i="2"/>
  <c r="P606" i="2"/>
  <c r="P605" i="2"/>
  <c r="P604" i="2"/>
  <c r="P603" i="2"/>
  <c r="P602" i="2"/>
  <c r="P601" i="2"/>
  <c r="P600" i="2"/>
  <c r="P599" i="2"/>
  <c r="P598" i="2"/>
  <c r="P597" i="2"/>
  <c r="P596" i="2"/>
  <c r="P595" i="2"/>
  <c r="P594" i="2"/>
  <c r="P593" i="2"/>
  <c r="P592" i="2"/>
  <c r="P591" i="2"/>
  <c r="P590" i="2"/>
  <c r="P589" i="2"/>
  <c r="P588" i="2"/>
  <c r="P587" i="2"/>
  <c r="P586" i="2"/>
  <c r="P585" i="2"/>
  <c r="P584" i="2"/>
  <c r="P583" i="2"/>
  <c r="P582" i="2"/>
  <c r="P581" i="2"/>
  <c r="P580" i="2"/>
  <c r="P579" i="2"/>
  <c r="P578" i="2"/>
  <c r="P577" i="2"/>
  <c r="P576" i="2"/>
  <c r="P575" i="2"/>
  <c r="P574" i="2"/>
  <c r="P573" i="2"/>
  <c r="P572" i="2"/>
  <c r="P571" i="2"/>
  <c r="P570" i="2"/>
  <c r="P569" i="2"/>
  <c r="P568" i="2"/>
  <c r="P567" i="2"/>
  <c r="P566" i="2"/>
  <c r="P565" i="2"/>
  <c r="P564" i="2"/>
  <c r="P563" i="2"/>
  <c r="P562" i="2"/>
  <c r="P561" i="2"/>
  <c r="P560" i="2"/>
  <c r="P559" i="2"/>
  <c r="P558" i="2"/>
  <c r="P557" i="2"/>
  <c r="P556" i="2"/>
  <c r="P555" i="2"/>
  <c r="P554" i="2"/>
  <c r="P553" i="2"/>
  <c r="P552" i="2"/>
  <c r="P551" i="2"/>
  <c r="P550" i="2"/>
  <c r="P549" i="2"/>
  <c r="P548" i="2"/>
  <c r="P547" i="2"/>
  <c r="P546" i="2"/>
  <c r="P545" i="2"/>
  <c r="P544" i="2"/>
  <c r="P543" i="2"/>
  <c r="P542" i="2"/>
  <c r="P541" i="2"/>
  <c r="P540" i="2"/>
  <c r="P539" i="2"/>
  <c r="P538" i="2"/>
  <c r="P537" i="2"/>
  <c r="P536" i="2"/>
  <c r="P535" i="2"/>
  <c r="P534" i="2"/>
  <c r="P533" i="2"/>
  <c r="P532" i="2"/>
  <c r="P531" i="2"/>
  <c r="P530" i="2"/>
  <c r="P529" i="2"/>
  <c r="P528" i="2"/>
  <c r="P527" i="2"/>
  <c r="P526" i="2"/>
  <c r="P525" i="2"/>
  <c r="P524" i="2"/>
  <c r="P523" i="2"/>
  <c r="P522" i="2"/>
  <c r="P521" i="2"/>
  <c r="P520" i="2"/>
  <c r="P519" i="2"/>
  <c r="P518" i="2"/>
  <c r="P517" i="2"/>
  <c r="P516" i="2"/>
  <c r="P515" i="2"/>
  <c r="P514" i="2"/>
  <c r="P513" i="2"/>
  <c r="P512" i="2"/>
  <c r="P511" i="2"/>
  <c r="P510" i="2"/>
  <c r="P509" i="2"/>
  <c r="P508" i="2"/>
  <c r="P507" i="2"/>
  <c r="P506" i="2"/>
  <c r="P505" i="2"/>
  <c r="P504" i="2"/>
  <c r="P503" i="2"/>
  <c r="P502" i="2"/>
  <c r="P501" i="2"/>
  <c r="P500" i="2"/>
  <c r="P499" i="2"/>
  <c r="P498" i="2"/>
  <c r="P497" i="2"/>
  <c r="P496" i="2"/>
  <c r="P495" i="2"/>
  <c r="P494" i="2"/>
  <c r="P493" i="2"/>
  <c r="P492" i="2"/>
  <c r="P491" i="2"/>
  <c r="P490" i="2"/>
  <c r="P489" i="2"/>
  <c r="P488" i="2"/>
  <c r="P487" i="2"/>
  <c r="P486" i="2"/>
  <c r="P485" i="2"/>
  <c r="P484" i="2"/>
  <c r="P483" i="2"/>
  <c r="P482" i="2"/>
  <c r="P481" i="2"/>
  <c r="P480" i="2"/>
  <c r="P479" i="2"/>
  <c r="P478" i="2"/>
  <c r="P477" i="2"/>
  <c r="P476" i="2"/>
  <c r="P475" i="2"/>
  <c r="P474" i="2"/>
  <c r="P473" i="2"/>
  <c r="P472" i="2"/>
  <c r="P471" i="2"/>
  <c r="P470" i="2"/>
  <c r="P469" i="2"/>
  <c r="P468" i="2"/>
  <c r="P467" i="2"/>
  <c r="P466" i="2"/>
  <c r="P465" i="2"/>
  <c r="P464" i="2"/>
  <c r="P463" i="2"/>
  <c r="P462" i="2"/>
  <c r="P461" i="2"/>
  <c r="P460" i="2"/>
  <c r="P459" i="2"/>
  <c r="P458" i="2"/>
  <c r="P457" i="2"/>
  <c r="P456" i="2"/>
  <c r="P455" i="2"/>
  <c r="P454" i="2"/>
  <c r="P453" i="2"/>
  <c r="P452" i="2"/>
  <c r="P451" i="2"/>
  <c r="P450" i="2"/>
  <c r="P449" i="2"/>
  <c r="P448" i="2"/>
  <c r="P447" i="2"/>
  <c r="P446" i="2"/>
  <c r="P445" i="2"/>
  <c r="P444" i="2"/>
  <c r="P443" i="2"/>
  <c r="P442" i="2"/>
  <c r="P441" i="2"/>
  <c r="P440" i="2"/>
  <c r="P439" i="2"/>
  <c r="P438" i="2"/>
  <c r="P437" i="2"/>
  <c r="P436" i="2"/>
  <c r="P435" i="2"/>
  <c r="P434" i="2"/>
  <c r="P433" i="2"/>
  <c r="P432" i="2"/>
  <c r="P431" i="2"/>
  <c r="P430" i="2"/>
  <c r="P429" i="2"/>
  <c r="P428" i="2"/>
  <c r="P427" i="2"/>
  <c r="P426" i="2"/>
  <c r="P425" i="2"/>
  <c r="P424" i="2"/>
  <c r="P423" i="2"/>
  <c r="P422" i="2"/>
  <c r="P421" i="2"/>
  <c r="P420" i="2"/>
  <c r="P419" i="2"/>
  <c r="P418" i="2"/>
  <c r="P417" i="2"/>
  <c r="P416" i="2"/>
  <c r="P415" i="2"/>
  <c r="P414" i="2"/>
  <c r="P413" i="2"/>
  <c r="P412" i="2"/>
  <c r="P411" i="2"/>
  <c r="P410" i="2"/>
  <c r="P409" i="2"/>
  <c r="P408" i="2"/>
  <c r="P407" i="2"/>
  <c r="P406" i="2"/>
  <c r="P405" i="2"/>
  <c r="P404" i="2"/>
  <c r="P403" i="2"/>
  <c r="P402" i="2"/>
  <c r="P401" i="2"/>
  <c r="P400" i="2"/>
  <c r="P399" i="2"/>
  <c r="P398" i="2"/>
  <c r="P397" i="2"/>
  <c r="P396" i="2"/>
  <c r="P395" i="2"/>
  <c r="P394" i="2"/>
  <c r="P393" i="2"/>
  <c r="P392" i="2"/>
  <c r="P391" i="2"/>
  <c r="P390" i="2"/>
  <c r="P389" i="2"/>
  <c r="P388" i="2"/>
  <c r="P387" i="2"/>
  <c r="P386" i="2"/>
  <c r="P385" i="2"/>
  <c r="P384" i="2"/>
  <c r="P383" i="2"/>
  <c r="P382" i="2"/>
  <c r="P381" i="2"/>
  <c r="P380" i="2"/>
  <c r="P379" i="2"/>
  <c r="P378" i="2"/>
  <c r="P377" i="2"/>
  <c r="P376" i="2"/>
  <c r="P375" i="2"/>
  <c r="P374" i="2"/>
  <c r="P373" i="2"/>
  <c r="P372" i="2"/>
  <c r="P371" i="2"/>
  <c r="P370" i="2"/>
  <c r="P369" i="2"/>
  <c r="P368" i="2"/>
  <c r="P367" i="2"/>
  <c r="P366" i="2"/>
  <c r="P365" i="2"/>
  <c r="P364" i="2"/>
  <c r="P363" i="2"/>
  <c r="P362" i="2"/>
  <c r="P361" i="2"/>
  <c r="P360" i="2"/>
  <c r="P359" i="2"/>
  <c r="P358" i="2"/>
  <c r="P357" i="2"/>
  <c r="P356" i="2"/>
  <c r="P355" i="2"/>
  <c r="P354" i="2"/>
  <c r="P353" i="2"/>
  <c r="P352" i="2"/>
  <c r="P351" i="2"/>
  <c r="P350" i="2"/>
  <c r="P349" i="2"/>
  <c r="P348" i="2"/>
  <c r="P347" i="2"/>
  <c r="P346" i="2"/>
  <c r="P345" i="2"/>
  <c r="P344" i="2"/>
  <c r="P343" i="2"/>
  <c r="P342" i="2"/>
  <c r="P341" i="2"/>
  <c r="P340" i="2"/>
  <c r="P339" i="2"/>
  <c r="P338" i="2"/>
  <c r="P337" i="2"/>
  <c r="P336" i="2"/>
  <c r="P335" i="2"/>
  <c r="P334" i="2"/>
  <c r="P333" i="2"/>
  <c r="P332" i="2"/>
  <c r="P331" i="2"/>
  <c r="P330" i="2"/>
  <c r="P329" i="2"/>
  <c r="P328" i="2"/>
  <c r="P327" i="2"/>
  <c r="P326" i="2"/>
  <c r="P325" i="2"/>
  <c r="P324" i="2"/>
  <c r="P323" i="2"/>
  <c r="P322" i="2"/>
  <c r="P321" i="2"/>
  <c r="P320" i="2"/>
  <c r="P319" i="2"/>
  <c r="P318" i="2"/>
  <c r="P317" i="2"/>
  <c r="P316" i="2"/>
  <c r="P315" i="2"/>
  <c r="P314" i="2"/>
  <c r="P313" i="2"/>
  <c r="P312" i="2"/>
  <c r="P311" i="2"/>
  <c r="P310" i="2"/>
  <c r="P309" i="2"/>
  <c r="P308" i="2"/>
  <c r="P307" i="2"/>
  <c r="P306" i="2"/>
  <c r="P305" i="2"/>
  <c r="P304" i="2"/>
  <c r="P303" i="2"/>
  <c r="P302" i="2"/>
  <c r="P301" i="2"/>
  <c r="P300" i="2"/>
  <c r="P299" i="2"/>
  <c r="P298" i="2"/>
  <c r="P297" i="2"/>
  <c r="P296" i="2"/>
  <c r="P295" i="2"/>
  <c r="P294" i="2"/>
  <c r="P293" i="2"/>
  <c r="P292" i="2"/>
  <c r="P291" i="2"/>
  <c r="P290" i="2"/>
  <c r="P289" i="2"/>
  <c r="P288" i="2"/>
  <c r="P287" i="2"/>
  <c r="P286" i="2"/>
  <c r="P285" i="2"/>
  <c r="P284" i="2"/>
  <c r="P283" i="2"/>
  <c r="P282" i="2"/>
  <c r="P281" i="2"/>
  <c r="P280" i="2"/>
  <c r="P279" i="2"/>
  <c r="P278" i="2"/>
  <c r="P277" i="2"/>
  <c r="P276" i="2"/>
  <c r="P275" i="2"/>
  <c r="P274" i="2"/>
  <c r="P273" i="2"/>
  <c r="P272" i="2"/>
  <c r="P271" i="2"/>
  <c r="P270" i="2"/>
  <c r="P269" i="2"/>
  <c r="P268" i="2"/>
  <c r="P267" i="2"/>
  <c r="P266" i="2"/>
  <c r="P265" i="2"/>
  <c r="P264" i="2"/>
  <c r="P263" i="2"/>
  <c r="P262" i="2"/>
  <c r="P261" i="2"/>
  <c r="P260" i="2"/>
  <c r="P259" i="2"/>
  <c r="P258" i="2"/>
  <c r="P257" i="2"/>
  <c r="P256" i="2"/>
  <c r="P255" i="2"/>
  <c r="P254" i="2"/>
  <c r="P253" i="2"/>
  <c r="P252" i="2"/>
  <c r="P251" i="2"/>
  <c r="P250" i="2"/>
  <c r="P249" i="2"/>
  <c r="P248" i="2"/>
  <c r="P247" i="2"/>
  <c r="P246" i="2"/>
  <c r="P245" i="2"/>
  <c r="P244" i="2"/>
  <c r="P243" i="2"/>
  <c r="P242" i="2"/>
  <c r="P241" i="2"/>
  <c r="P240" i="2"/>
  <c r="P239" i="2"/>
  <c r="P238" i="2"/>
  <c r="P237" i="2"/>
  <c r="P236" i="2"/>
  <c r="P235" i="2"/>
  <c r="P234" i="2"/>
  <c r="P233" i="2"/>
  <c r="P232" i="2"/>
  <c r="P231" i="2"/>
  <c r="P230" i="2"/>
  <c r="P229" i="2"/>
  <c r="P228" i="2"/>
  <c r="P227" i="2"/>
  <c r="P226" i="2"/>
  <c r="P225" i="2"/>
  <c r="P224" i="2"/>
  <c r="P223" i="2"/>
  <c r="P222" i="2"/>
  <c r="P221" i="2"/>
  <c r="P220" i="2"/>
  <c r="P219" i="2"/>
  <c r="P218" i="2"/>
  <c r="P217" i="2"/>
  <c r="P216" i="2"/>
  <c r="P215" i="2"/>
  <c r="P214" i="2"/>
  <c r="P213" i="2"/>
  <c r="P212" i="2"/>
  <c r="P211" i="2"/>
  <c r="P210" i="2"/>
  <c r="P209" i="2"/>
  <c r="P208" i="2"/>
  <c r="P207" i="2"/>
  <c r="P206" i="2"/>
  <c r="P205" i="2"/>
  <c r="P204" i="2"/>
  <c r="P203" i="2"/>
  <c r="P202" i="2"/>
  <c r="P201" i="2"/>
  <c r="P200" i="2"/>
  <c r="P199" i="2"/>
  <c r="P198" i="2"/>
  <c r="P197" i="2"/>
  <c r="P196" i="2"/>
  <c r="P195" i="2"/>
  <c r="P194" i="2"/>
  <c r="P193" i="2"/>
  <c r="P192" i="2"/>
  <c r="P191" i="2"/>
  <c r="P190" i="2"/>
  <c r="P189" i="2"/>
  <c r="P188" i="2"/>
  <c r="P187" i="2"/>
  <c r="P186" i="2"/>
  <c r="P185" i="2"/>
  <c r="P184" i="2"/>
  <c r="P183" i="2"/>
  <c r="P182" i="2"/>
  <c r="P181" i="2"/>
  <c r="P180" i="2"/>
  <c r="P179" i="2"/>
  <c r="P178" i="2"/>
  <c r="P177" i="2"/>
  <c r="P176" i="2"/>
  <c r="P175" i="2"/>
  <c r="P174" i="2"/>
  <c r="P173" i="2"/>
  <c r="P172" i="2"/>
  <c r="P171" i="2"/>
  <c r="P170" i="2"/>
  <c r="P169" i="2"/>
  <c r="P168" i="2"/>
  <c r="P167" i="2"/>
  <c r="P166" i="2"/>
  <c r="P165" i="2"/>
  <c r="P164" i="2"/>
  <c r="P163" i="2"/>
  <c r="P162" i="2"/>
  <c r="P161" i="2"/>
  <c r="P160" i="2"/>
  <c r="P159" i="2"/>
  <c r="P158" i="2"/>
  <c r="P157" i="2"/>
  <c r="P156" i="2"/>
  <c r="P155" i="2"/>
  <c r="P154" i="2"/>
  <c r="P153" i="2"/>
  <c r="P152" i="2"/>
  <c r="P151" i="2"/>
  <c r="P150" i="2"/>
  <c r="P149" i="2"/>
  <c r="P148" i="2"/>
  <c r="P147" i="2"/>
  <c r="P146" i="2"/>
  <c r="P145" i="2"/>
  <c r="P144" i="2"/>
  <c r="P143" i="2"/>
  <c r="P142" i="2"/>
  <c r="P141" i="2"/>
  <c r="P140" i="2"/>
  <c r="P139" i="2"/>
  <c r="P138" i="2"/>
  <c r="P137" i="2"/>
  <c r="P136" i="2"/>
  <c r="P135" i="2"/>
  <c r="P134" i="2"/>
  <c r="P133" i="2"/>
  <c r="P132" i="2"/>
  <c r="P131" i="2"/>
  <c r="P130" i="2"/>
  <c r="P129" i="2"/>
  <c r="P128" i="2"/>
  <c r="P127" i="2"/>
  <c r="P126" i="2"/>
  <c r="P125" i="2"/>
  <c r="P124" i="2"/>
  <c r="P123" i="2"/>
  <c r="P122" i="2"/>
  <c r="P121" i="2"/>
  <c r="P120" i="2"/>
  <c r="P119" i="2"/>
  <c r="P118" i="2"/>
  <c r="P117" i="2"/>
  <c r="P116" i="2"/>
  <c r="P115" i="2"/>
  <c r="P114" i="2"/>
  <c r="P113" i="2"/>
  <c r="P112" i="2"/>
  <c r="P111" i="2"/>
  <c r="P110" i="2"/>
  <c r="P109" i="2"/>
  <c r="P108" i="2"/>
  <c r="P107" i="2"/>
  <c r="P106" i="2"/>
  <c r="P105" i="2"/>
  <c r="P104" i="2"/>
  <c r="P103" i="2"/>
  <c r="P102" i="2"/>
  <c r="P101" i="2"/>
  <c r="P100" i="2"/>
  <c r="P99" i="2"/>
  <c r="P98" i="2"/>
  <c r="P97" i="2"/>
  <c r="P96" i="2"/>
  <c r="P95" i="2"/>
  <c r="P94" i="2"/>
  <c r="P93" i="2"/>
  <c r="P92" i="2"/>
  <c r="P91" i="2"/>
  <c r="P90" i="2"/>
  <c r="P89" i="2"/>
  <c r="P88" i="2"/>
  <c r="P87" i="2"/>
  <c r="P86" i="2"/>
  <c r="P85" i="2"/>
  <c r="P84" i="2"/>
  <c r="P83" i="2"/>
  <c r="P82" i="2"/>
  <c r="P81" i="2"/>
  <c r="P80" i="2"/>
  <c r="P79" i="2"/>
  <c r="P78" i="2"/>
  <c r="P77" i="2"/>
  <c r="P76" i="2"/>
  <c r="P75" i="2"/>
  <c r="P74" i="2"/>
  <c r="P73" i="2"/>
  <c r="P72" i="2"/>
  <c r="P71" i="2"/>
  <c r="P70" i="2"/>
  <c r="P69" i="2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P4" i="2"/>
  <c r="P3" i="2"/>
  <c r="P1023" i="2" s="1"/>
  <c r="O1023" i="2"/>
  <c r="L1022" i="2"/>
  <c r="I1022" i="2"/>
  <c r="E1022" i="2"/>
  <c r="C1023" i="2"/>
  <c r="C1022" i="2"/>
  <c r="C1024" i="2" s="1"/>
  <c r="K1020" i="2"/>
  <c r="G1020" i="2"/>
  <c r="K1019" i="2"/>
  <c r="G1019" i="2"/>
  <c r="K1018" i="2"/>
  <c r="G1018" i="2"/>
  <c r="K1017" i="2"/>
  <c r="G1017" i="2"/>
  <c r="K1016" i="2"/>
  <c r="G1016" i="2"/>
  <c r="K1015" i="2"/>
  <c r="G1015" i="2"/>
  <c r="K1014" i="2"/>
  <c r="G1014" i="2"/>
  <c r="K1013" i="2"/>
  <c r="G1013" i="2"/>
  <c r="G1012" i="2"/>
  <c r="K1011" i="2"/>
  <c r="G1011" i="2"/>
  <c r="K1010" i="2"/>
  <c r="G1010" i="2"/>
  <c r="K1009" i="2"/>
  <c r="G1009" i="2"/>
  <c r="K1008" i="2"/>
  <c r="G1008" i="2"/>
  <c r="K1007" i="2"/>
  <c r="G1007" i="2"/>
  <c r="K1006" i="2"/>
  <c r="G1006" i="2"/>
  <c r="K1005" i="2"/>
  <c r="G1005" i="2"/>
  <c r="K1004" i="2"/>
  <c r="G1004" i="2"/>
  <c r="K1003" i="2"/>
  <c r="G1003" i="2"/>
  <c r="K1002" i="2"/>
  <c r="G1002" i="2"/>
  <c r="K1001" i="2"/>
  <c r="G1001" i="2"/>
  <c r="K1000" i="2"/>
  <c r="G1000" i="2"/>
  <c r="K999" i="2"/>
  <c r="G999" i="2"/>
  <c r="K998" i="2"/>
  <c r="G998" i="2"/>
  <c r="K997" i="2"/>
  <c r="G997" i="2"/>
  <c r="K996" i="2"/>
  <c r="G996" i="2"/>
  <c r="K995" i="2"/>
  <c r="G995" i="2"/>
  <c r="K994" i="2"/>
  <c r="G994" i="2"/>
  <c r="K993" i="2"/>
  <c r="G993" i="2"/>
  <c r="K992" i="2"/>
  <c r="G992" i="2"/>
  <c r="K991" i="2"/>
  <c r="G991" i="2"/>
  <c r="K990" i="2"/>
  <c r="G990" i="2"/>
  <c r="K989" i="2"/>
  <c r="G989" i="2"/>
  <c r="K988" i="2"/>
  <c r="G988" i="2"/>
  <c r="K987" i="2"/>
  <c r="G987" i="2"/>
  <c r="K986" i="2"/>
  <c r="G986" i="2"/>
  <c r="K985" i="2"/>
  <c r="G985" i="2"/>
  <c r="K984" i="2"/>
  <c r="G984" i="2"/>
  <c r="K983" i="2"/>
  <c r="G983" i="2"/>
  <c r="K982" i="2"/>
  <c r="G982" i="2"/>
  <c r="K981" i="2"/>
  <c r="G981" i="2"/>
  <c r="K980" i="2"/>
  <c r="G980" i="2"/>
  <c r="K979" i="2"/>
  <c r="G979" i="2"/>
  <c r="K978" i="2"/>
  <c r="G978" i="2"/>
  <c r="K977" i="2"/>
  <c r="G977" i="2"/>
  <c r="K976" i="2"/>
  <c r="G976" i="2"/>
  <c r="K975" i="2"/>
  <c r="G975" i="2"/>
  <c r="K974" i="2"/>
  <c r="G974" i="2"/>
  <c r="K973" i="2"/>
  <c r="G973" i="2"/>
  <c r="K972" i="2"/>
  <c r="G972" i="2"/>
  <c r="K971" i="2"/>
  <c r="G971" i="2"/>
  <c r="K970" i="2"/>
  <c r="G970" i="2"/>
  <c r="K969" i="2"/>
  <c r="G969" i="2"/>
  <c r="K968" i="2"/>
  <c r="G968" i="2"/>
  <c r="K967" i="2"/>
  <c r="G967" i="2"/>
  <c r="K966" i="2"/>
  <c r="G966" i="2"/>
  <c r="K965" i="2"/>
  <c r="G965" i="2"/>
  <c r="K964" i="2"/>
  <c r="G964" i="2"/>
  <c r="K963" i="2"/>
  <c r="G963" i="2"/>
  <c r="K962" i="2"/>
  <c r="G962" i="2"/>
  <c r="K961" i="2"/>
  <c r="G961" i="2"/>
  <c r="K960" i="2"/>
  <c r="G960" i="2"/>
  <c r="K959" i="2"/>
  <c r="G959" i="2"/>
  <c r="K958" i="2"/>
  <c r="G958" i="2"/>
  <c r="K957" i="2"/>
  <c r="G957" i="2"/>
  <c r="K956" i="2"/>
  <c r="G956" i="2"/>
  <c r="K955" i="2"/>
  <c r="G955" i="2"/>
  <c r="K954" i="2"/>
  <c r="G954" i="2"/>
  <c r="K953" i="2"/>
  <c r="G953" i="2"/>
  <c r="K952" i="2"/>
  <c r="G952" i="2"/>
  <c r="K951" i="2"/>
  <c r="G951" i="2"/>
  <c r="K950" i="2"/>
  <c r="G950" i="2"/>
  <c r="K949" i="2"/>
  <c r="G949" i="2"/>
  <c r="K948" i="2"/>
  <c r="G948" i="2"/>
  <c r="K947" i="2"/>
  <c r="G947" i="2"/>
  <c r="K946" i="2"/>
  <c r="G946" i="2"/>
  <c r="K945" i="2"/>
  <c r="G945" i="2"/>
  <c r="K944" i="2"/>
  <c r="G944" i="2"/>
  <c r="K943" i="2"/>
  <c r="G943" i="2"/>
  <c r="K942" i="2"/>
  <c r="G942" i="2"/>
  <c r="K941" i="2"/>
  <c r="G941" i="2"/>
  <c r="K940" i="2"/>
  <c r="G940" i="2"/>
  <c r="K939" i="2"/>
  <c r="G939" i="2"/>
  <c r="K938" i="2"/>
  <c r="G938" i="2"/>
  <c r="K937" i="2"/>
  <c r="G937" i="2"/>
  <c r="K936" i="2"/>
  <c r="G936" i="2"/>
  <c r="K935" i="2"/>
  <c r="G935" i="2"/>
  <c r="K934" i="2"/>
  <c r="G934" i="2"/>
  <c r="K933" i="2"/>
  <c r="G933" i="2"/>
  <c r="K932" i="2"/>
  <c r="G932" i="2"/>
  <c r="K931" i="2"/>
  <c r="G931" i="2"/>
  <c r="K930" i="2"/>
  <c r="G930" i="2"/>
  <c r="K929" i="2"/>
  <c r="G929" i="2"/>
  <c r="K928" i="2"/>
  <c r="G928" i="2"/>
  <c r="K927" i="2"/>
  <c r="G927" i="2"/>
  <c r="K926" i="2"/>
  <c r="G926" i="2"/>
  <c r="K925" i="2"/>
  <c r="G925" i="2"/>
  <c r="K924" i="2"/>
  <c r="G924" i="2"/>
  <c r="K923" i="2"/>
  <c r="G923" i="2"/>
  <c r="K922" i="2"/>
  <c r="G922" i="2"/>
  <c r="K921" i="2"/>
  <c r="G921" i="2"/>
  <c r="K920" i="2"/>
  <c r="G920" i="2"/>
  <c r="K919" i="2"/>
  <c r="G919" i="2"/>
  <c r="K918" i="2"/>
  <c r="G918" i="2"/>
  <c r="K917" i="2"/>
  <c r="G917" i="2"/>
  <c r="K916" i="2"/>
  <c r="G916" i="2"/>
  <c r="K915" i="2"/>
  <c r="G915" i="2"/>
  <c r="K914" i="2"/>
  <c r="G914" i="2"/>
  <c r="K913" i="2"/>
  <c r="G913" i="2"/>
  <c r="K912" i="2"/>
  <c r="G912" i="2"/>
  <c r="K911" i="2"/>
  <c r="G911" i="2"/>
  <c r="K910" i="2"/>
  <c r="G910" i="2"/>
  <c r="K909" i="2"/>
  <c r="G909" i="2"/>
  <c r="K908" i="2"/>
  <c r="G908" i="2"/>
  <c r="K907" i="2"/>
  <c r="G907" i="2"/>
  <c r="K906" i="2"/>
  <c r="G906" i="2"/>
  <c r="K905" i="2"/>
  <c r="G905" i="2"/>
  <c r="K904" i="2"/>
  <c r="G904" i="2"/>
  <c r="K903" i="2"/>
  <c r="G903" i="2"/>
  <c r="K902" i="2"/>
  <c r="G902" i="2"/>
  <c r="K901" i="2"/>
  <c r="G901" i="2"/>
  <c r="K900" i="2"/>
  <c r="G900" i="2"/>
  <c r="K899" i="2"/>
  <c r="G899" i="2"/>
  <c r="K898" i="2"/>
  <c r="G898" i="2"/>
  <c r="K897" i="2"/>
  <c r="G897" i="2"/>
  <c r="K896" i="2"/>
  <c r="G896" i="2"/>
  <c r="K895" i="2"/>
  <c r="G895" i="2"/>
  <c r="K894" i="2"/>
  <c r="G894" i="2"/>
  <c r="K893" i="2"/>
  <c r="G893" i="2"/>
  <c r="K892" i="2"/>
  <c r="G892" i="2"/>
  <c r="K891" i="2"/>
  <c r="G891" i="2"/>
  <c r="K890" i="2"/>
  <c r="G890" i="2"/>
  <c r="K889" i="2"/>
  <c r="G889" i="2"/>
  <c r="K888" i="2"/>
  <c r="G888" i="2"/>
  <c r="K887" i="2"/>
  <c r="G887" i="2"/>
  <c r="K886" i="2"/>
  <c r="G886" i="2"/>
  <c r="K885" i="2"/>
  <c r="G885" i="2"/>
  <c r="K884" i="2"/>
  <c r="G884" i="2"/>
  <c r="K883" i="2"/>
  <c r="G883" i="2"/>
  <c r="K882" i="2"/>
  <c r="G882" i="2"/>
  <c r="K881" i="2"/>
  <c r="G881" i="2"/>
  <c r="K880" i="2"/>
  <c r="G880" i="2"/>
  <c r="K879" i="2"/>
  <c r="G879" i="2"/>
  <c r="K878" i="2"/>
  <c r="G878" i="2"/>
  <c r="K877" i="2"/>
  <c r="G877" i="2"/>
  <c r="K876" i="2"/>
  <c r="G876" i="2"/>
  <c r="K875" i="2"/>
  <c r="G875" i="2"/>
  <c r="K874" i="2"/>
  <c r="G874" i="2"/>
  <c r="K873" i="2"/>
  <c r="G873" i="2"/>
  <c r="K872" i="2"/>
  <c r="G872" i="2"/>
  <c r="K871" i="2"/>
  <c r="G871" i="2"/>
  <c r="K870" i="2"/>
  <c r="G870" i="2"/>
  <c r="K869" i="2"/>
  <c r="G869" i="2"/>
  <c r="K868" i="2"/>
  <c r="G868" i="2"/>
  <c r="K867" i="2"/>
  <c r="G867" i="2"/>
  <c r="K866" i="2"/>
  <c r="G866" i="2"/>
  <c r="K865" i="2"/>
  <c r="G865" i="2"/>
  <c r="K864" i="2"/>
  <c r="G864" i="2"/>
  <c r="K863" i="2"/>
  <c r="G863" i="2"/>
  <c r="K862" i="2"/>
  <c r="G862" i="2"/>
  <c r="K861" i="2"/>
  <c r="G861" i="2"/>
  <c r="K860" i="2"/>
  <c r="G860" i="2"/>
  <c r="K859" i="2"/>
  <c r="G859" i="2"/>
  <c r="K858" i="2"/>
  <c r="G858" i="2"/>
  <c r="K857" i="2"/>
  <c r="G857" i="2"/>
  <c r="K856" i="2"/>
  <c r="G856" i="2"/>
  <c r="K855" i="2"/>
  <c r="G855" i="2"/>
  <c r="K854" i="2"/>
  <c r="G854" i="2"/>
  <c r="K853" i="2"/>
  <c r="G853" i="2"/>
  <c r="K852" i="2"/>
  <c r="G852" i="2"/>
  <c r="K851" i="2"/>
  <c r="G851" i="2"/>
  <c r="K850" i="2"/>
  <c r="G850" i="2"/>
  <c r="K849" i="2"/>
  <c r="G849" i="2"/>
  <c r="K848" i="2"/>
  <c r="G848" i="2"/>
  <c r="K847" i="2"/>
  <c r="G847" i="2"/>
  <c r="K846" i="2"/>
  <c r="G846" i="2"/>
  <c r="K845" i="2"/>
  <c r="G845" i="2"/>
  <c r="K844" i="2"/>
  <c r="G844" i="2"/>
  <c r="K843" i="2"/>
  <c r="G843" i="2"/>
  <c r="K842" i="2"/>
  <c r="G842" i="2"/>
  <c r="K841" i="2"/>
  <c r="G841" i="2"/>
  <c r="K840" i="2"/>
  <c r="G840" i="2"/>
  <c r="K839" i="2"/>
  <c r="G839" i="2"/>
  <c r="K838" i="2"/>
  <c r="G838" i="2"/>
  <c r="K837" i="2"/>
  <c r="G837" i="2"/>
  <c r="K836" i="2"/>
  <c r="G836" i="2"/>
  <c r="G835" i="2"/>
  <c r="K834" i="2"/>
  <c r="G834" i="2"/>
  <c r="K833" i="2"/>
  <c r="G833" i="2"/>
  <c r="K832" i="2"/>
  <c r="G832" i="2"/>
  <c r="K831" i="2"/>
  <c r="G831" i="2"/>
  <c r="K830" i="2"/>
  <c r="G830" i="2"/>
  <c r="K829" i="2"/>
  <c r="G829" i="2"/>
  <c r="K828" i="2"/>
  <c r="G828" i="2"/>
  <c r="K827" i="2"/>
  <c r="G827" i="2"/>
  <c r="K826" i="2"/>
  <c r="G826" i="2"/>
  <c r="K825" i="2"/>
  <c r="G825" i="2"/>
  <c r="K824" i="2"/>
  <c r="G824" i="2"/>
  <c r="K823" i="2"/>
  <c r="G823" i="2"/>
  <c r="K822" i="2"/>
  <c r="G822" i="2"/>
  <c r="K821" i="2"/>
  <c r="G821" i="2"/>
  <c r="K820" i="2"/>
  <c r="G820" i="2"/>
  <c r="K819" i="2"/>
  <c r="G819" i="2"/>
  <c r="K818" i="2"/>
  <c r="G818" i="2"/>
  <c r="K817" i="2"/>
  <c r="G817" i="2"/>
  <c r="K816" i="2"/>
  <c r="G816" i="2"/>
  <c r="K815" i="2"/>
  <c r="G815" i="2"/>
  <c r="K814" i="2"/>
  <c r="G814" i="2"/>
  <c r="K813" i="2"/>
  <c r="G813" i="2"/>
  <c r="K812" i="2"/>
  <c r="G812" i="2"/>
  <c r="K811" i="2"/>
  <c r="G811" i="2"/>
  <c r="K810" i="2"/>
  <c r="G810" i="2"/>
  <c r="K809" i="2"/>
  <c r="G809" i="2"/>
  <c r="K808" i="2"/>
  <c r="G808" i="2"/>
  <c r="K807" i="2"/>
  <c r="G807" i="2"/>
  <c r="K806" i="2"/>
  <c r="G806" i="2"/>
  <c r="K805" i="2"/>
  <c r="G805" i="2"/>
  <c r="K804" i="2"/>
  <c r="G804" i="2"/>
  <c r="K803" i="2"/>
  <c r="G803" i="2"/>
  <c r="K802" i="2"/>
  <c r="G802" i="2"/>
  <c r="K801" i="2"/>
  <c r="G801" i="2"/>
  <c r="K800" i="2"/>
  <c r="G800" i="2"/>
  <c r="K799" i="2"/>
  <c r="G799" i="2"/>
  <c r="K798" i="2"/>
  <c r="G798" i="2"/>
  <c r="K797" i="2"/>
  <c r="G797" i="2"/>
  <c r="K796" i="2"/>
  <c r="G796" i="2"/>
  <c r="K795" i="2"/>
  <c r="G795" i="2"/>
  <c r="K794" i="2"/>
  <c r="G794" i="2"/>
  <c r="K793" i="2"/>
  <c r="G793" i="2"/>
  <c r="K792" i="2"/>
  <c r="G792" i="2"/>
  <c r="K791" i="2"/>
  <c r="G791" i="2"/>
  <c r="K790" i="2"/>
  <c r="G790" i="2"/>
  <c r="K789" i="2"/>
  <c r="G789" i="2"/>
  <c r="K788" i="2"/>
  <c r="G788" i="2"/>
  <c r="K787" i="2"/>
  <c r="G787" i="2"/>
  <c r="K786" i="2"/>
  <c r="G786" i="2"/>
  <c r="K785" i="2"/>
  <c r="G785" i="2"/>
  <c r="K784" i="2"/>
  <c r="G784" i="2"/>
  <c r="K783" i="2"/>
  <c r="G783" i="2"/>
  <c r="K782" i="2"/>
  <c r="G782" i="2"/>
  <c r="K781" i="2"/>
  <c r="G781" i="2"/>
  <c r="K780" i="2"/>
  <c r="G780" i="2"/>
  <c r="G779" i="2"/>
  <c r="K778" i="2"/>
  <c r="G778" i="2"/>
  <c r="K777" i="2"/>
  <c r="G777" i="2"/>
  <c r="G776" i="2"/>
  <c r="K775" i="2"/>
  <c r="G775" i="2"/>
  <c r="K774" i="2"/>
  <c r="G774" i="2"/>
  <c r="K773" i="2"/>
  <c r="G773" i="2"/>
  <c r="K772" i="2"/>
  <c r="G772" i="2"/>
  <c r="K771" i="2"/>
  <c r="G771" i="2"/>
  <c r="K770" i="2"/>
  <c r="G770" i="2"/>
  <c r="K769" i="2"/>
  <c r="G769" i="2"/>
  <c r="K768" i="2"/>
  <c r="G768" i="2"/>
  <c r="K767" i="2"/>
  <c r="G767" i="2"/>
  <c r="K766" i="2"/>
  <c r="G766" i="2"/>
  <c r="K765" i="2"/>
  <c r="G765" i="2"/>
  <c r="K764" i="2"/>
  <c r="G764" i="2"/>
  <c r="K763" i="2"/>
  <c r="G763" i="2"/>
  <c r="K762" i="2"/>
  <c r="G762" i="2"/>
  <c r="K761" i="2"/>
  <c r="G761" i="2"/>
  <c r="K760" i="2"/>
  <c r="G760" i="2"/>
  <c r="K759" i="2"/>
  <c r="G759" i="2"/>
  <c r="K758" i="2"/>
  <c r="G758" i="2"/>
  <c r="K757" i="2"/>
  <c r="G757" i="2"/>
  <c r="K756" i="2"/>
  <c r="G756" i="2"/>
  <c r="K755" i="2"/>
  <c r="G755" i="2"/>
  <c r="K754" i="2"/>
  <c r="G754" i="2"/>
  <c r="K753" i="2"/>
  <c r="G753" i="2"/>
  <c r="K752" i="2"/>
  <c r="G752" i="2"/>
  <c r="K751" i="2"/>
  <c r="G751" i="2"/>
  <c r="K750" i="2"/>
  <c r="G750" i="2"/>
  <c r="K749" i="2"/>
  <c r="G749" i="2"/>
  <c r="K748" i="2"/>
  <c r="G748" i="2"/>
  <c r="K747" i="2"/>
  <c r="G747" i="2"/>
  <c r="K746" i="2"/>
  <c r="G746" i="2"/>
  <c r="K745" i="2"/>
  <c r="G745" i="2"/>
  <c r="K744" i="2"/>
  <c r="G744" i="2"/>
  <c r="K743" i="2"/>
  <c r="G743" i="2"/>
  <c r="K742" i="2"/>
  <c r="G742" i="2"/>
  <c r="K741" i="2"/>
  <c r="G741" i="2"/>
  <c r="K740" i="2"/>
  <c r="G740" i="2"/>
  <c r="G739" i="2"/>
  <c r="K738" i="2"/>
  <c r="G738" i="2"/>
  <c r="G737" i="2"/>
  <c r="G736" i="2"/>
  <c r="K735" i="2"/>
  <c r="G735" i="2"/>
  <c r="K734" i="2"/>
  <c r="G734" i="2"/>
  <c r="K733" i="2"/>
  <c r="G733" i="2"/>
  <c r="K732" i="2"/>
  <c r="G732" i="2"/>
  <c r="K731" i="2"/>
  <c r="G731" i="2"/>
  <c r="K730" i="2"/>
  <c r="G730" i="2"/>
  <c r="K729" i="2"/>
  <c r="G729" i="2"/>
  <c r="K728" i="2"/>
  <c r="G728" i="2"/>
  <c r="K727" i="2"/>
  <c r="G727" i="2"/>
  <c r="K726" i="2"/>
  <c r="G726" i="2"/>
  <c r="G725" i="2"/>
  <c r="K724" i="2"/>
  <c r="G724" i="2"/>
  <c r="K723" i="2"/>
  <c r="G723" i="2"/>
  <c r="K722" i="2"/>
  <c r="G722" i="2"/>
  <c r="K721" i="2"/>
  <c r="G721" i="2"/>
  <c r="K720" i="2"/>
  <c r="G720" i="2"/>
  <c r="K719" i="2"/>
  <c r="G719" i="2"/>
  <c r="K718" i="2"/>
  <c r="G718" i="2"/>
  <c r="K717" i="2"/>
  <c r="G717" i="2"/>
  <c r="G716" i="2"/>
  <c r="K715" i="2"/>
  <c r="G715" i="2"/>
  <c r="K714" i="2"/>
  <c r="G714" i="2"/>
  <c r="K713" i="2"/>
  <c r="G713" i="2"/>
  <c r="K712" i="2"/>
  <c r="G712" i="2"/>
  <c r="K711" i="2"/>
  <c r="G711" i="2"/>
  <c r="K710" i="2"/>
  <c r="G710" i="2"/>
  <c r="K709" i="2"/>
  <c r="G709" i="2"/>
  <c r="K708" i="2"/>
  <c r="G708" i="2"/>
  <c r="K707" i="2"/>
  <c r="G707" i="2"/>
  <c r="K706" i="2"/>
  <c r="G706" i="2"/>
  <c r="K705" i="2"/>
  <c r="G705" i="2"/>
  <c r="K704" i="2"/>
  <c r="G704" i="2"/>
  <c r="K703" i="2"/>
  <c r="G703" i="2"/>
  <c r="K702" i="2"/>
  <c r="G702" i="2"/>
  <c r="K701" i="2"/>
  <c r="G701" i="2"/>
  <c r="K700" i="2"/>
  <c r="G700" i="2"/>
  <c r="G699" i="2"/>
  <c r="K698" i="2"/>
  <c r="G698" i="2"/>
  <c r="K697" i="2"/>
  <c r="G697" i="2"/>
  <c r="K696" i="2"/>
  <c r="G696" i="2"/>
  <c r="K695" i="2"/>
  <c r="G695" i="2"/>
  <c r="K694" i="2"/>
  <c r="G694" i="2"/>
  <c r="K693" i="2"/>
  <c r="G693" i="2"/>
  <c r="K692" i="2"/>
  <c r="G692" i="2"/>
  <c r="K691" i="2"/>
  <c r="G691" i="2"/>
  <c r="K690" i="2"/>
  <c r="G690" i="2"/>
  <c r="K689" i="2"/>
  <c r="G689" i="2"/>
  <c r="K688" i="2"/>
  <c r="G688" i="2"/>
  <c r="K687" i="2"/>
  <c r="G687" i="2"/>
  <c r="K686" i="2"/>
  <c r="G686" i="2"/>
  <c r="K685" i="2"/>
  <c r="G685" i="2"/>
  <c r="G684" i="2"/>
  <c r="K683" i="2"/>
  <c r="G683" i="2"/>
  <c r="K682" i="2"/>
  <c r="G682" i="2"/>
  <c r="G681" i="2"/>
  <c r="K680" i="2"/>
  <c r="G680" i="2"/>
  <c r="K679" i="2"/>
  <c r="G679" i="2"/>
  <c r="K678" i="2"/>
  <c r="G678" i="2"/>
  <c r="K677" i="2"/>
  <c r="G677" i="2"/>
  <c r="K676" i="2"/>
  <c r="G676" i="2"/>
  <c r="K675" i="2"/>
  <c r="G675" i="2"/>
  <c r="K674" i="2"/>
  <c r="G674" i="2"/>
  <c r="K673" i="2"/>
  <c r="G673" i="2"/>
  <c r="K672" i="2"/>
  <c r="G672" i="2"/>
  <c r="K671" i="2"/>
  <c r="G671" i="2"/>
  <c r="K670" i="2"/>
  <c r="G670" i="2"/>
  <c r="K669" i="2"/>
  <c r="G669" i="2"/>
  <c r="K668" i="2"/>
  <c r="G668" i="2"/>
  <c r="K667" i="2"/>
  <c r="G667" i="2"/>
  <c r="K666" i="2"/>
  <c r="G666" i="2"/>
  <c r="K665" i="2"/>
  <c r="G665" i="2"/>
  <c r="K664" i="2"/>
  <c r="G664" i="2"/>
  <c r="K663" i="2"/>
  <c r="G663" i="2"/>
  <c r="K662" i="2"/>
  <c r="G662" i="2"/>
  <c r="K661" i="2"/>
  <c r="G661" i="2"/>
  <c r="K660" i="2"/>
  <c r="G660" i="2"/>
  <c r="K659" i="2"/>
  <c r="G659" i="2"/>
  <c r="K658" i="2"/>
  <c r="G658" i="2"/>
  <c r="K657" i="2"/>
  <c r="G657" i="2"/>
  <c r="K656" i="2"/>
  <c r="G656" i="2"/>
  <c r="K655" i="2"/>
  <c r="G655" i="2"/>
  <c r="K654" i="2"/>
  <c r="G654" i="2"/>
  <c r="K653" i="2"/>
  <c r="G653" i="2"/>
  <c r="K652" i="2"/>
  <c r="G652" i="2"/>
  <c r="K651" i="2"/>
  <c r="G651" i="2"/>
  <c r="K650" i="2"/>
  <c r="G650" i="2"/>
  <c r="K649" i="2"/>
  <c r="G649" i="2"/>
  <c r="K648" i="2"/>
  <c r="G648" i="2"/>
  <c r="K647" i="2"/>
  <c r="G647" i="2"/>
  <c r="K646" i="2"/>
  <c r="G646" i="2"/>
  <c r="K645" i="2"/>
  <c r="G645" i="2"/>
  <c r="K644" i="2"/>
  <c r="G644" i="2"/>
  <c r="K643" i="2"/>
  <c r="G643" i="2"/>
  <c r="K642" i="2"/>
  <c r="G642" i="2"/>
  <c r="K641" i="2"/>
  <c r="G641" i="2"/>
  <c r="K640" i="2"/>
  <c r="G640" i="2"/>
  <c r="K639" i="2"/>
  <c r="G639" i="2"/>
  <c r="K638" i="2"/>
  <c r="G638" i="2"/>
  <c r="K637" i="2"/>
  <c r="G637" i="2"/>
  <c r="K636" i="2"/>
  <c r="G636" i="2"/>
  <c r="K635" i="2"/>
  <c r="G635" i="2"/>
  <c r="K634" i="2"/>
  <c r="G634" i="2"/>
  <c r="K633" i="2"/>
  <c r="G633" i="2"/>
  <c r="K632" i="2"/>
  <c r="G632" i="2"/>
  <c r="K631" i="2"/>
  <c r="G631" i="2"/>
  <c r="K630" i="2"/>
  <c r="G630" i="2"/>
  <c r="K629" i="2"/>
  <c r="G629" i="2"/>
  <c r="K628" i="2"/>
  <c r="G628" i="2"/>
  <c r="K627" i="2"/>
  <c r="G627" i="2"/>
  <c r="K626" i="2"/>
  <c r="G626" i="2"/>
  <c r="K625" i="2"/>
  <c r="G625" i="2"/>
  <c r="K624" i="2"/>
  <c r="G624" i="2"/>
  <c r="K623" i="2"/>
  <c r="G623" i="2"/>
  <c r="K622" i="2"/>
  <c r="G622" i="2"/>
  <c r="K621" i="2"/>
  <c r="G621" i="2"/>
  <c r="K620" i="2"/>
  <c r="G620" i="2"/>
  <c r="K619" i="2"/>
  <c r="G619" i="2"/>
  <c r="K618" i="2"/>
  <c r="G618" i="2"/>
  <c r="K617" i="2"/>
  <c r="G617" i="2"/>
  <c r="K616" i="2"/>
  <c r="G616" i="2"/>
  <c r="K615" i="2"/>
  <c r="G615" i="2"/>
  <c r="K614" i="2"/>
  <c r="G614" i="2"/>
  <c r="K613" i="2"/>
  <c r="G613" i="2"/>
  <c r="K612" i="2"/>
  <c r="G612" i="2"/>
  <c r="K611" i="2"/>
  <c r="G611" i="2"/>
  <c r="K610" i="2"/>
  <c r="G610" i="2"/>
  <c r="K609" i="2"/>
  <c r="G609" i="2"/>
  <c r="K608" i="2"/>
  <c r="G608" i="2"/>
  <c r="K607" i="2"/>
  <c r="G607" i="2"/>
  <c r="G606" i="2"/>
  <c r="K605" i="2"/>
  <c r="G605" i="2"/>
  <c r="K604" i="2"/>
  <c r="G604" i="2"/>
  <c r="K603" i="2"/>
  <c r="G603" i="2"/>
  <c r="K602" i="2"/>
  <c r="G602" i="2"/>
  <c r="K601" i="2"/>
  <c r="G601" i="2"/>
  <c r="K600" i="2"/>
  <c r="G600" i="2"/>
  <c r="K599" i="2"/>
  <c r="G599" i="2"/>
  <c r="K598" i="2"/>
  <c r="G598" i="2"/>
  <c r="K597" i="2"/>
  <c r="G597" i="2"/>
  <c r="K596" i="2"/>
  <c r="G596" i="2"/>
  <c r="K595" i="2"/>
  <c r="G595" i="2"/>
  <c r="K594" i="2"/>
  <c r="G594" i="2"/>
  <c r="K593" i="2"/>
  <c r="G593" i="2"/>
  <c r="K592" i="2"/>
  <c r="G592" i="2"/>
  <c r="K591" i="2"/>
  <c r="G591" i="2"/>
  <c r="K590" i="2"/>
  <c r="G590" i="2"/>
  <c r="K589" i="2"/>
  <c r="G589" i="2"/>
  <c r="K588" i="2"/>
  <c r="G588" i="2"/>
  <c r="K587" i="2"/>
  <c r="G587" i="2"/>
  <c r="K586" i="2"/>
  <c r="G586" i="2"/>
  <c r="K585" i="2"/>
  <c r="G585" i="2"/>
  <c r="K584" i="2"/>
  <c r="G584" i="2"/>
  <c r="K583" i="2"/>
  <c r="G583" i="2"/>
  <c r="K582" i="2"/>
  <c r="G582" i="2"/>
  <c r="G581" i="2"/>
  <c r="K580" i="2"/>
  <c r="G580" i="2"/>
  <c r="K579" i="2"/>
  <c r="G579" i="2"/>
  <c r="K578" i="2"/>
  <c r="G578" i="2"/>
  <c r="K577" i="2"/>
  <c r="G577" i="2"/>
  <c r="K576" i="2"/>
  <c r="G576" i="2"/>
  <c r="K575" i="2"/>
  <c r="G575" i="2"/>
  <c r="K574" i="2"/>
  <c r="G574" i="2"/>
  <c r="K573" i="2"/>
  <c r="G573" i="2"/>
  <c r="K572" i="2"/>
  <c r="G572" i="2"/>
  <c r="K571" i="2"/>
  <c r="G571" i="2"/>
  <c r="K570" i="2"/>
  <c r="G570" i="2"/>
  <c r="K569" i="2"/>
  <c r="G569" i="2"/>
  <c r="K568" i="2"/>
  <c r="G568" i="2"/>
  <c r="K567" i="2"/>
  <c r="G567" i="2"/>
  <c r="K566" i="2"/>
  <c r="G566" i="2"/>
  <c r="K565" i="2"/>
  <c r="G565" i="2"/>
  <c r="K564" i="2"/>
  <c r="G564" i="2"/>
  <c r="K563" i="2"/>
  <c r="G563" i="2"/>
  <c r="K562" i="2"/>
  <c r="G562" i="2"/>
  <c r="K561" i="2"/>
  <c r="G561" i="2"/>
  <c r="K560" i="2"/>
  <c r="G560" i="2"/>
  <c r="K559" i="2"/>
  <c r="G559" i="2"/>
  <c r="K558" i="2"/>
  <c r="G558" i="2"/>
  <c r="K557" i="2"/>
  <c r="G557" i="2"/>
  <c r="K556" i="2"/>
  <c r="G556" i="2"/>
  <c r="K555" i="2"/>
  <c r="G555" i="2"/>
  <c r="K554" i="2"/>
  <c r="G554" i="2"/>
  <c r="K553" i="2"/>
  <c r="G553" i="2"/>
  <c r="K552" i="2"/>
  <c r="G552" i="2"/>
  <c r="K551" i="2"/>
  <c r="G551" i="2"/>
  <c r="K550" i="2"/>
  <c r="G550" i="2"/>
  <c r="K549" i="2"/>
  <c r="G549" i="2"/>
  <c r="K548" i="2"/>
  <c r="G548" i="2"/>
  <c r="K547" i="2"/>
  <c r="G547" i="2"/>
  <c r="K546" i="2"/>
  <c r="G546" i="2"/>
  <c r="K545" i="2"/>
  <c r="G545" i="2"/>
  <c r="K544" i="2"/>
  <c r="G544" i="2"/>
  <c r="K543" i="2"/>
  <c r="G543" i="2"/>
  <c r="K542" i="2"/>
  <c r="G542" i="2"/>
  <c r="K541" i="2"/>
  <c r="G541" i="2"/>
  <c r="K540" i="2"/>
  <c r="G540" i="2"/>
  <c r="K539" i="2"/>
  <c r="G539" i="2"/>
  <c r="K538" i="2"/>
  <c r="G538" i="2"/>
  <c r="K537" i="2"/>
  <c r="G537" i="2"/>
  <c r="K536" i="2"/>
  <c r="G536" i="2"/>
  <c r="K535" i="2"/>
  <c r="G535" i="2"/>
  <c r="K534" i="2"/>
  <c r="G534" i="2"/>
  <c r="K533" i="2"/>
  <c r="G533" i="2"/>
  <c r="K532" i="2"/>
  <c r="G532" i="2"/>
  <c r="K531" i="2"/>
  <c r="G531" i="2"/>
  <c r="K530" i="2"/>
  <c r="G530" i="2"/>
  <c r="K529" i="2"/>
  <c r="G529" i="2"/>
  <c r="K528" i="2"/>
  <c r="G528" i="2"/>
  <c r="K527" i="2"/>
  <c r="G527" i="2"/>
  <c r="K526" i="2"/>
  <c r="G526" i="2"/>
  <c r="K525" i="2"/>
  <c r="G525" i="2"/>
  <c r="K524" i="2"/>
  <c r="G524" i="2"/>
  <c r="K523" i="2"/>
  <c r="G523" i="2"/>
  <c r="K522" i="2"/>
  <c r="G522" i="2"/>
  <c r="K521" i="2"/>
  <c r="G521" i="2"/>
  <c r="K520" i="2"/>
  <c r="G520" i="2"/>
  <c r="K519" i="2"/>
  <c r="G519" i="2"/>
  <c r="K518" i="2"/>
  <c r="G518" i="2"/>
  <c r="K517" i="2"/>
  <c r="G517" i="2"/>
  <c r="K516" i="2"/>
  <c r="G516" i="2"/>
  <c r="K515" i="2"/>
  <c r="G515" i="2"/>
  <c r="K514" i="2"/>
  <c r="G514" i="2"/>
  <c r="K513" i="2"/>
  <c r="G513" i="2"/>
  <c r="K512" i="2"/>
  <c r="G512" i="2"/>
  <c r="K511" i="2"/>
  <c r="G511" i="2"/>
  <c r="K510" i="2"/>
  <c r="G510" i="2"/>
  <c r="K509" i="2"/>
  <c r="G509" i="2"/>
  <c r="K508" i="2"/>
  <c r="G508" i="2"/>
  <c r="K507" i="2"/>
  <c r="G507" i="2"/>
  <c r="K506" i="2"/>
  <c r="G506" i="2"/>
  <c r="K505" i="2"/>
  <c r="G505" i="2"/>
  <c r="K504" i="2"/>
  <c r="G504" i="2"/>
  <c r="K503" i="2"/>
  <c r="G503" i="2"/>
  <c r="K502" i="2"/>
  <c r="G502" i="2"/>
  <c r="K501" i="2"/>
  <c r="G501" i="2"/>
  <c r="G500" i="2"/>
  <c r="G499" i="2"/>
  <c r="K498" i="2"/>
  <c r="G498" i="2"/>
  <c r="K497" i="2"/>
  <c r="G497" i="2"/>
  <c r="K496" i="2"/>
  <c r="G496" i="2"/>
  <c r="K495" i="2"/>
  <c r="G495" i="2"/>
  <c r="K494" i="2"/>
  <c r="G494" i="2"/>
  <c r="K493" i="2"/>
  <c r="G493" i="2"/>
  <c r="K492" i="2"/>
  <c r="G492" i="2"/>
  <c r="K491" i="2"/>
  <c r="G491" i="2"/>
  <c r="K490" i="2"/>
  <c r="G490" i="2"/>
  <c r="K489" i="2"/>
  <c r="G489" i="2"/>
  <c r="K488" i="2"/>
  <c r="G488" i="2"/>
  <c r="K487" i="2"/>
  <c r="G487" i="2"/>
  <c r="K486" i="2"/>
  <c r="G486" i="2"/>
  <c r="K485" i="2"/>
  <c r="G485" i="2"/>
  <c r="K484" i="2"/>
  <c r="G484" i="2"/>
  <c r="K483" i="2"/>
  <c r="G483" i="2"/>
  <c r="K482" i="2"/>
  <c r="G482" i="2"/>
  <c r="K481" i="2"/>
  <c r="G481" i="2"/>
  <c r="K480" i="2"/>
  <c r="G480" i="2"/>
  <c r="K479" i="2"/>
  <c r="G479" i="2"/>
  <c r="K478" i="2"/>
  <c r="G478" i="2"/>
  <c r="K477" i="2"/>
  <c r="G477" i="2"/>
  <c r="K476" i="2"/>
  <c r="G476" i="2"/>
  <c r="K475" i="2"/>
  <c r="G475" i="2"/>
  <c r="K474" i="2"/>
  <c r="G474" i="2"/>
  <c r="K473" i="2"/>
  <c r="G473" i="2"/>
  <c r="K472" i="2"/>
  <c r="G472" i="2"/>
  <c r="K471" i="2"/>
  <c r="G471" i="2"/>
  <c r="K470" i="2"/>
  <c r="G470" i="2"/>
  <c r="K469" i="2"/>
  <c r="G469" i="2"/>
  <c r="K468" i="2"/>
  <c r="G468" i="2"/>
  <c r="K467" i="2"/>
  <c r="G467" i="2"/>
  <c r="K466" i="2"/>
  <c r="G466" i="2"/>
  <c r="K465" i="2"/>
  <c r="G465" i="2"/>
  <c r="K464" i="2"/>
  <c r="G464" i="2"/>
  <c r="K463" i="2"/>
  <c r="G463" i="2"/>
  <c r="K462" i="2"/>
  <c r="G462" i="2"/>
  <c r="K461" i="2"/>
  <c r="G461" i="2"/>
  <c r="K460" i="2"/>
  <c r="G460" i="2"/>
  <c r="K459" i="2"/>
  <c r="G459" i="2"/>
  <c r="K458" i="2"/>
  <c r="G458" i="2"/>
  <c r="K457" i="2"/>
  <c r="G457" i="2"/>
  <c r="K456" i="2"/>
  <c r="G456" i="2"/>
  <c r="K455" i="2"/>
  <c r="G455" i="2"/>
  <c r="K454" i="2"/>
  <c r="G454" i="2"/>
  <c r="K453" i="2"/>
  <c r="G453" i="2"/>
  <c r="K452" i="2"/>
  <c r="G452" i="2"/>
  <c r="K451" i="2"/>
  <c r="G451" i="2"/>
  <c r="K450" i="2"/>
  <c r="G450" i="2"/>
  <c r="K449" i="2"/>
  <c r="G449" i="2"/>
  <c r="K448" i="2"/>
  <c r="G448" i="2"/>
  <c r="K447" i="2"/>
  <c r="G447" i="2"/>
  <c r="K446" i="2"/>
  <c r="G446" i="2"/>
  <c r="K445" i="2"/>
  <c r="G445" i="2"/>
  <c r="K444" i="2"/>
  <c r="G444" i="2"/>
  <c r="K443" i="2"/>
  <c r="G443" i="2"/>
  <c r="K442" i="2"/>
  <c r="G442" i="2"/>
  <c r="K441" i="2"/>
  <c r="G441" i="2"/>
  <c r="K440" i="2"/>
  <c r="G440" i="2"/>
  <c r="K439" i="2"/>
  <c r="G439" i="2"/>
  <c r="K438" i="2"/>
  <c r="G438" i="2"/>
  <c r="K437" i="2"/>
  <c r="G437" i="2"/>
  <c r="K436" i="2"/>
  <c r="G436" i="2"/>
  <c r="K435" i="2"/>
  <c r="G435" i="2"/>
  <c r="K434" i="2"/>
  <c r="G434" i="2"/>
  <c r="K433" i="2"/>
  <c r="G433" i="2"/>
  <c r="K432" i="2"/>
  <c r="G432" i="2"/>
  <c r="K431" i="2"/>
  <c r="G431" i="2"/>
  <c r="K430" i="2"/>
  <c r="G430" i="2"/>
  <c r="G429" i="2"/>
  <c r="K428" i="2"/>
  <c r="G428" i="2"/>
  <c r="K427" i="2"/>
  <c r="G427" i="2"/>
  <c r="K426" i="2"/>
  <c r="G426" i="2"/>
  <c r="K425" i="2"/>
  <c r="G425" i="2"/>
  <c r="K424" i="2"/>
  <c r="G424" i="2"/>
  <c r="K423" i="2"/>
  <c r="G423" i="2"/>
  <c r="K422" i="2"/>
  <c r="G422" i="2"/>
  <c r="K421" i="2"/>
  <c r="G421" i="2"/>
  <c r="K420" i="2"/>
  <c r="G420" i="2"/>
  <c r="K419" i="2"/>
  <c r="G419" i="2"/>
  <c r="K418" i="2"/>
  <c r="G418" i="2"/>
  <c r="K417" i="2"/>
  <c r="G417" i="2"/>
  <c r="K416" i="2"/>
  <c r="G416" i="2"/>
  <c r="K415" i="2"/>
  <c r="G415" i="2"/>
  <c r="K414" i="2"/>
  <c r="G414" i="2"/>
  <c r="K413" i="2"/>
  <c r="G413" i="2"/>
  <c r="K412" i="2"/>
  <c r="G412" i="2"/>
  <c r="K411" i="2"/>
  <c r="G411" i="2"/>
  <c r="K410" i="2"/>
  <c r="G410" i="2"/>
  <c r="K409" i="2"/>
  <c r="G409" i="2"/>
  <c r="K408" i="2"/>
  <c r="G408" i="2"/>
  <c r="K407" i="2"/>
  <c r="G407" i="2"/>
  <c r="K406" i="2"/>
  <c r="G406" i="2"/>
  <c r="K405" i="2"/>
  <c r="G405" i="2"/>
  <c r="K404" i="2"/>
  <c r="G404" i="2"/>
  <c r="K403" i="2"/>
  <c r="G403" i="2"/>
  <c r="K402" i="2"/>
  <c r="G402" i="2"/>
  <c r="K401" i="2"/>
  <c r="G401" i="2"/>
  <c r="K400" i="2"/>
  <c r="G400" i="2"/>
  <c r="K399" i="2"/>
  <c r="G399" i="2"/>
  <c r="K398" i="2"/>
  <c r="G398" i="2"/>
  <c r="K397" i="2"/>
  <c r="G397" i="2"/>
  <c r="K396" i="2"/>
  <c r="G396" i="2"/>
  <c r="K395" i="2"/>
  <c r="G395" i="2"/>
  <c r="K394" i="2"/>
  <c r="G394" i="2"/>
  <c r="K393" i="2"/>
  <c r="G393" i="2"/>
  <c r="K392" i="2"/>
  <c r="G392" i="2"/>
  <c r="K391" i="2"/>
  <c r="G391" i="2"/>
  <c r="K390" i="2"/>
  <c r="G390" i="2"/>
  <c r="K389" i="2"/>
  <c r="G389" i="2"/>
  <c r="K388" i="2"/>
  <c r="G388" i="2"/>
  <c r="K387" i="2"/>
  <c r="G387" i="2"/>
  <c r="K386" i="2"/>
  <c r="G386" i="2"/>
  <c r="K385" i="2"/>
  <c r="G385" i="2"/>
  <c r="K384" i="2"/>
  <c r="G384" i="2"/>
  <c r="K383" i="2"/>
  <c r="G383" i="2"/>
  <c r="K382" i="2"/>
  <c r="G382" i="2"/>
  <c r="K381" i="2"/>
  <c r="G381" i="2"/>
  <c r="K380" i="2"/>
  <c r="G380" i="2"/>
  <c r="K379" i="2"/>
  <c r="G379" i="2"/>
  <c r="K378" i="2"/>
  <c r="G378" i="2"/>
  <c r="K377" i="2"/>
  <c r="G377" i="2"/>
  <c r="K376" i="2"/>
  <c r="G376" i="2"/>
  <c r="K375" i="2"/>
  <c r="G375" i="2"/>
  <c r="K374" i="2"/>
  <c r="G374" i="2"/>
  <c r="K373" i="2"/>
  <c r="G373" i="2"/>
  <c r="K372" i="2"/>
  <c r="G372" i="2"/>
  <c r="K371" i="2"/>
  <c r="G371" i="2"/>
  <c r="K370" i="2"/>
  <c r="G370" i="2"/>
  <c r="K369" i="2"/>
  <c r="G369" i="2"/>
  <c r="K368" i="2"/>
  <c r="G368" i="2"/>
  <c r="K367" i="2"/>
  <c r="G367" i="2"/>
  <c r="K366" i="2"/>
  <c r="G366" i="2"/>
  <c r="K365" i="2"/>
  <c r="G365" i="2"/>
  <c r="K364" i="2"/>
  <c r="G364" i="2"/>
  <c r="K363" i="2"/>
  <c r="G363" i="2"/>
  <c r="K362" i="2"/>
  <c r="G362" i="2"/>
  <c r="K361" i="2"/>
  <c r="G361" i="2"/>
  <c r="K360" i="2"/>
  <c r="G360" i="2"/>
  <c r="K359" i="2"/>
  <c r="G359" i="2"/>
  <c r="K358" i="2"/>
  <c r="G358" i="2"/>
  <c r="K357" i="2"/>
  <c r="G357" i="2"/>
  <c r="K356" i="2"/>
  <c r="G356" i="2"/>
  <c r="K355" i="2"/>
  <c r="G355" i="2"/>
  <c r="K354" i="2"/>
  <c r="G354" i="2"/>
  <c r="K353" i="2"/>
  <c r="G353" i="2"/>
  <c r="K352" i="2"/>
  <c r="G352" i="2"/>
  <c r="K351" i="2"/>
  <c r="G351" i="2"/>
  <c r="K350" i="2"/>
  <c r="G350" i="2"/>
  <c r="K349" i="2"/>
  <c r="G349" i="2"/>
  <c r="K348" i="2"/>
  <c r="G348" i="2"/>
  <c r="K347" i="2"/>
  <c r="G347" i="2"/>
  <c r="K346" i="2"/>
  <c r="G346" i="2"/>
  <c r="K345" i="2"/>
  <c r="G345" i="2"/>
  <c r="K344" i="2"/>
  <c r="G344" i="2"/>
  <c r="K343" i="2"/>
  <c r="G343" i="2"/>
  <c r="K342" i="2"/>
  <c r="G342" i="2"/>
  <c r="K341" i="2"/>
  <c r="G341" i="2"/>
  <c r="K340" i="2"/>
  <c r="G340" i="2"/>
  <c r="K339" i="2"/>
  <c r="G339" i="2"/>
  <c r="K338" i="2"/>
  <c r="G338" i="2"/>
  <c r="K337" i="2"/>
  <c r="G337" i="2"/>
  <c r="K336" i="2"/>
  <c r="G336" i="2"/>
  <c r="K335" i="2"/>
  <c r="G335" i="2"/>
  <c r="K334" i="2"/>
  <c r="G334" i="2"/>
  <c r="K333" i="2"/>
  <c r="G333" i="2"/>
  <c r="K332" i="2"/>
  <c r="G332" i="2"/>
  <c r="K331" i="2"/>
  <c r="G331" i="2"/>
  <c r="K330" i="2"/>
  <c r="G330" i="2"/>
  <c r="K329" i="2"/>
  <c r="G329" i="2"/>
  <c r="K328" i="2"/>
  <c r="G328" i="2"/>
  <c r="K327" i="2"/>
  <c r="G327" i="2"/>
  <c r="K326" i="2"/>
  <c r="G326" i="2"/>
  <c r="K325" i="2"/>
  <c r="G325" i="2"/>
  <c r="K324" i="2"/>
  <c r="G324" i="2"/>
  <c r="K323" i="2"/>
  <c r="G323" i="2"/>
  <c r="K322" i="2"/>
  <c r="G322" i="2"/>
  <c r="K321" i="2"/>
  <c r="G321" i="2"/>
  <c r="K320" i="2"/>
  <c r="G320" i="2"/>
  <c r="K319" i="2"/>
  <c r="G319" i="2"/>
  <c r="K318" i="2"/>
  <c r="G318" i="2"/>
  <c r="K317" i="2"/>
  <c r="G317" i="2"/>
  <c r="K316" i="2"/>
  <c r="G316" i="2"/>
  <c r="K315" i="2"/>
  <c r="G315" i="2"/>
  <c r="K314" i="2"/>
  <c r="G314" i="2"/>
  <c r="K313" i="2"/>
  <c r="G313" i="2"/>
  <c r="K312" i="2"/>
  <c r="G312" i="2"/>
  <c r="K311" i="2"/>
  <c r="G311" i="2"/>
  <c r="K310" i="2"/>
  <c r="G310" i="2"/>
  <c r="K309" i="2"/>
  <c r="G309" i="2"/>
  <c r="K308" i="2"/>
  <c r="G308" i="2"/>
  <c r="K307" i="2"/>
  <c r="G307" i="2"/>
  <c r="K306" i="2"/>
  <c r="G306" i="2"/>
  <c r="K305" i="2"/>
  <c r="G305" i="2"/>
  <c r="K304" i="2"/>
  <c r="G304" i="2"/>
  <c r="K303" i="2"/>
  <c r="G303" i="2"/>
  <c r="K302" i="2"/>
  <c r="G302" i="2"/>
  <c r="K301" i="2"/>
  <c r="G301" i="2"/>
  <c r="K300" i="2"/>
  <c r="G300" i="2"/>
  <c r="K299" i="2"/>
  <c r="G299" i="2"/>
  <c r="K298" i="2"/>
  <c r="G298" i="2"/>
  <c r="K297" i="2"/>
  <c r="G297" i="2"/>
  <c r="K296" i="2"/>
  <c r="G296" i="2"/>
  <c r="K295" i="2"/>
  <c r="G295" i="2"/>
  <c r="K294" i="2"/>
  <c r="G294" i="2"/>
  <c r="K293" i="2"/>
  <c r="G293" i="2"/>
  <c r="K292" i="2"/>
  <c r="G292" i="2"/>
  <c r="K291" i="2"/>
  <c r="G291" i="2"/>
  <c r="K290" i="2"/>
  <c r="G290" i="2"/>
  <c r="K289" i="2"/>
  <c r="G289" i="2"/>
  <c r="K288" i="2"/>
  <c r="G288" i="2"/>
  <c r="K287" i="2"/>
  <c r="G287" i="2"/>
  <c r="K286" i="2"/>
  <c r="G286" i="2"/>
  <c r="K285" i="2"/>
  <c r="G285" i="2"/>
  <c r="K284" i="2"/>
  <c r="G284" i="2"/>
  <c r="K283" i="2"/>
  <c r="G283" i="2"/>
  <c r="K282" i="2"/>
  <c r="G282" i="2"/>
  <c r="K281" i="2"/>
  <c r="G281" i="2"/>
  <c r="K280" i="2"/>
  <c r="G280" i="2"/>
  <c r="K279" i="2"/>
  <c r="G279" i="2"/>
  <c r="K278" i="2"/>
  <c r="G278" i="2"/>
  <c r="K277" i="2"/>
  <c r="G277" i="2"/>
  <c r="K276" i="2"/>
  <c r="G276" i="2"/>
  <c r="K275" i="2"/>
  <c r="G275" i="2"/>
  <c r="K274" i="2"/>
  <c r="G274" i="2"/>
  <c r="K273" i="2"/>
  <c r="G273" i="2"/>
  <c r="K272" i="2"/>
  <c r="G272" i="2"/>
  <c r="K271" i="2"/>
  <c r="G271" i="2"/>
  <c r="K270" i="2"/>
  <c r="G270" i="2"/>
  <c r="K269" i="2"/>
  <c r="G269" i="2"/>
  <c r="K268" i="2"/>
  <c r="G268" i="2"/>
  <c r="K267" i="2"/>
  <c r="G267" i="2"/>
  <c r="K266" i="2"/>
  <c r="G266" i="2"/>
  <c r="K265" i="2"/>
  <c r="G265" i="2"/>
  <c r="K264" i="2"/>
  <c r="G264" i="2"/>
  <c r="K263" i="2"/>
  <c r="G263" i="2"/>
  <c r="K262" i="2"/>
  <c r="G262" i="2"/>
  <c r="G261" i="2"/>
  <c r="K260" i="2"/>
  <c r="G260" i="2"/>
  <c r="K259" i="2"/>
  <c r="G259" i="2"/>
  <c r="K258" i="2"/>
  <c r="G258" i="2"/>
  <c r="K257" i="2"/>
  <c r="G257" i="2"/>
  <c r="K256" i="2"/>
  <c r="G256" i="2"/>
  <c r="K255" i="2"/>
  <c r="G255" i="2"/>
  <c r="K254" i="2"/>
  <c r="G254" i="2"/>
  <c r="K253" i="2"/>
  <c r="G253" i="2"/>
  <c r="K252" i="2"/>
  <c r="G252" i="2"/>
  <c r="K251" i="2"/>
  <c r="G251" i="2"/>
  <c r="G250" i="2"/>
  <c r="K249" i="2"/>
  <c r="G249" i="2"/>
  <c r="K248" i="2"/>
  <c r="G248" i="2"/>
  <c r="K247" i="2"/>
  <c r="G247" i="2"/>
  <c r="K246" i="2"/>
  <c r="G246" i="2"/>
  <c r="K245" i="2"/>
  <c r="G245" i="2"/>
  <c r="K244" i="2"/>
  <c r="G244" i="2"/>
  <c r="K243" i="2"/>
  <c r="G243" i="2"/>
  <c r="K242" i="2"/>
  <c r="G242" i="2"/>
  <c r="K241" i="2"/>
  <c r="G241" i="2"/>
  <c r="K240" i="2"/>
  <c r="G240" i="2"/>
  <c r="K239" i="2"/>
  <c r="G239" i="2"/>
  <c r="K238" i="2"/>
  <c r="G238" i="2"/>
  <c r="K237" i="2"/>
  <c r="G237" i="2"/>
  <c r="K236" i="2"/>
  <c r="G236" i="2"/>
  <c r="K235" i="2"/>
  <c r="G235" i="2"/>
  <c r="K234" i="2"/>
  <c r="G234" i="2"/>
  <c r="K233" i="2"/>
  <c r="G233" i="2"/>
  <c r="K232" i="2"/>
  <c r="G232" i="2"/>
  <c r="K231" i="2"/>
  <c r="G231" i="2"/>
  <c r="K230" i="2"/>
  <c r="G230" i="2"/>
  <c r="K229" i="2"/>
  <c r="G229" i="2"/>
  <c r="K228" i="2"/>
  <c r="G228" i="2"/>
  <c r="K227" i="2"/>
  <c r="G227" i="2"/>
  <c r="K226" i="2"/>
  <c r="G226" i="2"/>
  <c r="K225" i="2"/>
  <c r="G225" i="2"/>
  <c r="K224" i="2"/>
  <c r="G224" i="2"/>
  <c r="K223" i="2"/>
  <c r="G223" i="2"/>
  <c r="K222" i="2"/>
  <c r="G222" i="2"/>
  <c r="K221" i="2"/>
  <c r="G221" i="2"/>
  <c r="K220" i="2"/>
  <c r="G220" i="2"/>
  <c r="K219" i="2"/>
  <c r="G219" i="2"/>
  <c r="K218" i="2"/>
  <c r="G218" i="2"/>
  <c r="K217" i="2"/>
  <c r="G217" i="2"/>
  <c r="K216" i="2"/>
  <c r="G216" i="2"/>
  <c r="K215" i="2"/>
  <c r="G215" i="2"/>
  <c r="K214" i="2"/>
  <c r="G214" i="2"/>
  <c r="K213" i="2"/>
  <c r="G213" i="2"/>
  <c r="K212" i="2"/>
  <c r="G212" i="2"/>
  <c r="K211" i="2"/>
  <c r="G211" i="2"/>
  <c r="K210" i="2"/>
  <c r="G210" i="2"/>
  <c r="K209" i="2"/>
  <c r="G209" i="2"/>
  <c r="K208" i="2"/>
  <c r="G208" i="2"/>
  <c r="G207" i="2"/>
  <c r="K206" i="2"/>
  <c r="G206" i="2"/>
  <c r="K205" i="2"/>
  <c r="G205" i="2"/>
  <c r="K204" i="2"/>
  <c r="G204" i="2"/>
  <c r="K203" i="2"/>
  <c r="G203" i="2"/>
  <c r="K202" i="2"/>
  <c r="G202" i="2"/>
  <c r="K201" i="2"/>
  <c r="G201" i="2"/>
  <c r="K200" i="2"/>
  <c r="G200" i="2"/>
  <c r="K199" i="2"/>
  <c r="G199" i="2"/>
  <c r="K198" i="2"/>
  <c r="G198" i="2"/>
  <c r="K197" i="2"/>
  <c r="G197" i="2"/>
  <c r="K196" i="2"/>
  <c r="G196" i="2"/>
  <c r="K195" i="2"/>
  <c r="G195" i="2"/>
  <c r="K194" i="2"/>
  <c r="G194" i="2"/>
  <c r="K193" i="2"/>
  <c r="G193" i="2"/>
  <c r="K192" i="2"/>
  <c r="G192" i="2"/>
  <c r="K191" i="2"/>
  <c r="G191" i="2"/>
  <c r="K190" i="2"/>
  <c r="G190" i="2"/>
  <c r="G189" i="2"/>
  <c r="K188" i="2"/>
  <c r="G188" i="2"/>
  <c r="K187" i="2"/>
  <c r="G187" i="2"/>
  <c r="K186" i="2"/>
  <c r="G186" i="2"/>
  <c r="K185" i="2"/>
  <c r="G185" i="2"/>
  <c r="K184" i="2"/>
  <c r="G184" i="2"/>
  <c r="K183" i="2"/>
  <c r="G183" i="2"/>
  <c r="K182" i="2"/>
  <c r="G182" i="2"/>
  <c r="K181" i="2"/>
  <c r="G181" i="2"/>
  <c r="K180" i="2"/>
  <c r="G180" i="2"/>
  <c r="K179" i="2"/>
  <c r="G179" i="2"/>
  <c r="K178" i="2"/>
  <c r="G178" i="2"/>
  <c r="K177" i="2"/>
  <c r="G177" i="2"/>
  <c r="K176" i="2"/>
  <c r="G176" i="2"/>
  <c r="K175" i="2"/>
  <c r="G175" i="2"/>
  <c r="K174" i="2"/>
  <c r="G174" i="2"/>
  <c r="K173" i="2"/>
  <c r="G173" i="2"/>
  <c r="K172" i="2"/>
  <c r="G172" i="2"/>
  <c r="G171" i="2"/>
  <c r="K170" i="2"/>
  <c r="G170" i="2"/>
  <c r="K169" i="2"/>
  <c r="G169" i="2"/>
  <c r="K168" i="2"/>
  <c r="G168" i="2"/>
  <c r="K167" i="2"/>
  <c r="G167" i="2"/>
  <c r="K166" i="2"/>
  <c r="G166" i="2"/>
  <c r="K165" i="2"/>
  <c r="G165" i="2"/>
  <c r="K164" i="2"/>
  <c r="G164" i="2"/>
  <c r="K163" i="2"/>
  <c r="G163" i="2"/>
  <c r="K162" i="2"/>
  <c r="G162" i="2"/>
  <c r="K161" i="2"/>
  <c r="G161" i="2"/>
  <c r="K160" i="2"/>
  <c r="G160" i="2"/>
  <c r="K159" i="2"/>
  <c r="G159" i="2"/>
  <c r="G158" i="2"/>
  <c r="K157" i="2"/>
  <c r="G157" i="2"/>
  <c r="K156" i="2"/>
  <c r="G156" i="2"/>
  <c r="K155" i="2"/>
  <c r="G155" i="2"/>
  <c r="K154" i="2"/>
  <c r="G154" i="2"/>
  <c r="K153" i="2"/>
  <c r="G153" i="2"/>
  <c r="K152" i="2"/>
  <c r="G152" i="2"/>
  <c r="K151" i="2"/>
  <c r="G151" i="2"/>
  <c r="K150" i="2"/>
  <c r="G150" i="2"/>
  <c r="K149" i="2"/>
  <c r="G149" i="2"/>
  <c r="K148" i="2"/>
  <c r="G148" i="2"/>
  <c r="K147" i="2"/>
  <c r="G147" i="2"/>
  <c r="K146" i="2"/>
  <c r="G146" i="2"/>
  <c r="K145" i="2"/>
  <c r="G145" i="2"/>
  <c r="K144" i="2"/>
  <c r="G144" i="2"/>
  <c r="K143" i="2"/>
  <c r="G143" i="2"/>
  <c r="G142" i="2"/>
  <c r="K141" i="2"/>
  <c r="G141" i="2"/>
  <c r="K140" i="2"/>
  <c r="G140" i="2"/>
  <c r="K139" i="2"/>
  <c r="G139" i="2"/>
  <c r="K138" i="2"/>
  <c r="G138" i="2"/>
  <c r="K137" i="2"/>
  <c r="G137" i="2"/>
  <c r="K136" i="2"/>
  <c r="G136" i="2"/>
  <c r="K135" i="2"/>
  <c r="G135" i="2"/>
  <c r="K134" i="2"/>
  <c r="G134" i="2"/>
  <c r="K133" i="2"/>
  <c r="G133" i="2"/>
  <c r="K132" i="2"/>
  <c r="G132" i="2"/>
  <c r="K131" i="2"/>
  <c r="G131" i="2"/>
  <c r="K130" i="2"/>
  <c r="G130" i="2"/>
  <c r="K129" i="2"/>
  <c r="G129" i="2"/>
  <c r="K128" i="2"/>
  <c r="G128" i="2"/>
  <c r="K127" i="2"/>
  <c r="G127" i="2"/>
  <c r="K126" i="2"/>
  <c r="G126" i="2"/>
  <c r="K125" i="2"/>
  <c r="G125" i="2"/>
  <c r="K124" i="2"/>
  <c r="G124" i="2"/>
  <c r="K123" i="2"/>
  <c r="G123" i="2"/>
  <c r="K122" i="2"/>
  <c r="G122" i="2"/>
  <c r="K121" i="2"/>
  <c r="G121" i="2"/>
  <c r="K120" i="2"/>
  <c r="G120" i="2"/>
  <c r="K119" i="2"/>
  <c r="G119" i="2"/>
  <c r="K118" i="2"/>
  <c r="G118" i="2"/>
  <c r="K117" i="2"/>
  <c r="G117" i="2"/>
  <c r="K116" i="2"/>
  <c r="G116" i="2"/>
  <c r="K115" i="2"/>
  <c r="G115" i="2"/>
  <c r="K114" i="2"/>
  <c r="G114" i="2"/>
  <c r="K113" i="2"/>
  <c r="G113" i="2"/>
  <c r="K112" i="2"/>
  <c r="G112" i="2"/>
  <c r="K111" i="2"/>
  <c r="G111" i="2"/>
  <c r="K110" i="2"/>
  <c r="G110" i="2"/>
  <c r="K109" i="2"/>
  <c r="G109" i="2"/>
  <c r="K108" i="2"/>
  <c r="G108" i="2"/>
  <c r="K107" i="2"/>
  <c r="G107" i="2"/>
  <c r="K106" i="2"/>
  <c r="G106" i="2"/>
  <c r="K105" i="2"/>
  <c r="G105" i="2"/>
  <c r="K104" i="2"/>
  <c r="G104" i="2"/>
  <c r="K103" i="2"/>
  <c r="G103" i="2"/>
  <c r="K102" i="2"/>
  <c r="G102" i="2"/>
  <c r="K101" i="2"/>
  <c r="G101" i="2"/>
  <c r="K100" i="2"/>
  <c r="G100" i="2"/>
  <c r="K99" i="2"/>
  <c r="G99" i="2"/>
  <c r="K98" i="2"/>
  <c r="G98" i="2"/>
  <c r="K97" i="2"/>
  <c r="G97" i="2"/>
  <c r="K96" i="2"/>
  <c r="G96" i="2"/>
  <c r="K95" i="2"/>
  <c r="G95" i="2"/>
  <c r="K94" i="2"/>
  <c r="G94" i="2"/>
  <c r="K93" i="2"/>
  <c r="G93" i="2"/>
  <c r="K92" i="2"/>
  <c r="G92" i="2"/>
  <c r="K91" i="2"/>
  <c r="G91" i="2"/>
  <c r="K90" i="2"/>
  <c r="G90" i="2"/>
  <c r="K89" i="2"/>
  <c r="G89" i="2"/>
  <c r="K88" i="2"/>
  <c r="G88" i="2"/>
  <c r="K87" i="2"/>
  <c r="G87" i="2"/>
  <c r="K86" i="2"/>
  <c r="G86" i="2"/>
  <c r="K85" i="2"/>
  <c r="G85" i="2"/>
  <c r="K84" i="2"/>
  <c r="G84" i="2"/>
  <c r="K83" i="2"/>
  <c r="G83" i="2"/>
  <c r="K82" i="2"/>
  <c r="G82" i="2"/>
  <c r="K81" i="2"/>
  <c r="G81" i="2"/>
  <c r="K80" i="2"/>
  <c r="G80" i="2"/>
  <c r="K79" i="2"/>
  <c r="G79" i="2"/>
  <c r="K78" i="2"/>
  <c r="G78" i="2"/>
  <c r="K77" i="2"/>
  <c r="G77" i="2"/>
  <c r="K76" i="2"/>
  <c r="G76" i="2"/>
  <c r="K75" i="2"/>
  <c r="G75" i="2"/>
  <c r="K74" i="2"/>
  <c r="G74" i="2"/>
  <c r="K73" i="2"/>
  <c r="G73" i="2"/>
  <c r="K72" i="2"/>
  <c r="G72" i="2"/>
  <c r="K71" i="2"/>
  <c r="G71" i="2"/>
  <c r="K70" i="2"/>
  <c r="G70" i="2"/>
  <c r="K69" i="2"/>
  <c r="G69" i="2"/>
  <c r="K68" i="2"/>
  <c r="G68" i="2"/>
  <c r="K67" i="2"/>
  <c r="G67" i="2"/>
  <c r="K66" i="2"/>
  <c r="G66" i="2"/>
  <c r="K65" i="2"/>
  <c r="G65" i="2"/>
  <c r="K64" i="2"/>
  <c r="G64" i="2"/>
  <c r="K63" i="2"/>
  <c r="G63" i="2"/>
  <c r="K62" i="2"/>
  <c r="G62" i="2"/>
  <c r="K61" i="2"/>
  <c r="G61" i="2"/>
  <c r="K60" i="2"/>
  <c r="G60" i="2"/>
  <c r="K59" i="2"/>
  <c r="G59" i="2"/>
  <c r="K58" i="2"/>
  <c r="G58" i="2"/>
  <c r="K57" i="2"/>
  <c r="G57" i="2"/>
  <c r="K56" i="2"/>
  <c r="G56" i="2"/>
  <c r="K55" i="2"/>
  <c r="G55" i="2"/>
  <c r="K54" i="2"/>
  <c r="G54" i="2"/>
  <c r="K53" i="2"/>
  <c r="G53" i="2"/>
  <c r="K52" i="2"/>
  <c r="G52" i="2"/>
  <c r="K51" i="2"/>
  <c r="G51" i="2"/>
  <c r="G50" i="2"/>
  <c r="K49" i="2"/>
  <c r="G49" i="2"/>
  <c r="K48" i="2"/>
  <c r="G48" i="2"/>
  <c r="K47" i="2"/>
  <c r="G47" i="2"/>
  <c r="K46" i="2"/>
  <c r="G46" i="2"/>
  <c r="K45" i="2"/>
  <c r="G45" i="2"/>
  <c r="K44" i="2"/>
  <c r="G44" i="2"/>
  <c r="K43" i="2"/>
  <c r="G43" i="2"/>
  <c r="K42" i="2"/>
  <c r="G42" i="2"/>
  <c r="K41" i="2"/>
  <c r="G41" i="2"/>
  <c r="K40" i="2"/>
  <c r="G40" i="2"/>
  <c r="K39" i="2"/>
  <c r="G39" i="2"/>
  <c r="K38" i="2"/>
  <c r="G38" i="2"/>
  <c r="K37" i="2"/>
  <c r="G37" i="2"/>
  <c r="K36" i="2"/>
  <c r="G36" i="2"/>
  <c r="K35" i="2"/>
  <c r="G35" i="2"/>
  <c r="K34" i="2"/>
  <c r="G34" i="2"/>
  <c r="K33" i="2"/>
  <c r="G33" i="2"/>
  <c r="K32" i="2"/>
  <c r="G32" i="2"/>
  <c r="K31" i="2"/>
  <c r="G31" i="2"/>
  <c r="K30" i="2"/>
  <c r="G30" i="2"/>
  <c r="K29" i="2"/>
  <c r="G29" i="2"/>
  <c r="K28" i="2"/>
  <c r="G28" i="2"/>
  <c r="K27" i="2"/>
  <c r="G27" i="2"/>
  <c r="K26" i="2"/>
  <c r="G26" i="2"/>
  <c r="K25" i="2"/>
  <c r="G25" i="2"/>
  <c r="K24" i="2"/>
  <c r="G24" i="2"/>
  <c r="K23" i="2"/>
  <c r="G23" i="2"/>
  <c r="K22" i="2"/>
  <c r="G22" i="2"/>
  <c r="K21" i="2"/>
  <c r="G21" i="2"/>
  <c r="K20" i="2"/>
  <c r="G20" i="2"/>
  <c r="K19" i="2"/>
  <c r="G19" i="2"/>
  <c r="K18" i="2"/>
  <c r="G18" i="2"/>
  <c r="K17" i="2"/>
  <c r="G17" i="2"/>
  <c r="K16" i="2"/>
  <c r="G16" i="2"/>
  <c r="K15" i="2"/>
  <c r="G15" i="2"/>
  <c r="K14" i="2"/>
  <c r="G14" i="2"/>
  <c r="K13" i="2"/>
  <c r="G13" i="2"/>
  <c r="K12" i="2"/>
  <c r="G12" i="2"/>
  <c r="K11" i="2"/>
  <c r="G11" i="2"/>
  <c r="K10" i="2"/>
  <c r="G10" i="2"/>
  <c r="K9" i="2"/>
  <c r="G9" i="2"/>
  <c r="K8" i="2"/>
  <c r="G8" i="2"/>
  <c r="K7" i="2"/>
  <c r="G7" i="2"/>
  <c r="K6" i="2"/>
  <c r="G6" i="2"/>
  <c r="K5" i="2"/>
  <c r="G5" i="2"/>
  <c r="K4" i="2"/>
  <c r="G4" i="2"/>
  <c r="K3" i="2"/>
  <c r="G3" i="2"/>
  <c r="N1023" i="2" l="1"/>
  <c r="I1023" i="2"/>
  <c r="E1023" i="2"/>
  <c r="L1023" i="2"/>
</calcChain>
</file>

<file path=xl/sharedStrings.xml><?xml version="1.0" encoding="utf-8"?>
<sst xmlns="http://schemas.openxmlformats.org/spreadsheetml/2006/main" count="8329" uniqueCount="636">
  <si>
    <t>ID</t>
    <phoneticPr fontId="2"/>
  </si>
  <si>
    <t>AO</t>
    <phoneticPr fontId="2"/>
  </si>
  <si>
    <t>Giemsa</t>
    <phoneticPr fontId="2"/>
  </si>
  <si>
    <t>Ugina</t>
    <phoneticPr fontId="2"/>
  </si>
  <si>
    <t>neg</t>
  </si>
  <si>
    <t>M</t>
    <phoneticPr fontId="2"/>
  </si>
  <si>
    <t>0/100</t>
    <phoneticPr fontId="2"/>
  </si>
  <si>
    <t>neg</t>
    <phoneticPr fontId="2"/>
  </si>
  <si>
    <t>H</t>
    <phoneticPr fontId="2"/>
  </si>
  <si>
    <t>F</t>
  </si>
  <si>
    <t>F</t>
    <phoneticPr fontId="2"/>
  </si>
  <si>
    <t>578/203</t>
  </si>
  <si>
    <t>9/201</t>
  </si>
  <si>
    <t>2/200</t>
  </si>
  <si>
    <t>48/204</t>
  </si>
  <si>
    <t>M</t>
  </si>
  <si>
    <t>33/203</t>
  </si>
  <si>
    <t>1/100</t>
    <phoneticPr fontId="2"/>
  </si>
  <si>
    <t>3/201</t>
  </si>
  <si>
    <t>FM</t>
  </si>
  <si>
    <t>4/203</t>
  </si>
  <si>
    <t>3/202</t>
  </si>
  <si>
    <t>neg</t>
    <phoneticPr fontId="2"/>
  </si>
  <si>
    <t>H</t>
    <phoneticPr fontId="2"/>
  </si>
  <si>
    <t>0/100</t>
    <phoneticPr fontId="2"/>
  </si>
  <si>
    <t>neg</t>
    <phoneticPr fontId="2"/>
  </si>
  <si>
    <t>H</t>
    <phoneticPr fontId="2"/>
  </si>
  <si>
    <t>FO</t>
  </si>
  <si>
    <t>M</t>
    <phoneticPr fontId="2"/>
  </si>
  <si>
    <t>170/200</t>
  </si>
  <si>
    <t>417/200</t>
  </si>
  <si>
    <t>F</t>
    <phoneticPr fontId="2"/>
  </si>
  <si>
    <t>0/100</t>
    <phoneticPr fontId="2"/>
  </si>
  <si>
    <t>neg</t>
    <phoneticPr fontId="2"/>
  </si>
  <si>
    <t>H</t>
    <phoneticPr fontId="2"/>
  </si>
  <si>
    <t>Ugina</t>
    <phoneticPr fontId="2"/>
  </si>
  <si>
    <t>0/100</t>
    <phoneticPr fontId="2"/>
  </si>
  <si>
    <t>3/200</t>
  </si>
  <si>
    <t>O</t>
  </si>
  <si>
    <t>116/200</t>
  </si>
  <si>
    <t>F</t>
    <phoneticPr fontId="2"/>
  </si>
  <si>
    <t>4/202</t>
  </si>
  <si>
    <t>FMO</t>
  </si>
  <si>
    <t>314/203</t>
  </si>
  <si>
    <t>FM</t>
    <phoneticPr fontId="2"/>
  </si>
  <si>
    <t>16/50,PmSch</t>
  </si>
  <si>
    <t>56/202</t>
  </si>
  <si>
    <t>17/200</t>
  </si>
  <si>
    <t>58/201</t>
  </si>
  <si>
    <t>161/203</t>
  </si>
  <si>
    <t>19/201</t>
  </si>
  <si>
    <t>FG</t>
    <phoneticPr fontId="2"/>
  </si>
  <si>
    <t>21/201</t>
  </si>
  <si>
    <t>38/201</t>
  </si>
  <si>
    <t>23/202</t>
  </si>
  <si>
    <t>53/201</t>
  </si>
  <si>
    <t>3/100</t>
    <phoneticPr fontId="2"/>
  </si>
  <si>
    <t>8/200</t>
  </si>
  <si>
    <t>19/200</t>
  </si>
  <si>
    <t>Nyakweri</t>
    <phoneticPr fontId="2"/>
  </si>
  <si>
    <t>9/202</t>
  </si>
  <si>
    <t>H</t>
    <phoneticPr fontId="2"/>
  </si>
  <si>
    <t>Nyakweri</t>
    <phoneticPr fontId="2"/>
  </si>
  <si>
    <t>0/100</t>
  </si>
  <si>
    <t>Nyakweri</t>
    <phoneticPr fontId="2"/>
  </si>
  <si>
    <t>6/39</t>
    <phoneticPr fontId="2"/>
  </si>
  <si>
    <t>33/201</t>
  </si>
  <si>
    <t>3/50</t>
    <phoneticPr fontId="2"/>
  </si>
  <si>
    <t>16/203</t>
  </si>
  <si>
    <t>29/202</t>
  </si>
  <si>
    <t>15/35,1PfG</t>
  </si>
  <si>
    <t>6/30</t>
    <phoneticPr fontId="2"/>
  </si>
  <si>
    <t>62/205</t>
  </si>
  <si>
    <t>27/200</t>
  </si>
  <si>
    <t>146/205(1/205)</t>
  </si>
  <si>
    <t>FGM</t>
    <phoneticPr fontId="2"/>
  </si>
  <si>
    <t>3/203</t>
  </si>
  <si>
    <t>1/210</t>
  </si>
  <si>
    <t>143/203</t>
  </si>
  <si>
    <t>30/200</t>
  </si>
  <si>
    <t>3/303</t>
  </si>
  <si>
    <t>F</t>
    <phoneticPr fontId="2"/>
  </si>
  <si>
    <t>neg</t>
    <phoneticPr fontId="2"/>
  </si>
  <si>
    <t>2/202</t>
  </si>
  <si>
    <t>23/200</t>
  </si>
  <si>
    <t>H</t>
    <phoneticPr fontId="2"/>
  </si>
  <si>
    <t>Nyakweri</t>
    <phoneticPr fontId="2"/>
  </si>
  <si>
    <t>894/201</t>
  </si>
  <si>
    <t>3/40</t>
    <phoneticPr fontId="2"/>
  </si>
  <si>
    <t>neg</t>
    <phoneticPr fontId="2"/>
  </si>
  <si>
    <t>H</t>
    <phoneticPr fontId="2"/>
  </si>
  <si>
    <t>495/220</t>
  </si>
  <si>
    <t>642/200</t>
  </si>
  <si>
    <t>2/50</t>
    <phoneticPr fontId="2"/>
  </si>
  <si>
    <t>22/202</t>
  </si>
  <si>
    <t>29/201</t>
  </si>
  <si>
    <t>11/30</t>
    <phoneticPr fontId="2"/>
  </si>
  <si>
    <t>11/201</t>
  </si>
  <si>
    <t>16/30</t>
    <phoneticPr fontId="2"/>
  </si>
  <si>
    <t>13/204</t>
  </si>
  <si>
    <t>1/200</t>
  </si>
  <si>
    <t>350/200</t>
  </si>
  <si>
    <t>neg</t>
    <phoneticPr fontId="2"/>
  </si>
  <si>
    <t>H</t>
    <phoneticPr fontId="2"/>
  </si>
  <si>
    <t>Nyakweri</t>
    <phoneticPr fontId="2"/>
  </si>
  <si>
    <t>2/199</t>
  </si>
  <si>
    <t>10/200</t>
  </si>
  <si>
    <t>191/200</t>
  </si>
  <si>
    <t>57/200</t>
  </si>
  <si>
    <t>F</t>
    <phoneticPr fontId="2"/>
  </si>
  <si>
    <t>210/200</t>
  </si>
  <si>
    <t>neg</t>
    <phoneticPr fontId="2"/>
  </si>
  <si>
    <t>H</t>
    <phoneticPr fontId="2"/>
  </si>
  <si>
    <t>Nyakweri</t>
    <phoneticPr fontId="2"/>
  </si>
  <si>
    <t>6/200</t>
  </si>
  <si>
    <t>(1/200)</t>
    <phoneticPr fontId="2"/>
  </si>
  <si>
    <t>16/30,PfG</t>
  </si>
  <si>
    <t>7/30,Pm</t>
  </si>
  <si>
    <t>7/16</t>
    <phoneticPr fontId="2"/>
  </si>
  <si>
    <t>4/32</t>
    <phoneticPr fontId="2"/>
  </si>
  <si>
    <t>2/100</t>
    <phoneticPr fontId="2"/>
  </si>
  <si>
    <t>5/20</t>
    <phoneticPr fontId="2"/>
  </si>
  <si>
    <t>L</t>
    <phoneticPr fontId="2"/>
  </si>
  <si>
    <t>Ramba</t>
    <phoneticPr fontId="2"/>
  </si>
  <si>
    <t>5/200</t>
  </si>
  <si>
    <t>3/204</t>
  </si>
  <si>
    <t>136/201 (2/201)</t>
    <phoneticPr fontId="2"/>
  </si>
  <si>
    <t>1/203</t>
  </si>
  <si>
    <t>neg</t>
    <phoneticPr fontId="2"/>
  </si>
  <si>
    <t>4/200</t>
  </si>
  <si>
    <t>6/210</t>
  </si>
  <si>
    <t>2/218</t>
  </si>
  <si>
    <t>2788/200</t>
  </si>
  <si>
    <t>ALPHONCE</t>
  </si>
  <si>
    <t>25/200</t>
  </si>
  <si>
    <t>82/200</t>
  </si>
  <si>
    <t>32/27</t>
    <phoneticPr fontId="2"/>
  </si>
  <si>
    <t>58/200</t>
  </si>
  <si>
    <t>KibuogiＡ　</t>
    <phoneticPr fontId="2"/>
  </si>
  <si>
    <t>10/50</t>
    <phoneticPr fontId="2"/>
  </si>
  <si>
    <t>neg</t>
    <phoneticPr fontId="2"/>
  </si>
  <si>
    <t>64/35</t>
    <phoneticPr fontId="2"/>
  </si>
  <si>
    <t>375/200</t>
    <phoneticPr fontId="2"/>
  </si>
  <si>
    <t>415/12</t>
    <phoneticPr fontId="2"/>
  </si>
  <si>
    <t>2150/200</t>
    <phoneticPr fontId="2"/>
  </si>
  <si>
    <t>16/31 + Pfgam</t>
    <phoneticPr fontId="2"/>
  </si>
  <si>
    <t>7/200 (31/200)</t>
    <phoneticPr fontId="2"/>
  </si>
  <si>
    <t>Ungoye</t>
    <phoneticPr fontId="2"/>
  </si>
  <si>
    <t>11/52</t>
    <phoneticPr fontId="2"/>
  </si>
  <si>
    <t>42/200</t>
  </si>
  <si>
    <t>neg</t>
    <phoneticPr fontId="2"/>
  </si>
  <si>
    <t>H</t>
    <phoneticPr fontId="2"/>
  </si>
  <si>
    <t>0/100</t>
    <phoneticPr fontId="2"/>
  </si>
  <si>
    <t>145/200</t>
  </si>
  <si>
    <t>Ungoye</t>
    <phoneticPr fontId="2"/>
  </si>
  <si>
    <t>175/200</t>
  </si>
  <si>
    <t>80/30</t>
    <phoneticPr fontId="2"/>
  </si>
  <si>
    <t>neg</t>
    <phoneticPr fontId="2"/>
  </si>
  <si>
    <t>7/200</t>
  </si>
  <si>
    <t>neg</t>
    <phoneticPr fontId="2"/>
  </si>
  <si>
    <t>H</t>
    <phoneticPr fontId="2"/>
  </si>
  <si>
    <t>92/35</t>
    <phoneticPr fontId="2"/>
  </si>
  <si>
    <t>240/201</t>
  </si>
  <si>
    <t>14/200 (1/200)</t>
    <phoneticPr fontId="2"/>
  </si>
  <si>
    <t>125/200</t>
  </si>
  <si>
    <t>30/100</t>
    <phoneticPr fontId="2"/>
  </si>
  <si>
    <t>121/200</t>
  </si>
  <si>
    <t>5/50</t>
    <phoneticPr fontId="2"/>
  </si>
  <si>
    <t>145/12</t>
    <phoneticPr fontId="2"/>
  </si>
  <si>
    <t>2650/200</t>
  </si>
  <si>
    <t>1/50</t>
    <phoneticPr fontId="2"/>
  </si>
  <si>
    <t>5/200 (1/200)</t>
    <phoneticPr fontId="2"/>
  </si>
  <si>
    <t>198/200</t>
  </si>
  <si>
    <t>152/200</t>
  </si>
  <si>
    <t>225/200</t>
  </si>
  <si>
    <t>8/50</t>
    <phoneticPr fontId="2"/>
  </si>
  <si>
    <t>171/200</t>
  </si>
  <si>
    <t>9/200</t>
  </si>
  <si>
    <t>5/33</t>
    <phoneticPr fontId="2"/>
  </si>
  <si>
    <t>77/200</t>
  </si>
  <si>
    <t>3/30</t>
    <phoneticPr fontId="2"/>
  </si>
  <si>
    <t>15/56</t>
    <phoneticPr fontId="2"/>
  </si>
  <si>
    <t>12/200</t>
    <phoneticPr fontId="2"/>
  </si>
  <si>
    <t>20/213</t>
  </si>
  <si>
    <t>21/207 (1/207)</t>
    <phoneticPr fontId="2"/>
  </si>
  <si>
    <t>KibuogiB　</t>
    <phoneticPr fontId="2"/>
  </si>
  <si>
    <t>4/50</t>
    <phoneticPr fontId="2"/>
  </si>
  <si>
    <t>8/30</t>
    <phoneticPr fontId="2"/>
  </si>
  <si>
    <t>20/200</t>
  </si>
  <si>
    <t>(8/200)</t>
    <phoneticPr fontId="2"/>
  </si>
  <si>
    <t>NgodheＩ</t>
    <phoneticPr fontId="2"/>
  </si>
  <si>
    <t>81/35</t>
    <phoneticPr fontId="2"/>
  </si>
  <si>
    <t>NgodheⅡ</t>
    <phoneticPr fontId="2"/>
  </si>
  <si>
    <t>neg</t>
    <phoneticPr fontId="2"/>
  </si>
  <si>
    <t>L</t>
    <phoneticPr fontId="2"/>
  </si>
  <si>
    <t>neg</t>
    <phoneticPr fontId="2"/>
  </si>
  <si>
    <t>neg</t>
    <phoneticPr fontId="2"/>
  </si>
  <si>
    <t>L</t>
    <phoneticPr fontId="2"/>
  </si>
  <si>
    <t>Place</t>
    <phoneticPr fontId="2"/>
  </si>
  <si>
    <t>neg</t>
    <phoneticPr fontId="2"/>
  </si>
  <si>
    <t>H</t>
    <phoneticPr fontId="2"/>
  </si>
  <si>
    <t>neg</t>
    <phoneticPr fontId="2"/>
  </si>
  <si>
    <t>H</t>
    <phoneticPr fontId="2"/>
  </si>
  <si>
    <t>Ugina</t>
    <phoneticPr fontId="2"/>
  </si>
  <si>
    <t>0/100</t>
    <phoneticPr fontId="2"/>
  </si>
  <si>
    <t>neg</t>
    <phoneticPr fontId="2"/>
  </si>
  <si>
    <t>H</t>
    <phoneticPr fontId="2"/>
  </si>
  <si>
    <t>Ugina</t>
    <phoneticPr fontId="2"/>
  </si>
  <si>
    <t>0/100</t>
    <phoneticPr fontId="2"/>
  </si>
  <si>
    <t>3/200</t>
    <phoneticPr fontId="2"/>
  </si>
  <si>
    <t>neg</t>
    <phoneticPr fontId="2"/>
  </si>
  <si>
    <t>H</t>
    <phoneticPr fontId="2"/>
  </si>
  <si>
    <t>Ugina</t>
    <phoneticPr fontId="2"/>
  </si>
  <si>
    <t>20/50</t>
    <phoneticPr fontId="2"/>
  </si>
  <si>
    <t>96/205</t>
    <phoneticPr fontId="2"/>
  </si>
  <si>
    <t>F</t>
    <phoneticPr fontId="2"/>
  </si>
  <si>
    <t>H</t>
    <phoneticPr fontId="2"/>
  </si>
  <si>
    <t>Ugina</t>
    <phoneticPr fontId="2"/>
  </si>
  <si>
    <t>0/100</t>
    <phoneticPr fontId="2"/>
  </si>
  <si>
    <t>neg</t>
    <phoneticPr fontId="2"/>
  </si>
  <si>
    <t>H</t>
    <phoneticPr fontId="2"/>
  </si>
  <si>
    <t>Ugina</t>
    <phoneticPr fontId="2"/>
  </si>
  <si>
    <t>0/100</t>
    <phoneticPr fontId="2"/>
  </si>
  <si>
    <t>2/200</t>
    <phoneticPr fontId="2"/>
  </si>
  <si>
    <t>F</t>
    <phoneticPr fontId="2"/>
  </si>
  <si>
    <t>neg</t>
    <phoneticPr fontId="2"/>
  </si>
  <si>
    <t>H</t>
    <phoneticPr fontId="2"/>
  </si>
  <si>
    <t>Ugina</t>
    <phoneticPr fontId="2"/>
  </si>
  <si>
    <t>0/100</t>
    <phoneticPr fontId="2"/>
  </si>
  <si>
    <t>F</t>
    <phoneticPr fontId="2"/>
  </si>
  <si>
    <t>M</t>
    <phoneticPr fontId="2"/>
  </si>
  <si>
    <t>5+G1/100</t>
    <phoneticPr fontId="2"/>
  </si>
  <si>
    <t>FG</t>
    <phoneticPr fontId="2"/>
  </si>
  <si>
    <t>neg</t>
    <phoneticPr fontId="2"/>
  </si>
  <si>
    <t>H</t>
    <phoneticPr fontId="2"/>
  </si>
  <si>
    <t>Ugina</t>
    <phoneticPr fontId="2"/>
  </si>
  <si>
    <t>0/100</t>
    <phoneticPr fontId="2"/>
  </si>
  <si>
    <t>neg</t>
    <phoneticPr fontId="2"/>
  </si>
  <si>
    <t>13/52</t>
    <phoneticPr fontId="2"/>
  </si>
  <si>
    <t>F</t>
    <phoneticPr fontId="2"/>
  </si>
  <si>
    <t>0/100</t>
    <phoneticPr fontId="2"/>
  </si>
  <si>
    <t>15/28</t>
    <phoneticPr fontId="2"/>
  </si>
  <si>
    <t>1/100</t>
    <phoneticPr fontId="2"/>
  </si>
  <si>
    <t>20/50</t>
    <phoneticPr fontId="2"/>
  </si>
  <si>
    <t>1/100</t>
    <phoneticPr fontId="2"/>
  </si>
  <si>
    <t>neg</t>
    <phoneticPr fontId="2"/>
  </si>
  <si>
    <t>F</t>
    <phoneticPr fontId="2"/>
  </si>
  <si>
    <t>H</t>
    <phoneticPr fontId="2"/>
  </si>
  <si>
    <t>Ugina</t>
    <phoneticPr fontId="2"/>
  </si>
  <si>
    <t>0/100</t>
    <phoneticPr fontId="2"/>
  </si>
  <si>
    <t>3/100</t>
    <phoneticPr fontId="2"/>
  </si>
  <si>
    <t>15/50</t>
    <phoneticPr fontId="2"/>
  </si>
  <si>
    <t>74/12</t>
    <phoneticPr fontId="2"/>
  </si>
  <si>
    <t>18/52</t>
    <phoneticPr fontId="2"/>
  </si>
  <si>
    <t>36/18</t>
    <phoneticPr fontId="2"/>
  </si>
  <si>
    <t>FM</t>
    <phoneticPr fontId="2"/>
  </si>
  <si>
    <t>F</t>
    <phoneticPr fontId="2"/>
  </si>
  <si>
    <t>FM</t>
    <phoneticPr fontId="2"/>
  </si>
  <si>
    <t>4/100</t>
    <phoneticPr fontId="2"/>
  </si>
  <si>
    <t>13/56</t>
    <phoneticPr fontId="2"/>
  </si>
  <si>
    <t>13/31</t>
    <phoneticPr fontId="2"/>
  </si>
  <si>
    <t>4/42</t>
    <phoneticPr fontId="2"/>
  </si>
  <si>
    <t>20/15</t>
    <phoneticPr fontId="2"/>
  </si>
  <si>
    <t>10/67</t>
    <phoneticPr fontId="2"/>
  </si>
  <si>
    <t>17/33</t>
    <phoneticPr fontId="2"/>
  </si>
  <si>
    <t>67/12</t>
    <phoneticPr fontId="2"/>
  </si>
  <si>
    <t>neg</t>
    <phoneticPr fontId="2"/>
  </si>
  <si>
    <t>H</t>
    <phoneticPr fontId="2"/>
  </si>
  <si>
    <t>Ugina</t>
    <phoneticPr fontId="2"/>
  </si>
  <si>
    <t>12/30</t>
    <phoneticPr fontId="2"/>
  </si>
  <si>
    <t>F</t>
    <phoneticPr fontId="2"/>
  </si>
  <si>
    <t>1PfG/100</t>
    <phoneticPr fontId="2"/>
  </si>
  <si>
    <t>neg</t>
    <phoneticPr fontId="2"/>
  </si>
  <si>
    <t>FG</t>
    <phoneticPr fontId="2"/>
  </si>
  <si>
    <t>H</t>
    <phoneticPr fontId="2"/>
  </si>
  <si>
    <t>Ugina</t>
    <phoneticPr fontId="2"/>
  </si>
  <si>
    <t>0/100</t>
    <phoneticPr fontId="2"/>
  </si>
  <si>
    <t>neg</t>
    <phoneticPr fontId="2"/>
  </si>
  <si>
    <t>H</t>
    <phoneticPr fontId="2"/>
  </si>
  <si>
    <t>Ugina</t>
    <phoneticPr fontId="2"/>
  </si>
  <si>
    <t>0/100</t>
    <phoneticPr fontId="2"/>
  </si>
  <si>
    <t>20/30</t>
    <phoneticPr fontId="2"/>
  </si>
  <si>
    <t>7/30</t>
    <phoneticPr fontId="2"/>
  </si>
  <si>
    <t>13/30</t>
    <phoneticPr fontId="2"/>
  </si>
  <si>
    <t>F</t>
    <phoneticPr fontId="2"/>
  </si>
  <si>
    <t>H</t>
    <phoneticPr fontId="2"/>
  </si>
  <si>
    <t>Ugina</t>
    <phoneticPr fontId="2"/>
  </si>
  <si>
    <t>5/55</t>
    <phoneticPr fontId="2"/>
  </si>
  <si>
    <t>neg</t>
    <phoneticPr fontId="2"/>
  </si>
  <si>
    <t>0/100</t>
    <phoneticPr fontId="2"/>
  </si>
  <si>
    <t>neg</t>
    <phoneticPr fontId="2"/>
  </si>
  <si>
    <t>H</t>
    <phoneticPr fontId="2"/>
  </si>
  <si>
    <t>Ugina</t>
    <phoneticPr fontId="2"/>
  </si>
  <si>
    <t>0/100</t>
    <phoneticPr fontId="2"/>
  </si>
  <si>
    <t>30/33</t>
    <phoneticPr fontId="2"/>
  </si>
  <si>
    <t>5/30</t>
    <phoneticPr fontId="2"/>
  </si>
  <si>
    <t>1/150</t>
    <phoneticPr fontId="2"/>
  </si>
  <si>
    <t>35/32</t>
    <phoneticPr fontId="2"/>
  </si>
  <si>
    <t>FM</t>
    <phoneticPr fontId="2"/>
  </si>
  <si>
    <t>Nyakweri</t>
    <phoneticPr fontId="2"/>
  </si>
  <si>
    <t>2/100,Pm-like</t>
    <phoneticPr fontId="2"/>
  </si>
  <si>
    <t>F</t>
    <phoneticPr fontId="2"/>
  </si>
  <si>
    <t>Nyakweri</t>
    <phoneticPr fontId="2"/>
  </si>
  <si>
    <t>3/50</t>
    <phoneticPr fontId="2"/>
  </si>
  <si>
    <t>FG</t>
    <phoneticPr fontId="2"/>
  </si>
  <si>
    <t>Nyakweri</t>
    <phoneticPr fontId="2"/>
  </si>
  <si>
    <t>1/100,Pm-Sch</t>
    <phoneticPr fontId="2"/>
  </si>
  <si>
    <t>F</t>
    <phoneticPr fontId="2"/>
  </si>
  <si>
    <t>M</t>
    <phoneticPr fontId="2"/>
  </si>
  <si>
    <t>H</t>
    <phoneticPr fontId="2"/>
  </si>
  <si>
    <t>Nyakweri</t>
    <phoneticPr fontId="2"/>
  </si>
  <si>
    <t>Nyakweri</t>
    <phoneticPr fontId="2"/>
  </si>
  <si>
    <t>12/30</t>
    <phoneticPr fontId="2"/>
  </si>
  <si>
    <t>neg</t>
    <phoneticPr fontId="2"/>
  </si>
  <si>
    <t>FG</t>
    <phoneticPr fontId="2"/>
  </si>
  <si>
    <t>6/30</t>
    <phoneticPr fontId="2"/>
  </si>
  <si>
    <t>FM</t>
    <phoneticPr fontId="2"/>
  </si>
  <si>
    <t>F</t>
    <phoneticPr fontId="2"/>
  </si>
  <si>
    <t>H</t>
    <phoneticPr fontId="2"/>
  </si>
  <si>
    <t>Nyakweri</t>
    <phoneticPr fontId="2"/>
  </si>
  <si>
    <t>neg</t>
    <phoneticPr fontId="2"/>
  </si>
  <si>
    <t>H</t>
    <phoneticPr fontId="2"/>
  </si>
  <si>
    <t>Nyakweri</t>
    <phoneticPr fontId="2"/>
  </si>
  <si>
    <t>Nyakweri</t>
    <phoneticPr fontId="2"/>
  </si>
  <si>
    <t>neg</t>
    <phoneticPr fontId="2"/>
  </si>
  <si>
    <t>6/50</t>
    <phoneticPr fontId="2"/>
  </si>
  <si>
    <t>FM</t>
    <phoneticPr fontId="2"/>
  </si>
  <si>
    <t>F</t>
    <phoneticPr fontId="2"/>
  </si>
  <si>
    <t>H</t>
    <phoneticPr fontId="2"/>
  </si>
  <si>
    <t>Nyakweri</t>
    <phoneticPr fontId="2"/>
  </si>
  <si>
    <t>14/30</t>
    <phoneticPr fontId="2"/>
  </si>
  <si>
    <t>FGM</t>
    <phoneticPr fontId="2"/>
  </si>
  <si>
    <t>12/50</t>
    <phoneticPr fontId="2"/>
  </si>
  <si>
    <t>2PfG/100</t>
    <phoneticPr fontId="2"/>
  </si>
  <si>
    <t>FG</t>
    <phoneticPr fontId="2"/>
  </si>
  <si>
    <t>24/32</t>
    <phoneticPr fontId="2"/>
  </si>
  <si>
    <t>FM</t>
    <phoneticPr fontId="2"/>
  </si>
  <si>
    <t>Nyakweri</t>
    <phoneticPr fontId="2"/>
  </si>
  <si>
    <t>neg</t>
    <phoneticPr fontId="2"/>
  </si>
  <si>
    <t>H</t>
    <phoneticPr fontId="2"/>
  </si>
  <si>
    <t>Nyakweri</t>
    <phoneticPr fontId="2"/>
  </si>
  <si>
    <t>F</t>
    <phoneticPr fontId="2"/>
  </si>
  <si>
    <t>7/33</t>
    <phoneticPr fontId="2"/>
  </si>
  <si>
    <t>F</t>
    <phoneticPr fontId="2"/>
  </si>
  <si>
    <t>neg</t>
    <phoneticPr fontId="2"/>
  </si>
  <si>
    <t>H</t>
    <phoneticPr fontId="2"/>
  </si>
  <si>
    <t>Nyakweri</t>
    <phoneticPr fontId="2"/>
  </si>
  <si>
    <t>Nyakweri</t>
    <phoneticPr fontId="2"/>
  </si>
  <si>
    <t>H</t>
    <phoneticPr fontId="2"/>
  </si>
  <si>
    <t>Nyakweri</t>
    <phoneticPr fontId="2"/>
  </si>
  <si>
    <t>O</t>
    <phoneticPr fontId="2"/>
  </si>
  <si>
    <t>neg</t>
    <phoneticPr fontId="2"/>
  </si>
  <si>
    <t>H</t>
    <phoneticPr fontId="2"/>
  </si>
  <si>
    <t>Nyakweri</t>
    <phoneticPr fontId="2"/>
  </si>
  <si>
    <t>M</t>
    <phoneticPr fontId="2"/>
  </si>
  <si>
    <t>8/52</t>
    <phoneticPr fontId="2"/>
  </si>
  <si>
    <t>F</t>
    <phoneticPr fontId="2"/>
  </si>
  <si>
    <t>neg</t>
    <phoneticPr fontId="2"/>
  </si>
  <si>
    <t>H</t>
    <phoneticPr fontId="2"/>
  </si>
  <si>
    <t>Nyakweri</t>
    <phoneticPr fontId="2"/>
  </si>
  <si>
    <t>3/100</t>
    <phoneticPr fontId="2"/>
  </si>
  <si>
    <t>neg</t>
    <phoneticPr fontId="2"/>
  </si>
  <si>
    <t>F</t>
    <phoneticPr fontId="2"/>
  </si>
  <si>
    <t>H</t>
    <phoneticPr fontId="2"/>
  </si>
  <si>
    <t>Nyakweri</t>
    <phoneticPr fontId="2"/>
  </si>
  <si>
    <t>3/100</t>
    <phoneticPr fontId="2"/>
  </si>
  <si>
    <t>F</t>
    <phoneticPr fontId="2"/>
  </si>
  <si>
    <t>neg</t>
    <phoneticPr fontId="2"/>
  </si>
  <si>
    <t>H</t>
    <phoneticPr fontId="2"/>
  </si>
  <si>
    <t>Nyakweri</t>
    <phoneticPr fontId="2"/>
  </si>
  <si>
    <t>130/25</t>
    <phoneticPr fontId="2"/>
  </si>
  <si>
    <t>F</t>
    <phoneticPr fontId="2"/>
  </si>
  <si>
    <t>H</t>
    <phoneticPr fontId="2"/>
  </si>
  <si>
    <t>Nyakweri</t>
    <phoneticPr fontId="2"/>
  </si>
  <si>
    <t>3/40</t>
    <phoneticPr fontId="2"/>
  </si>
  <si>
    <t>50/33</t>
    <phoneticPr fontId="2"/>
  </si>
  <si>
    <t>38/10</t>
    <phoneticPr fontId="2"/>
  </si>
  <si>
    <t>4/48</t>
    <phoneticPr fontId="2"/>
  </si>
  <si>
    <t>F</t>
    <phoneticPr fontId="2"/>
  </si>
  <si>
    <t>2/50</t>
    <phoneticPr fontId="2"/>
  </si>
  <si>
    <t>8/32</t>
    <phoneticPr fontId="2"/>
  </si>
  <si>
    <t>0/50</t>
    <phoneticPr fontId="2"/>
  </si>
  <si>
    <t>FM</t>
    <phoneticPr fontId="2"/>
  </si>
  <si>
    <t>16/30</t>
    <phoneticPr fontId="2"/>
  </si>
  <si>
    <t>2PfG/100</t>
    <phoneticPr fontId="2"/>
  </si>
  <si>
    <t>FG</t>
    <phoneticPr fontId="2"/>
  </si>
  <si>
    <t>0/50</t>
    <phoneticPr fontId="2"/>
  </si>
  <si>
    <t>135/15</t>
    <phoneticPr fontId="2"/>
  </si>
  <si>
    <t>6/30</t>
    <phoneticPr fontId="2"/>
  </si>
  <si>
    <t>1/100</t>
    <phoneticPr fontId="2"/>
  </si>
  <si>
    <t>9/31</t>
    <phoneticPr fontId="2"/>
  </si>
  <si>
    <t>2/30</t>
    <phoneticPr fontId="2"/>
  </si>
  <si>
    <t>neg</t>
    <phoneticPr fontId="2"/>
  </si>
  <si>
    <t>H</t>
    <phoneticPr fontId="2"/>
  </si>
  <si>
    <t>Nyakweri</t>
    <phoneticPr fontId="2"/>
  </si>
  <si>
    <t>M</t>
    <phoneticPr fontId="2"/>
  </si>
  <si>
    <t>F</t>
    <phoneticPr fontId="2"/>
  </si>
  <si>
    <t>75/30</t>
    <phoneticPr fontId="2"/>
  </si>
  <si>
    <t>23/30</t>
    <phoneticPr fontId="2"/>
  </si>
  <si>
    <t>4/31</t>
    <phoneticPr fontId="2"/>
  </si>
  <si>
    <t>25/11</t>
    <phoneticPr fontId="2"/>
  </si>
  <si>
    <t>19/6</t>
    <phoneticPr fontId="2"/>
  </si>
  <si>
    <t>H</t>
    <phoneticPr fontId="2"/>
  </si>
  <si>
    <t>Nyakweri</t>
    <phoneticPr fontId="2"/>
  </si>
  <si>
    <t>27/16</t>
    <phoneticPr fontId="2"/>
  </si>
  <si>
    <t>neg</t>
    <phoneticPr fontId="2"/>
  </si>
  <si>
    <t>neg</t>
    <phoneticPr fontId="2"/>
  </si>
  <si>
    <t>H</t>
    <phoneticPr fontId="2"/>
  </si>
  <si>
    <t>Nyakweri</t>
    <phoneticPr fontId="2"/>
  </si>
  <si>
    <t>13/40</t>
    <phoneticPr fontId="2"/>
  </si>
  <si>
    <t>(14/200)</t>
    <phoneticPr fontId="2"/>
  </si>
  <si>
    <t>Nyakweri</t>
    <phoneticPr fontId="2"/>
  </si>
  <si>
    <t>H</t>
    <phoneticPr fontId="2"/>
  </si>
  <si>
    <t>Nyakweri</t>
    <phoneticPr fontId="2"/>
  </si>
  <si>
    <t>Nyakweri</t>
    <phoneticPr fontId="2"/>
  </si>
  <si>
    <t>4/40</t>
    <phoneticPr fontId="2"/>
  </si>
  <si>
    <t>H</t>
    <phoneticPr fontId="2"/>
  </si>
  <si>
    <t>Nyakweri</t>
    <phoneticPr fontId="2"/>
  </si>
  <si>
    <t>F</t>
    <phoneticPr fontId="2"/>
  </si>
  <si>
    <t>neg</t>
    <phoneticPr fontId="2"/>
  </si>
  <si>
    <t>L</t>
    <phoneticPr fontId="2"/>
  </si>
  <si>
    <t>Ramba</t>
    <phoneticPr fontId="2"/>
  </si>
  <si>
    <t>0/100</t>
    <phoneticPr fontId="2"/>
  </si>
  <si>
    <t>neg</t>
    <phoneticPr fontId="2"/>
  </si>
  <si>
    <t>L</t>
    <phoneticPr fontId="2"/>
  </si>
  <si>
    <t>Ramba</t>
    <phoneticPr fontId="2"/>
  </si>
  <si>
    <t>0/100</t>
    <phoneticPr fontId="2"/>
  </si>
  <si>
    <t>neg</t>
    <phoneticPr fontId="2"/>
  </si>
  <si>
    <t>L</t>
    <phoneticPr fontId="2"/>
  </si>
  <si>
    <t>Ramba</t>
    <phoneticPr fontId="2"/>
  </si>
  <si>
    <t>0/100</t>
    <phoneticPr fontId="2"/>
  </si>
  <si>
    <t>L</t>
    <phoneticPr fontId="2"/>
  </si>
  <si>
    <t>Ramba</t>
    <phoneticPr fontId="2"/>
  </si>
  <si>
    <t>39/30</t>
    <phoneticPr fontId="2"/>
  </si>
  <si>
    <t>neg</t>
    <phoneticPr fontId="2"/>
  </si>
  <si>
    <t>L</t>
    <phoneticPr fontId="2"/>
  </si>
  <si>
    <t>Ramba</t>
    <phoneticPr fontId="2"/>
  </si>
  <si>
    <t>0/100</t>
    <phoneticPr fontId="2"/>
  </si>
  <si>
    <t>L</t>
    <phoneticPr fontId="2"/>
  </si>
  <si>
    <t>Ramba</t>
    <phoneticPr fontId="2"/>
  </si>
  <si>
    <t>Ramba</t>
    <phoneticPr fontId="2"/>
  </si>
  <si>
    <t>0/100</t>
    <phoneticPr fontId="2"/>
  </si>
  <si>
    <t>L</t>
    <phoneticPr fontId="2"/>
  </si>
  <si>
    <t>Ramba</t>
    <phoneticPr fontId="2"/>
  </si>
  <si>
    <t>Ramba</t>
    <phoneticPr fontId="2"/>
  </si>
  <si>
    <t>L</t>
    <phoneticPr fontId="2"/>
  </si>
  <si>
    <t>Ramba</t>
    <phoneticPr fontId="2"/>
  </si>
  <si>
    <t>0/100</t>
    <phoneticPr fontId="2"/>
  </si>
  <si>
    <t>168/16</t>
    <phoneticPr fontId="2"/>
  </si>
  <si>
    <t>L</t>
    <phoneticPr fontId="2"/>
  </si>
  <si>
    <t>Ramba</t>
    <phoneticPr fontId="2"/>
  </si>
  <si>
    <t>neg</t>
    <phoneticPr fontId="2"/>
  </si>
  <si>
    <t>L</t>
    <phoneticPr fontId="2"/>
  </si>
  <si>
    <t>Ramba</t>
    <phoneticPr fontId="2"/>
  </si>
  <si>
    <t>0/100</t>
    <phoneticPr fontId="2"/>
  </si>
  <si>
    <t>KibuogiＡ　</t>
    <phoneticPr fontId="2"/>
  </si>
  <si>
    <t>75/12</t>
    <phoneticPr fontId="2"/>
  </si>
  <si>
    <t>1620/200</t>
    <phoneticPr fontId="2"/>
  </si>
  <si>
    <t>KibuogiＡ　</t>
    <phoneticPr fontId="2"/>
  </si>
  <si>
    <t>L</t>
    <phoneticPr fontId="2"/>
  </si>
  <si>
    <t>KibuogiＡ　</t>
    <phoneticPr fontId="2"/>
  </si>
  <si>
    <t>KibuogiＡ　</t>
    <phoneticPr fontId="2"/>
  </si>
  <si>
    <t>neg</t>
    <phoneticPr fontId="2"/>
  </si>
  <si>
    <t>L</t>
    <phoneticPr fontId="2"/>
  </si>
  <si>
    <t>KibuogiＡ　</t>
    <phoneticPr fontId="2"/>
  </si>
  <si>
    <t>0/100</t>
    <phoneticPr fontId="2"/>
  </si>
  <si>
    <t>neg</t>
    <phoneticPr fontId="2"/>
  </si>
  <si>
    <t>L</t>
    <phoneticPr fontId="2"/>
  </si>
  <si>
    <t>KibuogiＡ　</t>
    <phoneticPr fontId="2"/>
  </si>
  <si>
    <t>0/100</t>
    <phoneticPr fontId="2"/>
  </si>
  <si>
    <t>58/200 (3/200)</t>
    <phoneticPr fontId="2"/>
  </si>
  <si>
    <t>53/40</t>
    <phoneticPr fontId="2"/>
  </si>
  <si>
    <t>415/200</t>
    <phoneticPr fontId="2"/>
  </si>
  <si>
    <t>neg</t>
    <phoneticPr fontId="2"/>
  </si>
  <si>
    <t>L</t>
    <phoneticPr fontId="2"/>
  </si>
  <si>
    <t>KibuogiＡ　</t>
    <phoneticPr fontId="2"/>
  </si>
  <si>
    <t>0/100</t>
    <phoneticPr fontId="2"/>
  </si>
  <si>
    <t>L</t>
    <phoneticPr fontId="2"/>
  </si>
  <si>
    <t>KibuogiＡ　</t>
    <phoneticPr fontId="2"/>
  </si>
  <si>
    <t>0/100</t>
    <phoneticPr fontId="2"/>
  </si>
  <si>
    <t>neg</t>
    <phoneticPr fontId="2"/>
  </si>
  <si>
    <t>L</t>
    <phoneticPr fontId="2"/>
  </si>
  <si>
    <t>KibuogiＡ　</t>
    <phoneticPr fontId="2"/>
  </si>
  <si>
    <t>0/100</t>
    <phoneticPr fontId="2"/>
  </si>
  <si>
    <t>L</t>
    <phoneticPr fontId="2"/>
  </si>
  <si>
    <t>KibuogiＡ　</t>
    <phoneticPr fontId="2"/>
  </si>
  <si>
    <t>0/100</t>
    <phoneticPr fontId="2"/>
  </si>
  <si>
    <t>neg</t>
    <phoneticPr fontId="2"/>
  </si>
  <si>
    <t>L</t>
    <phoneticPr fontId="2"/>
  </si>
  <si>
    <t>KibuogiＡ　</t>
    <phoneticPr fontId="2"/>
  </si>
  <si>
    <t>0/100</t>
    <phoneticPr fontId="2"/>
  </si>
  <si>
    <t>neg</t>
    <phoneticPr fontId="2"/>
  </si>
  <si>
    <t>H</t>
    <phoneticPr fontId="2"/>
  </si>
  <si>
    <t>Ungoye</t>
    <phoneticPr fontId="2"/>
  </si>
  <si>
    <t>5/35</t>
    <phoneticPr fontId="2"/>
  </si>
  <si>
    <t>F</t>
    <phoneticPr fontId="2"/>
  </si>
  <si>
    <t>H</t>
    <phoneticPr fontId="2"/>
  </si>
  <si>
    <t>Ungoye</t>
    <phoneticPr fontId="2"/>
  </si>
  <si>
    <t>0/100</t>
    <phoneticPr fontId="2"/>
  </si>
  <si>
    <t>neg</t>
    <phoneticPr fontId="2"/>
  </si>
  <si>
    <t>neg</t>
    <phoneticPr fontId="2"/>
  </si>
  <si>
    <t>H</t>
    <phoneticPr fontId="2"/>
  </si>
  <si>
    <t>Ungoye</t>
    <phoneticPr fontId="2"/>
  </si>
  <si>
    <t>0/100</t>
    <phoneticPr fontId="2"/>
  </si>
  <si>
    <t>Ungoye</t>
    <phoneticPr fontId="2"/>
  </si>
  <si>
    <t>Ungoye</t>
    <phoneticPr fontId="2"/>
  </si>
  <si>
    <t>0/100</t>
    <phoneticPr fontId="2"/>
  </si>
  <si>
    <t>30/54</t>
    <phoneticPr fontId="2"/>
  </si>
  <si>
    <t>Ungoye</t>
    <phoneticPr fontId="2"/>
  </si>
  <si>
    <t>22/50</t>
    <phoneticPr fontId="2"/>
  </si>
  <si>
    <t>90/30</t>
    <phoneticPr fontId="2"/>
  </si>
  <si>
    <t>4/50</t>
    <phoneticPr fontId="2"/>
  </si>
  <si>
    <t>(2/200)</t>
    <phoneticPr fontId="2"/>
  </si>
  <si>
    <t>FG</t>
    <phoneticPr fontId="2"/>
  </si>
  <si>
    <t>21/202</t>
    <phoneticPr fontId="2"/>
  </si>
  <si>
    <t>75/32</t>
    <phoneticPr fontId="2"/>
  </si>
  <si>
    <t>17/32</t>
    <phoneticPr fontId="2"/>
  </si>
  <si>
    <t>25/200 (2/200)</t>
    <phoneticPr fontId="2"/>
  </si>
  <si>
    <t>3/35</t>
    <phoneticPr fontId="2"/>
  </si>
  <si>
    <t>5/32</t>
    <phoneticPr fontId="2"/>
  </si>
  <si>
    <t>30/52</t>
    <phoneticPr fontId="2"/>
  </si>
  <si>
    <t>6/50 + Pfgam</t>
    <phoneticPr fontId="2"/>
  </si>
  <si>
    <t>4/200 (8/200)</t>
    <phoneticPr fontId="2"/>
  </si>
  <si>
    <t>51/36</t>
    <phoneticPr fontId="2"/>
  </si>
  <si>
    <t>40/30</t>
    <phoneticPr fontId="2"/>
  </si>
  <si>
    <t>2/30</t>
    <phoneticPr fontId="2"/>
  </si>
  <si>
    <t>12/200 (5/200)</t>
    <phoneticPr fontId="2"/>
  </si>
  <si>
    <t>4/30</t>
    <phoneticPr fontId="2"/>
  </si>
  <si>
    <t>32/200 (4/200)</t>
    <phoneticPr fontId="2"/>
  </si>
  <si>
    <t>14/34</t>
    <phoneticPr fontId="2"/>
  </si>
  <si>
    <t>76/200 (1/200)</t>
    <phoneticPr fontId="2"/>
  </si>
  <si>
    <t>40/35</t>
    <phoneticPr fontId="2"/>
  </si>
  <si>
    <t>(2/200)</t>
    <phoneticPr fontId="2"/>
  </si>
  <si>
    <t>75/50</t>
    <phoneticPr fontId="2"/>
  </si>
  <si>
    <t>121/20</t>
    <phoneticPr fontId="2"/>
  </si>
  <si>
    <t>4/35</t>
    <phoneticPr fontId="2"/>
  </si>
  <si>
    <t>F</t>
    <phoneticPr fontId="2"/>
  </si>
  <si>
    <t>H</t>
    <phoneticPr fontId="2"/>
  </si>
  <si>
    <t>Ungoye</t>
    <phoneticPr fontId="2"/>
  </si>
  <si>
    <t>0/100</t>
    <phoneticPr fontId="2"/>
  </si>
  <si>
    <t>neg</t>
    <phoneticPr fontId="2"/>
  </si>
  <si>
    <t>H</t>
    <phoneticPr fontId="2"/>
  </si>
  <si>
    <t>Ungoye</t>
    <phoneticPr fontId="2"/>
  </si>
  <si>
    <t>15/32</t>
    <phoneticPr fontId="2"/>
  </si>
  <si>
    <t>neg</t>
    <phoneticPr fontId="2"/>
  </si>
  <si>
    <t>3/31</t>
    <phoneticPr fontId="2"/>
  </si>
  <si>
    <t>L</t>
    <phoneticPr fontId="2"/>
  </si>
  <si>
    <t>KibuogiB　</t>
    <phoneticPr fontId="2"/>
  </si>
  <si>
    <t>7/200 (4/200)</t>
    <phoneticPr fontId="2"/>
  </si>
  <si>
    <t>FG</t>
    <phoneticPr fontId="2"/>
  </si>
  <si>
    <t>neg</t>
    <phoneticPr fontId="2"/>
  </si>
  <si>
    <t>L</t>
    <phoneticPr fontId="2"/>
  </si>
  <si>
    <t>KibuogiB　</t>
    <phoneticPr fontId="2"/>
  </si>
  <si>
    <t>0/100</t>
    <phoneticPr fontId="2"/>
  </si>
  <si>
    <t>F</t>
    <phoneticPr fontId="2"/>
  </si>
  <si>
    <t>L</t>
    <phoneticPr fontId="2"/>
  </si>
  <si>
    <t>KibuogiB　</t>
    <phoneticPr fontId="2"/>
  </si>
  <si>
    <t>0/100</t>
    <phoneticPr fontId="2"/>
  </si>
  <si>
    <t>FG</t>
    <phoneticPr fontId="2"/>
  </si>
  <si>
    <t>neg</t>
    <phoneticPr fontId="2"/>
  </si>
  <si>
    <t>L</t>
    <phoneticPr fontId="2"/>
  </si>
  <si>
    <t>KibuogiB　</t>
    <phoneticPr fontId="2"/>
  </si>
  <si>
    <t>0/100</t>
    <phoneticPr fontId="2"/>
  </si>
  <si>
    <t>neg</t>
    <phoneticPr fontId="2"/>
  </si>
  <si>
    <t>L</t>
    <phoneticPr fontId="2"/>
  </si>
  <si>
    <t>KibuogiB　</t>
    <phoneticPr fontId="2"/>
  </si>
  <si>
    <t>0/100</t>
    <phoneticPr fontId="2"/>
  </si>
  <si>
    <t>F</t>
    <phoneticPr fontId="2"/>
  </si>
  <si>
    <t>52/50 + Pfgam</t>
    <phoneticPr fontId="2"/>
  </si>
  <si>
    <t>101/200 (4/200)</t>
    <phoneticPr fontId="2"/>
  </si>
  <si>
    <t>FG</t>
    <phoneticPr fontId="2"/>
  </si>
  <si>
    <t>neg</t>
    <phoneticPr fontId="2"/>
  </si>
  <si>
    <t>L</t>
    <phoneticPr fontId="2"/>
  </si>
  <si>
    <t>KibuogiB　</t>
    <phoneticPr fontId="2"/>
  </si>
  <si>
    <t>4/100</t>
    <phoneticPr fontId="2"/>
  </si>
  <si>
    <t>0/100</t>
    <phoneticPr fontId="2"/>
  </si>
  <si>
    <t>NgodheＩ</t>
    <phoneticPr fontId="2"/>
  </si>
  <si>
    <t>neg</t>
    <phoneticPr fontId="2"/>
  </si>
  <si>
    <t>L</t>
    <phoneticPr fontId="2"/>
  </si>
  <si>
    <t>NgodheＩ</t>
    <phoneticPr fontId="2"/>
  </si>
  <si>
    <t>0/100</t>
    <phoneticPr fontId="2"/>
  </si>
  <si>
    <t>neg</t>
    <phoneticPr fontId="2"/>
  </si>
  <si>
    <t>L</t>
    <phoneticPr fontId="2"/>
  </si>
  <si>
    <t>NgodheＩ</t>
    <phoneticPr fontId="2"/>
  </si>
  <si>
    <t>0/100</t>
    <phoneticPr fontId="2"/>
  </si>
  <si>
    <t>NgodheＩ</t>
    <phoneticPr fontId="2"/>
  </si>
  <si>
    <t>NgodheＩ</t>
    <phoneticPr fontId="2"/>
  </si>
  <si>
    <t>373/200</t>
    <phoneticPr fontId="2"/>
  </si>
  <si>
    <t>1/200</t>
    <phoneticPr fontId="2"/>
  </si>
  <si>
    <t>NgodheⅡ</t>
    <phoneticPr fontId="2"/>
  </si>
  <si>
    <t>NgodheⅡ</t>
    <phoneticPr fontId="2"/>
  </si>
  <si>
    <t>NgodheⅡ</t>
    <phoneticPr fontId="2"/>
  </si>
  <si>
    <t>NgodheⅡ</t>
    <phoneticPr fontId="2"/>
  </si>
  <si>
    <t>17/200</t>
    <phoneticPr fontId="2"/>
  </si>
  <si>
    <t>NgodheⅡ</t>
    <phoneticPr fontId="2"/>
  </si>
  <si>
    <t>2/201</t>
    <phoneticPr fontId="2"/>
  </si>
  <si>
    <t>(4/202)</t>
    <phoneticPr fontId="2"/>
  </si>
  <si>
    <t>NgodheⅡ</t>
    <phoneticPr fontId="2"/>
  </si>
  <si>
    <t>6/50</t>
    <phoneticPr fontId="2"/>
  </si>
  <si>
    <t>31/200</t>
    <phoneticPr fontId="2"/>
  </si>
  <si>
    <t>NgodheⅡ</t>
    <phoneticPr fontId="2"/>
  </si>
  <si>
    <t>NgodheⅡ</t>
    <phoneticPr fontId="2"/>
  </si>
  <si>
    <t>2/206</t>
    <phoneticPr fontId="2"/>
  </si>
  <si>
    <t>10/201 (1/201)</t>
    <phoneticPr fontId="2"/>
  </si>
  <si>
    <t>PCR</t>
    <phoneticPr fontId="2"/>
  </si>
  <si>
    <t>ｐRBC
/WBC</t>
  </si>
  <si>
    <t>ｐRBC
/WBC</t>
    <phoneticPr fontId="2"/>
  </si>
  <si>
    <t>6+1/201</t>
    <phoneticPr fontId="2"/>
  </si>
  <si>
    <t>12/200(1/200)</t>
    <phoneticPr fontId="2"/>
  </si>
  <si>
    <t>MO</t>
  </si>
  <si>
    <t>KM</t>
  </si>
  <si>
    <t>IR</t>
  </si>
  <si>
    <t>YO</t>
  </si>
  <si>
    <t>KO</t>
  </si>
  <si>
    <t>AL</t>
  </si>
  <si>
    <t>GO</t>
  </si>
  <si>
    <t>spp</t>
  </si>
  <si>
    <t>spp</t>
    <phoneticPr fontId="2"/>
  </si>
  <si>
    <t>raw data</t>
  </si>
  <si>
    <t>raw data</t>
    <phoneticPr fontId="2"/>
  </si>
  <si>
    <t>Tech-nician</t>
  </si>
  <si>
    <t>Tech-nician</t>
    <phoneticPr fontId="2"/>
  </si>
  <si>
    <t>Endemicity</t>
    <phoneticPr fontId="2"/>
  </si>
  <si>
    <t>High/Low</t>
    <phoneticPr fontId="2"/>
  </si>
  <si>
    <t>F=falciparum
M=Malariae
O=Ovale</t>
    <phoneticPr fontId="2"/>
  </si>
  <si>
    <t>tot</t>
    <phoneticPr fontId="2"/>
  </si>
  <si>
    <t>pos</t>
    <phoneticPr fontId="2"/>
  </si>
  <si>
    <t>PCR+/-</t>
    <phoneticPr fontId="2"/>
  </si>
  <si>
    <t>1=pos
0=neg</t>
  </si>
  <si>
    <t>AO+PCR+</t>
    <phoneticPr fontId="2"/>
  </si>
  <si>
    <t>statistics area</t>
    <phoneticPr fontId="2"/>
  </si>
  <si>
    <t>PCR+</t>
    <phoneticPr fontId="2"/>
  </si>
  <si>
    <t>AO+/PCR+</t>
    <phoneticPr fontId="2"/>
  </si>
  <si>
    <t>1=(+,+)
0=else</t>
    <phoneticPr fontId="2"/>
  </si>
  <si>
    <t>Gm+/PCR+</t>
    <phoneticPr fontId="2"/>
  </si>
  <si>
    <t>Gm+PCR+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</si>
</sst>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trike/>
      <sz val="11"/>
      <color theme="1"/>
      <name val="ＭＳ Ｐゴシック"/>
      <family val="2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>
      <alignment vertical="center"/>
    </xf>
    <xf numFmtId="0" fontId="3" fillId="0" borderId="0" xfId="0" applyFont="1" applyFill="1" applyAlignment="1">
      <alignment vertical="center" wrapText="1"/>
    </xf>
    <xf numFmtId="0" fontId="0" fillId="0" borderId="0" xfId="0" applyNumberFormat="1" applyFill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>
      <alignment vertical="center"/>
    </xf>
    <xf numFmtId="0" fontId="0" fillId="3" borderId="0" xfId="0" applyFill="1" applyBorder="1">
      <alignment vertical="center"/>
    </xf>
    <xf numFmtId="0" fontId="1" fillId="3" borderId="0" xfId="0" applyFont="1" applyFill="1">
      <alignment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2" xfId="0" applyFill="1" applyBorder="1">
      <alignment vertical="center"/>
    </xf>
    <xf numFmtId="0" fontId="4" fillId="0" borderId="2" xfId="0" applyFont="1" applyFill="1" applyBorder="1">
      <alignment vertical="center"/>
    </xf>
    <xf numFmtId="0" fontId="0" fillId="4" borderId="2" xfId="0" applyFill="1" applyBorder="1">
      <alignment vertical="center"/>
    </xf>
    <xf numFmtId="0" fontId="0" fillId="4" borderId="2" xfId="0" applyNumberFormat="1" applyFill="1" applyBorder="1">
      <alignment vertical="center"/>
    </xf>
    <xf numFmtId="0" fontId="0" fillId="3" borderId="2" xfId="0" applyFill="1" applyBorder="1" applyAlignment="1"/>
    <xf numFmtId="0" fontId="0" fillId="3" borderId="2" xfId="0" applyFill="1" applyBorder="1">
      <alignment vertical="center"/>
    </xf>
    <xf numFmtId="0" fontId="0" fillId="3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4" fillId="0" borderId="4" xfId="0" applyFont="1" applyFill="1" applyBorder="1">
      <alignment vertical="center"/>
    </xf>
    <xf numFmtId="0" fontId="0" fillId="4" borderId="4" xfId="0" applyFill="1" applyBorder="1">
      <alignment vertical="center"/>
    </xf>
    <xf numFmtId="0" fontId="0" fillId="4" borderId="4" xfId="0" applyNumberFormat="1" applyFill="1" applyBorder="1">
      <alignment vertical="center"/>
    </xf>
    <xf numFmtId="0" fontId="0" fillId="3" borderId="4" xfId="0" applyFill="1" applyBorder="1" applyAlignment="1"/>
    <xf numFmtId="0" fontId="0" fillId="3" borderId="4" xfId="0" applyFill="1" applyBorder="1">
      <alignment vertical="center"/>
    </xf>
    <xf numFmtId="0" fontId="0" fillId="3" borderId="4" xfId="0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/>
    </xf>
    <xf numFmtId="0" fontId="0" fillId="3" borderId="4" xfId="0" applyFill="1" applyBorder="1" applyAlignment="1">
      <alignment wrapText="1"/>
    </xf>
    <xf numFmtId="17" fontId="0" fillId="4" borderId="4" xfId="0" quotePrefix="1" applyNumberFormat="1" applyFill="1" applyBorder="1">
      <alignment vertical="center"/>
    </xf>
    <xf numFmtId="0" fontId="0" fillId="4" borderId="4" xfId="0" quotePrefix="1" applyNumberFormat="1" applyFill="1" applyBorder="1">
      <alignment vertical="center"/>
    </xf>
    <xf numFmtId="0" fontId="5" fillId="3" borderId="4" xfId="0" applyFont="1" applyFill="1" applyBorder="1" applyAlignment="1"/>
    <xf numFmtId="0" fontId="6" fillId="3" borderId="4" xfId="0" applyFont="1" applyFill="1" applyBorder="1" applyAlignment="1">
      <alignment wrapText="1"/>
    </xf>
    <xf numFmtId="0" fontId="0" fillId="4" borderId="4" xfId="0" quotePrefix="1" applyFill="1" applyBorder="1">
      <alignment vertical="center"/>
    </xf>
    <xf numFmtId="56" fontId="0" fillId="4" borderId="4" xfId="0" quotePrefix="1" applyNumberFormat="1" applyFill="1" applyBorder="1">
      <alignment vertical="center"/>
    </xf>
    <xf numFmtId="0" fontId="7" fillId="3" borderId="4" xfId="0" applyFont="1" applyFill="1" applyBorder="1" applyAlignment="1">
      <alignment wrapText="1"/>
    </xf>
    <xf numFmtId="0" fontId="0" fillId="3" borderId="4" xfId="0" applyFill="1" applyBorder="1" applyAlignment="1">
      <alignment shrinkToFit="1"/>
    </xf>
    <xf numFmtId="0" fontId="7" fillId="3" borderId="4" xfId="0" applyFont="1" applyFill="1" applyBorder="1" applyAlignment="1">
      <alignment shrinkToFit="1"/>
    </xf>
    <xf numFmtId="0" fontId="1" fillId="3" borderId="4" xfId="0" applyFont="1" applyFill="1" applyBorder="1">
      <alignment vertical="center"/>
    </xf>
    <xf numFmtId="0" fontId="6" fillId="3" borderId="4" xfId="0" applyFont="1" applyFill="1" applyBorder="1" applyAlignment="1">
      <alignment shrinkToFit="1"/>
    </xf>
    <xf numFmtId="49" fontId="0" fillId="4" borderId="4" xfId="0" applyNumberFormat="1" applyFill="1" applyBorder="1">
      <alignment vertical="center"/>
    </xf>
    <xf numFmtId="0" fontId="0" fillId="3" borderId="4" xfId="0" applyFill="1" applyBorder="1" applyAlignment="1">
      <alignment vertical="center" shrinkToFit="1"/>
    </xf>
    <xf numFmtId="0" fontId="0" fillId="0" borderId="3" xfId="0" applyFill="1" applyBorder="1">
      <alignment vertical="center"/>
    </xf>
    <xf numFmtId="0" fontId="4" fillId="0" borderId="3" xfId="0" applyFont="1" applyFill="1" applyBorder="1">
      <alignment vertical="center"/>
    </xf>
    <xf numFmtId="0" fontId="0" fillId="4" borderId="3" xfId="0" applyFill="1" applyBorder="1">
      <alignment vertical="center"/>
    </xf>
    <xf numFmtId="0" fontId="0" fillId="4" borderId="3" xfId="0" applyNumberFormat="1" applyFill="1" applyBorder="1">
      <alignment vertical="center"/>
    </xf>
    <xf numFmtId="0" fontId="0" fillId="3" borderId="3" xfId="0" applyFill="1" applyBorder="1" applyAlignment="1"/>
    <xf numFmtId="0" fontId="0" fillId="3" borderId="3" xfId="0" applyFill="1" applyBorder="1">
      <alignment vertical="center"/>
    </xf>
    <xf numFmtId="0" fontId="0" fillId="3" borderId="3" xfId="0" applyFill="1" applyBorder="1" applyAlignment="1">
      <alignment vertical="center" shrinkToFit="1"/>
    </xf>
    <xf numFmtId="0" fontId="0" fillId="2" borderId="3" xfId="0" applyFill="1" applyBorder="1" applyAlignment="1">
      <alignment horizontal="center" vertical="center"/>
    </xf>
    <xf numFmtId="0" fontId="0" fillId="4" borderId="0" xfId="0" applyFill="1" applyBorder="1">
      <alignment vertical="center"/>
    </xf>
    <xf numFmtId="0" fontId="0" fillId="6" borderId="0" xfId="0" applyFill="1" applyBorder="1">
      <alignment vertical="center"/>
    </xf>
    <xf numFmtId="0" fontId="0" fillId="5" borderId="0" xfId="0" applyFill="1" applyBorder="1">
      <alignment vertical="center"/>
    </xf>
    <xf numFmtId="0" fontId="0" fillId="2" borderId="0" xfId="0" applyFill="1" applyBorder="1">
      <alignment vertical="center"/>
    </xf>
    <xf numFmtId="0" fontId="0" fillId="7" borderId="0" xfId="0" applyFill="1" applyBorder="1">
      <alignment vertical="center"/>
    </xf>
    <xf numFmtId="0" fontId="0" fillId="8" borderId="0" xfId="0" applyFill="1">
      <alignment vertical="center"/>
    </xf>
    <xf numFmtId="0" fontId="0" fillId="8" borderId="0" xfId="0" applyFill="1" applyBorder="1">
      <alignment vertical="center"/>
    </xf>
    <xf numFmtId="0" fontId="3" fillId="8" borderId="0" xfId="0" applyFont="1" applyFill="1" applyAlignment="1">
      <alignment vertical="center" wrapText="1"/>
    </xf>
    <xf numFmtId="0" fontId="4" fillId="8" borderId="0" xfId="0" applyFont="1" applyFill="1" applyBorder="1" applyAlignment="1">
      <alignment horizontal="center" vertical="center"/>
    </xf>
    <xf numFmtId="0" fontId="1" fillId="4" borderId="0" xfId="0" applyFont="1" applyFill="1">
      <alignment vertical="center"/>
    </xf>
    <xf numFmtId="56" fontId="0" fillId="0" borderId="0" xfId="0" quotePrefix="1" applyNumberFormat="1" applyFill="1" applyBorder="1">
      <alignment vertical="center"/>
    </xf>
    <xf numFmtId="0" fontId="0" fillId="0" borderId="0" xfId="0" quotePrefix="1" applyNumberFormat="1" applyFill="1" applyBorder="1">
      <alignment vertical="center"/>
    </xf>
    <xf numFmtId="0" fontId="0" fillId="4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5"/>
  <sheetViews>
    <sheetView tabSelected="1" workbookViewId="0">
      <pane xSplit="11" ySplit="2" topLeftCell="L3" activePane="bottomRight" state="frozen"/>
      <selection pane="topRight" activeCell="L1" sqref="L1"/>
      <selection pane="bottomLeft" activeCell="A17" sqref="A17"/>
      <selection pane="bottomRight" activeCell="S11" sqref="S11"/>
    </sheetView>
  </sheetViews>
  <sheetFormatPr defaultColWidth="7.5" defaultRowHeight="13.5" x14ac:dyDescent="0.15"/>
  <cols>
    <col min="1" max="1" width="11.625" style="2" customWidth="1"/>
    <col min="2" max="2" width="7.75" style="2" customWidth="1"/>
    <col min="3" max="3" width="10.75" style="2" customWidth="1"/>
    <col min="4" max="4" width="9.125" style="2" customWidth="1"/>
    <col min="5" max="5" width="7.5" style="2" customWidth="1"/>
    <col min="6" max="6" width="9.125" style="2" customWidth="1"/>
    <col min="7" max="7" width="6.25" style="4" customWidth="1"/>
    <col min="8" max="8" width="7.5" style="5" customWidth="1"/>
    <col min="9" max="9" width="7.5" style="2" customWidth="1"/>
    <col min="10" max="10" width="11.625" style="11" customWidth="1"/>
    <col min="11" max="11" width="10.375" style="2" customWidth="1"/>
    <col min="12" max="12" width="12.75" style="2" customWidth="1"/>
    <col min="13" max="13" width="4.75" style="2" customWidth="1"/>
    <col min="14" max="14" width="11.125" style="2" customWidth="1"/>
    <col min="15" max="15" width="9.875" style="2" customWidth="1"/>
    <col min="16" max="16384" width="7.5" style="2"/>
  </cols>
  <sheetData>
    <row r="1" spans="1:16" ht="17.25" x14ac:dyDescent="0.15">
      <c r="A1" s="12" t="s">
        <v>0</v>
      </c>
      <c r="B1" s="13" t="s">
        <v>198</v>
      </c>
      <c r="C1" s="14" t="s">
        <v>622</v>
      </c>
      <c r="D1" s="15" t="s">
        <v>1</v>
      </c>
      <c r="E1" s="15"/>
      <c r="F1" s="15"/>
      <c r="G1" s="15"/>
      <c r="H1" s="16" t="s">
        <v>2</v>
      </c>
      <c r="I1" s="16"/>
      <c r="J1" s="16"/>
      <c r="K1" s="16"/>
      <c r="L1" s="17" t="s">
        <v>604</v>
      </c>
      <c r="N1" s="67" t="s">
        <v>632</v>
      </c>
      <c r="O1" s="67" t="s">
        <v>634</v>
      </c>
      <c r="P1" s="68" t="s">
        <v>627</v>
      </c>
    </row>
    <row r="2" spans="1:16" s="3" customFormat="1" ht="46.5" customHeight="1" x14ac:dyDescent="0.15">
      <c r="A2" s="18"/>
      <c r="B2" s="18"/>
      <c r="C2" s="18" t="s">
        <v>623</v>
      </c>
      <c r="D2" s="19" t="s">
        <v>621</v>
      </c>
      <c r="E2" s="19" t="s">
        <v>617</v>
      </c>
      <c r="F2" s="19" t="s">
        <v>619</v>
      </c>
      <c r="G2" s="20" t="s">
        <v>606</v>
      </c>
      <c r="H2" s="21" t="s">
        <v>620</v>
      </c>
      <c r="I2" s="21" t="s">
        <v>616</v>
      </c>
      <c r="J2" s="21" t="s">
        <v>618</v>
      </c>
      <c r="K2" s="22" t="s">
        <v>605</v>
      </c>
      <c r="L2" s="23" t="s">
        <v>624</v>
      </c>
      <c r="N2" s="69" t="s">
        <v>633</v>
      </c>
      <c r="O2" s="69" t="s">
        <v>633</v>
      </c>
      <c r="P2" s="69" t="s">
        <v>628</v>
      </c>
    </row>
    <row r="3" spans="1:16" ht="13.5" customHeight="1" x14ac:dyDescent="0.15">
      <c r="A3" s="24">
        <v>20150806001</v>
      </c>
      <c r="B3" s="25" t="s">
        <v>3</v>
      </c>
      <c r="C3" s="24" t="s">
        <v>8</v>
      </c>
      <c r="D3" s="26" t="s">
        <v>609</v>
      </c>
      <c r="E3" s="26" t="s">
        <v>199</v>
      </c>
      <c r="F3" s="26" t="s">
        <v>6</v>
      </c>
      <c r="G3" s="27">
        <f xml:space="preserve"> 0/100</f>
        <v>0</v>
      </c>
      <c r="H3" s="28" t="s">
        <v>611</v>
      </c>
      <c r="I3" s="29" t="s">
        <v>199</v>
      </c>
      <c r="J3" s="30"/>
      <c r="K3" s="29">
        <f>0</f>
        <v>0</v>
      </c>
      <c r="L3" s="31" t="s">
        <v>4</v>
      </c>
      <c r="N3" s="71">
        <f>IF(E3="neg",0,IF(L3="neg",0,1))</f>
        <v>0</v>
      </c>
      <c r="O3" s="8">
        <f>IF(I3="neg",0,IF(L3="neg",0,1))</f>
        <v>0</v>
      </c>
      <c r="P3" s="67">
        <f>IF(L3="neg",0,1)</f>
        <v>0</v>
      </c>
    </row>
    <row r="4" spans="1:16" ht="13.5" customHeight="1" x14ac:dyDescent="0.15">
      <c r="A4" s="32">
        <v>20150806002</v>
      </c>
      <c r="B4" s="33" t="s">
        <v>3</v>
      </c>
      <c r="C4" s="32" t="s">
        <v>8</v>
      </c>
      <c r="D4" s="34" t="s">
        <v>609</v>
      </c>
      <c r="E4" s="34" t="s">
        <v>201</v>
      </c>
      <c r="F4" s="34" t="s">
        <v>6</v>
      </c>
      <c r="G4" s="35">
        <f>0/100</f>
        <v>0</v>
      </c>
      <c r="H4" s="36" t="s">
        <v>611</v>
      </c>
      <c r="I4" s="37" t="s">
        <v>201</v>
      </c>
      <c r="J4" s="38"/>
      <c r="K4" s="37">
        <f>0</f>
        <v>0</v>
      </c>
      <c r="L4" s="39" t="s">
        <v>4</v>
      </c>
      <c r="N4" s="71">
        <f t="shared" ref="N4:N67" si="0">IF(E4="neg",0,IF(L4="neg",0,1))</f>
        <v>0</v>
      </c>
      <c r="O4" s="8">
        <f t="shared" ref="O4:O67" si="1">IF(I4="neg",0,IF(L4="neg",0,1))</f>
        <v>0</v>
      </c>
      <c r="P4" s="67">
        <f t="shared" ref="P4:P67" si="2">IF(L4="neg",0,1)</f>
        <v>0</v>
      </c>
    </row>
    <row r="5" spans="1:16" ht="13.5" customHeight="1" x14ac:dyDescent="0.15">
      <c r="A5" s="32">
        <v>20150806003</v>
      </c>
      <c r="B5" s="33" t="s">
        <v>203</v>
      </c>
      <c r="C5" s="32" t="s">
        <v>202</v>
      </c>
      <c r="D5" s="34" t="s">
        <v>610</v>
      </c>
      <c r="E5" s="34" t="s">
        <v>205</v>
      </c>
      <c r="F5" s="34" t="s">
        <v>204</v>
      </c>
      <c r="G5" s="35">
        <f>0/100</f>
        <v>0</v>
      </c>
      <c r="H5" s="36" t="s">
        <v>611</v>
      </c>
      <c r="I5" s="37" t="s">
        <v>205</v>
      </c>
      <c r="J5" s="38"/>
      <c r="K5" s="37">
        <f>0</f>
        <v>0</v>
      </c>
      <c r="L5" s="39" t="s">
        <v>4</v>
      </c>
      <c r="N5" s="71">
        <f t="shared" si="0"/>
        <v>0</v>
      </c>
      <c r="O5" s="8">
        <f t="shared" si="1"/>
        <v>0</v>
      </c>
      <c r="P5" s="67">
        <f t="shared" si="2"/>
        <v>0</v>
      </c>
    </row>
    <row r="6" spans="1:16" ht="13.5" customHeight="1" x14ac:dyDescent="0.15">
      <c r="A6" s="32">
        <v>20150806004</v>
      </c>
      <c r="B6" s="33" t="s">
        <v>207</v>
      </c>
      <c r="C6" s="32" t="s">
        <v>206</v>
      </c>
      <c r="D6" s="34" t="s">
        <v>610</v>
      </c>
      <c r="E6" s="34" t="s">
        <v>33</v>
      </c>
      <c r="F6" s="34" t="s">
        <v>208</v>
      </c>
      <c r="G6" s="35">
        <f>0/100</f>
        <v>0</v>
      </c>
      <c r="H6" s="36" t="s">
        <v>611</v>
      </c>
      <c r="I6" s="37" t="s">
        <v>40</v>
      </c>
      <c r="J6" s="38" t="s">
        <v>209</v>
      </c>
      <c r="K6" s="37">
        <f xml:space="preserve"> 3/200</f>
        <v>1.4999999999999999E-2</v>
      </c>
      <c r="L6" s="39" t="s">
        <v>9</v>
      </c>
      <c r="N6" s="71">
        <f t="shared" si="0"/>
        <v>0</v>
      </c>
      <c r="O6" s="8">
        <f t="shared" si="1"/>
        <v>1</v>
      </c>
      <c r="P6" s="67">
        <f t="shared" si="2"/>
        <v>1</v>
      </c>
    </row>
    <row r="7" spans="1:16" ht="13.5" customHeight="1" x14ac:dyDescent="0.15">
      <c r="A7" s="32">
        <v>20150806005</v>
      </c>
      <c r="B7" s="33" t="s">
        <v>35</v>
      </c>
      <c r="C7" s="32" t="s">
        <v>34</v>
      </c>
      <c r="D7" s="34" t="s">
        <v>609</v>
      </c>
      <c r="E7" s="34" t="s">
        <v>210</v>
      </c>
      <c r="F7" s="34" t="s">
        <v>36</v>
      </c>
      <c r="G7" s="35">
        <f>0/100</f>
        <v>0</v>
      </c>
      <c r="H7" s="36" t="s">
        <v>611</v>
      </c>
      <c r="I7" s="37" t="s">
        <v>210</v>
      </c>
      <c r="J7" s="38"/>
      <c r="K7" s="37">
        <f>0</f>
        <v>0</v>
      </c>
      <c r="L7" s="39" t="s">
        <v>4</v>
      </c>
      <c r="N7" s="71">
        <f t="shared" si="0"/>
        <v>0</v>
      </c>
      <c r="O7" s="8">
        <f t="shared" si="1"/>
        <v>0</v>
      </c>
      <c r="P7" s="67">
        <f t="shared" si="2"/>
        <v>0</v>
      </c>
    </row>
    <row r="8" spans="1:16" ht="13.5" customHeight="1" x14ac:dyDescent="0.15">
      <c r="A8" s="32">
        <v>20150806006</v>
      </c>
      <c r="B8" s="33" t="s">
        <v>212</v>
      </c>
      <c r="C8" s="32" t="s">
        <v>211</v>
      </c>
      <c r="D8" s="34" t="s">
        <v>609</v>
      </c>
      <c r="E8" s="34" t="s">
        <v>215</v>
      </c>
      <c r="F8" s="34" t="s">
        <v>213</v>
      </c>
      <c r="G8" s="35">
        <f>20/50</f>
        <v>0.4</v>
      </c>
      <c r="H8" s="36" t="s">
        <v>611</v>
      </c>
      <c r="I8" s="37" t="s">
        <v>215</v>
      </c>
      <c r="J8" s="38" t="s">
        <v>214</v>
      </c>
      <c r="K8" s="37">
        <f xml:space="preserve"> 96/205</f>
        <v>0.4682926829268293</v>
      </c>
      <c r="L8" s="39" t="s">
        <v>9</v>
      </c>
      <c r="N8" s="71">
        <f t="shared" si="0"/>
        <v>1</v>
      </c>
      <c r="O8" s="8">
        <f t="shared" si="1"/>
        <v>1</v>
      </c>
      <c r="P8" s="67">
        <f t="shared" si="2"/>
        <v>1</v>
      </c>
    </row>
    <row r="9" spans="1:16" ht="13.5" customHeight="1" x14ac:dyDescent="0.15">
      <c r="A9" s="32">
        <v>20150806007</v>
      </c>
      <c r="B9" s="33" t="s">
        <v>217</v>
      </c>
      <c r="C9" s="32" t="s">
        <v>216</v>
      </c>
      <c r="D9" s="34" t="s">
        <v>609</v>
      </c>
      <c r="E9" s="34" t="s">
        <v>219</v>
      </c>
      <c r="F9" s="34" t="s">
        <v>218</v>
      </c>
      <c r="G9" s="35">
        <f>0/100</f>
        <v>0</v>
      </c>
      <c r="H9" s="36" t="s">
        <v>611</v>
      </c>
      <c r="I9" s="37" t="s">
        <v>219</v>
      </c>
      <c r="J9" s="38"/>
      <c r="K9" s="37">
        <f>0</f>
        <v>0</v>
      </c>
      <c r="L9" s="39" t="s">
        <v>9</v>
      </c>
      <c r="N9" s="71">
        <f t="shared" si="0"/>
        <v>0</v>
      </c>
      <c r="O9" s="8">
        <f t="shared" si="1"/>
        <v>0</v>
      </c>
      <c r="P9" s="67">
        <f t="shared" si="2"/>
        <v>1</v>
      </c>
    </row>
    <row r="10" spans="1:16" ht="13.5" customHeight="1" x14ac:dyDescent="0.15">
      <c r="A10" s="32">
        <v>20150806008</v>
      </c>
      <c r="B10" s="33" t="s">
        <v>221</v>
      </c>
      <c r="C10" s="32" t="s">
        <v>220</v>
      </c>
      <c r="D10" s="34" t="s">
        <v>610</v>
      </c>
      <c r="E10" s="34" t="s">
        <v>225</v>
      </c>
      <c r="F10" s="34" t="s">
        <v>222</v>
      </c>
      <c r="G10" s="35">
        <f>0/100</f>
        <v>0</v>
      </c>
      <c r="H10" s="36" t="s">
        <v>611</v>
      </c>
      <c r="I10" s="37" t="s">
        <v>224</v>
      </c>
      <c r="J10" s="38" t="s">
        <v>223</v>
      </c>
      <c r="K10" s="37">
        <f xml:space="preserve"> 2/200</f>
        <v>0.01</v>
      </c>
      <c r="L10" s="39" t="s">
        <v>4</v>
      </c>
      <c r="N10" s="71">
        <f t="shared" si="0"/>
        <v>0</v>
      </c>
      <c r="O10" s="8">
        <f t="shared" si="1"/>
        <v>0</v>
      </c>
      <c r="P10" s="67">
        <f t="shared" si="2"/>
        <v>0</v>
      </c>
    </row>
    <row r="11" spans="1:16" ht="13.5" customHeight="1" x14ac:dyDescent="0.15">
      <c r="A11" s="32">
        <v>20150806009</v>
      </c>
      <c r="B11" s="33" t="s">
        <v>227</v>
      </c>
      <c r="C11" s="32" t="s">
        <v>226</v>
      </c>
      <c r="D11" s="34" t="s">
        <v>610</v>
      </c>
      <c r="E11" s="34" t="s">
        <v>219</v>
      </c>
      <c r="F11" s="34" t="s">
        <v>228</v>
      </c>
      <c r="G11" s="35">
        <f>0/100</f>
        <v>0</v>
      </c>
      <c r="H11" s="36" t="s">
        <v>611</v>
      </c>
      <c r="I11" s="37" t="s">
        <v>229</v>
      </c>
      <c r="J11" s="40" t="s">
        <v>11</v>
      </c>
      <c r="K11" s="37">
        <f xml:space="preserve"> 578/203</f>
        <v>2.8472906403940885</v>
      </c>
      <c r="L11" s="39" t="s">
        <v>9</v>
      </c>
      <c r="N11" s="71">
        <f t="shared" si="0"/>
        <v>0</v>
      </c>
      <c r="O11" s="8">
        <f t="shared" si="1"/>
        <v>1</v>
      </c>
      <c r="P11" s="67">
        <f t="shared" si="2"/>
        <v>1</v>
      </c>
    </row>
    <row r="12" spans="1:16" ht="13.5" customHeight="1" x14ac:dyDescent="0.15">
      <c r="A12" s="32">
        <v>20150806010</v>
      </c>
      <c r="B12" s="33" t="s">
        <v>221</v>
      </c>
      <c r="C12" s="32" t="s">
        <v>220</v>
      </c>
      <c r="D12" s="34" t="s">
        <v>609</v>
      </c>
      <c r="E12" s="34" t="s">
        <v>232</v>
      </c>
      <c r="F12" s="34" t="s">
        <v>231</v>
      </c>
      <c r="G12" s="35">
        <f>6/100</f>
        <v>0.06</v>
      </c>
      <c r="H12" s="36" t="s">
        <v>611</v>
      </c>
      <c r="I12" s="37" t="s">
        <v>229</v>
      </c>
      <c r="J12" s="40" t="s">
        <v>12</v>
      </c>
      <c r="K12" s="37">
        <f xml:space="preserve"> 9/201</f>
        <v>4.4776119402985072E-2</v>
      </c>
      <c r="L12" s="39" t="s">
        <v>9</v>
      </c>
      <c r="N12" s="71">
        <f t="shared" si="0"/>
        <v>1</v>
      </c>
      <c r="O12" s="8">
        <f t="shared" si="1"/>
        <v>1</v>
      </c>
      <c r="P12" s="67">
        <f t="shared" si="2"/>
        <v>1</v>
      </c>
    </row>
    <row r="13" spans="1:16" ht="13.5" customHeight="1" x14ac:dyDescent="0.15">
      <c r="A13" s="32">
        <v>20150806011</v>
      </c>
      <c r="B13" s="33" t="s">
        <v>221</v>
      </c>
      <c r="C13" s="32" t="s">
        <v>220</v>
      </c>
      <c r="D13" s="34" t="s">
        <v>609</v>
      </c>
      <c r="E13" s="34" t="s">
        <v>233</v>
      </c>
      <c r="F13" s="34" t="s">
        <v>222</v>
      </c>
      <c r="G13" s="35">
        <f>0/100</f>
        <v>0</v>
      </c>
      <c r="H13" s="36" t="s">
        <v>611</v>
      </c>
      <c r="I13" s="37" t="s">
        <v>233</v>
      </c>
      <c r="J13" s="40"/>
      <c r="K13" s="37">
        <f>0</f>
        <v>0</v>
      </c>
      <c r="L13" s="39" t="s">
        <v>4</v>
      </c>
      <c r="N13" s="71">
        <f t="shared" si="0"/>
        <v>0</v>
      </c>
      <c r="O13" s="8">
        <f t="shared" si="1"/>
        <v>0</v>
      </c>
      <c r="P13" s="67">
        <f t="shared" si="2"/>
        <v>0</v>
      </c>
    </row>
    <row r="14" spans="1:16" ht="13.5" customHeight="1" x14ac:dyDescent="0.15">
      <c r="A14" s="32">
        <v>20150806012</v>
      </c>
      <c r="B14" s="33" t="s">
        <v>235</v>
      </c>
      <c r="C14" s="32" t="s">
        <v>234</v>
      </c>
      <c r="D14" s="34" t="s">
        <v>610</v>
      </c>
      <c r="E14" s="34" t="s">
        <v>225</v>
      </c>
      <c r="F14" s="34" t="s">
        <v>236</v>
      </c>
      <c r="G14" s="35">
        <f>0/100</f>
        <v>0</v>
      </c>
      <c r="H14" s="36" t="s">
        <v>611</v>
      </c>
      <c r="I14" s="37" t="s">
        <v>225</v>
      </c>
      <c r="J14" s="40"/>
      <c r="K14" s="37">
        <f>0</f>
        <v>0</v>
      </c>
      <c r="L14" s="39" t="s">
        <v>9</v>
      </c>
      <c r="N14" s="71">
        <f t="shared" si="0"/>
        <v>0</v>
      </c>
      <c r="O14" s="8">
        <f t="shared" si="1"/>
        <v>0</v>
      </c>
      <c r="P14" s="67">
        <f t="shared" si="2"/>
        <v>1</v>
      </c>
    </row>
    <row r="15" spans="1:16" ht="13.5" customHeight="1" x14ac:dyDescent="0.15">
      <c r="A15" s="32">
        <v>20150806013</v>
      </c>
      <c r="B15" s="33" t="s">
        <v>227</v>
      </c>
      <c r="C15" s="32" t="s">
        <v>226</v>
      </c>
      <c r="D15" s="34" t="s">
        <v>610</v>
      </c>
      <c r="E15" s="34" t="s">
        <v>219</v>
      </c>
      <c r="F15" s="34" t="s">
        <v>228</v>
      </c>
      <c r="G15" s="35">
        <f>0/100</f>
        <v>0</v>
      </c>
      <c r="H15" s="36" t="s">
        <v>611</v>
      </c>
      <c r="I15" s="37" t="s">
        <v>219</v>
      </c>
      <c r="J15" s="40"/>
      <c r="K15" s="37">
        <f>0</f>
        <v>0</v>
      </c>
      <c r="L15" s="39" t="s">
        <v>4</v>
      </c>
      <c r="N15" s="71">
        <f t="shared" si="0"/>
        <v>0</v>
      </c>
      <c r="O15" s="8">
        <f t="shared" si="1"/>
        <v>0</v>
      </c>
      <c r="P15" s="67">
        <f t="shared" si="2"/>
        <v>0</v>
      </c>
    </row>
    <row r="16" spans="1:16" ht="13.5" customHeight="1" x14ac:dyDescent="0.15">
      <c r="A16" s="32">
        <v>20150806014</v>
      </c>
      <c r="B16" s="33" t="s">
        <v>221</v>
      </c>
      <c r="C16" s="32" t="s">
        <v>220</v>
      </c>
      <c r="D16" s="34" t="s">
        <v>609</v>
      </c>
      <c r="E16" s="34" t="s">
        <v>237</v>
      </c>
      <c r="F16" s="34" t="s">
        <v>222</v>
      </c>
      <c r="G16" s="35">
        <f>0/100</f>
        <v>0</v>
      </c>
      <c r="H16" s="36" t="s">
        <v>611</v>
      </c>
      <c r="I16" s="37" t="s">
        <v>237</v>
      </c>
      <c r="J16" s="40"/>
      <c r="K16" s="37">
        <f>0</f>
        <v>0</v>
      </c>
      <c r="L16" s="39" t="s">
        <v>4</v>
      </c>
      <c r="N16" s="71">
        <f t="shared" si="0"/>
        <v>0</v>
      </c>
      <c r="O16" s="8">
        <f t="shared" si="1"/>
        <v>0</v>
      </c>
      <c r="P16" s="67">
        <f t="shared" si="2"/>
        <v>0</v>
      </c>
    </row>
    <row r="17" spans="1:16" ht="13.5" customHeight="1" x14ac:dyDescent="0.15">
      <c r="A17" s="32">
        <v>20150806015</v>
      </c>
      <c r="B17" s="33" t="s">
        <v>217</v>
      </c>
      <c r="C17" s="32" t="s">
        <v>216</v>
      </c>
      <c r="D17" s="34" t="s">
        <v>610</v>
      </c>
      <c r="E17" s="34" t="s">
        <v>219</v>
      </c>
      <c r="F17" s="34" t="s">
        <v>218</v>
      </c>
      <c r="G17" s="35">
        <f>0/100</f>
        <v>0</v>
      </c>
      <c r="H17" s="36" t="s">
        <v>611</v>
      </c>
      <c r="I17" s="37" t="s">
        <v>229</v>
      </c>
      <c r="J17" s="40" t="s">
        <v>13</v>
      </c>
      <c r="K17" s="37">
        <f xml:space="preserve"> 2/200</f>
        <v>0.01</v>
      </c>
      <c r="L17" s="39" t="s">
        <v>9</v>
      </c>
      <c r="N17" s="71">
        <f t="shared" si="0"/>
        <v>0</v>
      </c>
      <c r="O17" s="8">
        <f t="shared" si="1"/>
        <v>1</v>
      </c>
      <c r="P17" s="67">
        <f t="shared" si="2"/>
        <v>1</v>
      </c>
    </row>
    <row r="18" spans="1:16" ht="13.5" customHeight="1" x14ac:dyDescent="0.15">
      <c r="A18" s="32">
        <v>20150806016</v>
      </c>
      <c r="B18" s="33" t="s">
        <v>221</v>
      </c>
      <c r="C18" s="32" t="s">
        <v>220</v>
      </c>
      <c r="D18" s="34" t="s">
        <v>610</v>
      </c>
      <c r="E18" s="34" t="s">
        <v>239</v>
      </c>
      <c r="F18" s="34" t="s">
        <v>238</v>
      </c>
      <c r="G18" s="35">
        <f>13/52</f>
        <v>0.25</v>
      </c>
      <c r="H18" s="36" t="s">
        <v>611</v>
      </c>
      <c r="I18" s="37" t="s">
        <v>239</v>
      </c>
      <c r="J18" s="40" t="s">
        <v>14</v>
      </c>
      <c r="K18" s="37">
        <f xml:space="preserve"> 48/204</f>
        <v>0.23529411764705882</v>
      </c>
      <c r="L18" s="39" t="s">
        <v>9</v>
      </c>
      <c r="N18" s="71">
        <f t="shared" si="0"/>
        <v>1</v>
      </c>
      <c r="O18" s="8">
        <f t="shared" si="1"/>
        <v>1</v>
      </c>
      <c r="P18" s="67">
        <f t="shared" si="2"/>
        <v>1</v>
      </c>
    </row>
    <row r="19" spans="1:16" ht="13.5" customHeight="1" x14ac:dyDescent="0.15">
      <c r="A19" s="32">
        <v>20150806017</v>
      </c>
      <c r="B19" s="33" t="s">
        <v>207</v>
      </c>
      <c r="C19" s="32" t="s">
        <v>206</v>
      </c>
      <c r="D19" s="34" t="s">
        <v>609</v>
      </c>
      <c r="E19" s="34" t="s">
        <v>233</v>
      </c>
      <c r="F19" s="34" t="s">
        <v>208</v>
      </c>
      <c r="G19" s="35">
        <f>0/100</f>
        <v>0</v>
      </c>
      <c r="H19" s="36" t="s">
        <v>611</v>
      </c>
      <c r="I19" s="37" t="s">
        <v>233</v>
      </c>
      <c r="J19" s="40"/>
      <c r="K19" s="37">
        <f>0</f>
        <v>0</v>
      </c>
      <c r="L19" s="39" t="s">
        <v>4</v>
      </c>
      <c r="N19" s="71">
        <f t="shared" si="0"/>
        <v>0</v>
      </c>
      <c r="O19" s="8">
        <f t="shared" si="1"/>
        <v>0</v>
      </c>
      <c r="P19" s="67">
        <f t="shared" si="2"/>
        <v>0</v>
      </c>
    </row>
    <row r="20" spans="1:16" ht="13.5" customHeight="1" x14ac:dyDescent="0.15">
      <c r="A20" s="32">
        <v>20150806018</v>
      </c>
      <c r="B20" s="33" t="s">
        <v>235</v>
      </c>
      <c r="C20" s="32" t="s">
        <v>234</v>
      </c>
      <c r="D20" s="34" t="s">
        <v>609</v>
      </c>
      <c r="E20" s="34" t="s">
        <v>33</v>
      </c>
      <c r="F20" s="34" t="s">
        <v>236</v>
      </c>
      <c r="G20" s="35">
        <f>0/100</f>
        <v>0</v>
      </c>
      <c r="H20" s="36" t="s">
        <v>611</v>
      </c>
      <c r="I20" s="37" t="s">
        <v>33</v>
      </c>
      <c r="J20" s="40"/>
      <c r="K20" s="37">
        <f>0</f>
        <v>0</v>
      </c>
      <c r="L20" s="39" t="s">
        <v>4</v>
      </c>
      <c r="N20" s="71">
        <f t="shared" si="0"/>
        <v>0</v>
      </c>
      <c r="O20" s="8">
        <f t="shared" si="1"/>
        <v>0</v>
      </c>
      <c r="P20" s="67">
        <f t="shared" si="2"/>
        <v>0</v>
      </c>
    </row>
    <row r="21" spans="1:16" ht="13.5" customHeight="1" x14ac:dyDescent="0.15">
      <c r="A21" s="32">
        <v>20150806019</v>
      </c>
      <c r="B21" s="33" t="s">
        <v>35</v>
      </c>
      <c r="C21" s="32" t="s">
        <v>34</v>
      </c>
      <c r="D21" s="34" t="s">
        <v>609</v>
      </c>
      <c r="E21" s="34" t="s">
        <v>210</v>
      </c>
      <c r="F21" s="34" t="s">
        <v>36</v>
      </c>
      <c r="G21" s="35">
        <f>0/100</f>
        <v>0</v>
      </c>
      <c r="H21" s="36" t="s">
        <v>611</v>
      </c>
      <c r="I21" s="37" t="s">
        <v>210</v>
      </c>
      <c r="J21" s="40"/>
      <c r="K21" s="37">
        <f>0</f>
        <v>0</v>
      </c>
      <c r="L21" s="39" t="s">
        <v>4</v>
      </c>
      <c r="N21" s="71">
        <f t="shared" si="0"/>
        <v>0</v>
      </c>
      <c r="O21" s="8">
        <f t="shared" si="1"/>
        <v>0</v>
      </c>
      <c r="P21" s="67">
        <f t="shared" si="2"/>
        <v>0</v>
      </c>
    </row>
    <row r="22" spans="1:16" ht="13.5" customHeight="1" x14ac:dyDescent="0.15">
      <c r="A22" s="32">
        <v>20150806020</v>
      </c>
      <c r="B22" s="33" t="s">
        <v>212</v>
      </c>
      <c r="C22" s="32" t="s">
        <v>211</v>
      </c>
      <c r="D22" s="34" t="s">
        <v>609</v>
      </c>
      <c r="E22" s="34" t="s">
        <v>219</v>
      </c>
      <c r="F22" s="34" t="s">
        <v>240</v>
      </c>
      <c r="G22" s="35">
        <f>0/100</f>
        <v>0</v>
      </c>
      <c r="H22" s="36" t="s">
        <v>611</v>
      </c>
      <c r="I22" s="37" t="s">
        <v>219</v>
      </c>
      <c r="J22" s="40"/>
      <c r="K22" s="37">
        <f>0</f>
        <v>0</v>
      </c>
      <c r="L22" s="39" t="s">
        <v>4</v>
      </c>
      <c r="N22" s="71">
        <f t="shared" si="0"/>
        <v>0</v>
      </c>
      <c r="O22" s="8">
        <f t="shared" si="1"/>
        <v>0</v>
      </c>
      <c r="P22" s="67">
        <f t="shared" si="2"/>
        <v>0</v>
      </c>
    </row>
    <row r="23" spans="1:16" ht="13.5" customHeight="1" x14ac:dyDescent="0.15">
      <c r="A23" s="32">
        <v>20150806022</v>
      </c>
      <c r="B23" s="33" t="s">
        <v>221</v>
      </c>
      <c r="C23" s="32" t="s">
        <v>220</v>
      </c>
      <c r="D23" s="34" t="s">
        <v>609</v>
      </c>
      <c r="E23" s="34" t="s">
        <v>219</v>
      </c>
      <c r="F23" s="34" t="s">
        <v>222</v>
      </c>
      <c r="G23" s="35">
        <f>0/100</f>
        <v>0</v>
      </c>
      <c r="H23" s="36" t="s">
        <v>611</v>
      </c>
      <c r="I23" s="37" t="s">
        <v>219</v>
      </c>
      <c r="J23" s="40"/>
      <c r="K23" s="37">
        <f>0</f>
        <v>0</v>
      </c>
      <c r="L23" s="39" t="s">
        <v>4</v>
      </c>
      <c r="N23" s="71">
        <f t="shared" si="0"/>
        <v>0</v>
      </c>
      <c r="O23" s="8">
        <f t="shared" si="1"/>
        <v>0</v>
      </c>
      <c r="P23" s="67">
        <f t="shared" si="2"/>
        <v>0</v>
      </c>
    </row>
    <row r="24" spans="1:16" ht="13.5" customHeight="1" x14ac:dyDescent="0.15">
      <c r="A24" s="32">
        <v>20150806023</v>
      </c>
      <c r="B24" s="33" t="s">
        <v>221</v>
      </c>
      <c r="C24" s="32" t="s">
        <v>220</v>
      </c>
      <c r="D24" s="34" t="s">
        <v>610</v>
      </c>
      <c r="E24" s="34" t="s">
        <v>229</v>
      </c>
      <c r="F24" s="34" t="s">
        <v>241</v>
      </c>
      <c r="G24" s="35">
        <f>15/28</f>
        <v>0.5357142857142857</v>
      </c>
      <c r="H24" s="36" t="s">
        <v>611</v>
      </c>
      <c r="I24" s="37" t="s">
        <v>229</v>
      </c>
      <c r="J24" s="40" t="s">
        <v>16</v>
      </c>
      <c r="K24" s="37">
        <f xml:space="preserve"> 33/203</f>
        <v>0.1625615763546798</v>
      </c>
      <c r="L24" s="39" t="s">
        <v>9</v>
      </c>
      <c r="N24" s="71">
        <f t="shared" si="0"/>
        <v>1</v>
      </c>
      <c r="O24" s="8">
        <f t="shared" si="1"/>
        <v>1</v>
      </c>
      <c r="P24" s="67">
        <f t="shared" si="2"/>
        <v>1</v>
      </c>
    </row>
    <row r="25" spans="1:16" ht="13.5" customHeight="1" x14ac:dyDescent="0.15">
      <c r="A25" s="32">
        <v>20150806024</v>
      </c>
      <c r="B25" s="33" t="s">
        <v>221</v>
      </c>
      <c r="C25" s="32" t="s">
        <v>220</v>
      </c>
      <c r="D25" s="34" t="s">
        <v>610</v>
      </c>
      <c r="E25" s="34" t="s">
        <v>229</v>
      </c>
      <c r="F25" s="34" t="s">
        <v>242</v>
      </c>
      <c r="G25" s="35">
        <f>1/100</f>
        <v>0.01</v>
      </c>
      <c r="H25" s="36" t="s">
        <v>611</v>
      </c>
      <c r="I25" s="37" t="s">
        <v>229</v>
      </c>
      <c r="J25" s="40" t="s">
        <v>18</v>
      </c>
      <c r="K25" s="37">
        <f xml:space="preserve"> 3/201</f>
        <v>1.4925373134328358E-2</v>
      </c>
      <c r="L25" s="39" t="s">
        <v>4</v>
      </c>
      <c r="N25" s="71">
        <f t="shared" si="0"/>
        <v>0</v>
      </c>
      <c r="O25" s="8">
        <f t="shared" si="1"/>
        <v>0</v>
      </c>
      <c r="P25" s="67">
        <f t="shared" si="2"/>
        <v>0</v>
      </c>
    </row>
    <row r="26" spans="1:16" ht="13.5" customHeight="1" x14ac:dyDescent="0.15">
      <c r="A26" s="32">
        <v>20150806025</v>
      </c>
      <c r="B26" s="33" t="s">
        <v>221</v>
      </c>
      <c r="C26" s="32" t="s">
        <v>220</v>
      </c>
      <c r="D26" s="34" t="s">
        <v>610</v>
      </c>
      <c r="E26" s="34" t="s">
        <v>237</v>
      </c>
      <c r="F26" s="34" t="s">
        <v>222</v>
      </c>
      <c r="G26" s="35">
        <f>0/100</f>
        <v>0</v>
      </c>
      <c r="H26" s="36" t="s">
        <v>611</v>
      </c>
      <c r="I26" s="37" t="s">
        <v>237</v>
      </c>
      <c r="J26" s="40"/>
      <c r="K26" s="37">
        <f>0</f>
        <v>0</v>
      </c>
      <c r="L26" s="39" t="s">
        <v>4</v>
      </c>
      <c r="N26" s="71">
        <f t="shared" si="0"/>
        <v>0</v>
      </c>
      <c r="O26" s="8">
        <f t="shared" si="1"/>
        <v>0</v>
      </c>
      <c r="P26" s="67">
        <f t="shared" si="2"/>
        <v>0</v>
      </c>
    </row>
    <row r="27" spans="1:16" ht="13.5" customHeight="1" x14ac:dyDescent="0.15">
      <c r="A27" s="32">
        <v>20150806026</v>
      </c>
      <c r="B27" s="33" t="s">
        <v>217</v>
      </c>
      <c r="C27" s="32" t="s">
        <v>216</v>
      </c>
      <c r="D27" s="34" t="s">
        <v>609</v>
      </c>
      <c r="E27" s="34" t="s">
        <v>219</v>
      </c>
      <c r="F27" s="34" t="s">
        <v>218</v>
      </c>
      <c r="G27" s="35">
        <f>0/100</f>
        <v>0</v>
      </c>
      <c r="H27" s="36" t="s">
        <v>612</v>
      </c>
      <c r="I27" s="37" t="s">
        <v>219</v>
      </c>
      <c r="J27" s="40"/>
      <c r="K27" s="37">
        <f>0</f>
        <v>0</v>
      </c>
      <c r="L27" s="39" t="s">
        <v>4</v>
      </c>
      <c r="N27" s="71">
        <f t="shared" si="0"/>
        <v>0</v>
      </c>
      <c r="O27" s="8">
        <f t="shared" si="1"/>
        <v>0</v>
      </c>
      <c r="P27" s="67">
        <f t="shared" si="2"/>
        <v>0</v>
      </c>
    </row>
    <row r="28" spans="1:16" ht="13.5" customHeight="1" x14ac:dyDescent="0.15">
      <c r="A28" s="32">
        <v>20150806027</v>
      </c>
      <c r="B28" s="33" t="s">
        <v>221</v>
      </c>
      <c r="C28" s="32" t="s">
        <v>220</v>
      </c>
      <c r="D28" s="34" t="s">
        <v>609</v>
      </c>
      <c r="E28" s="34" t="s">
        <v>233</v>
      </c>
      <c r="F28" s="34" t="s">
        <v>222</v>
      </c>
      <c r="G28" s="35">
        <f>0/100</f>
        <v>0</v>
      </c>
      <c r="H28" s="36" t="s">
        <v>612</v>
      </c>
      <c r="I28" s="37" t="s">
        <v>233</v>
      </c>
      <c r="J28" s="40"/>
      <c r="K28" s="37">
        <f>0</f>
        <v>0</v>
      </c>
      <c r="L28" s="39" t="s">
        <v>4</v>
      </c>
      <c r="N28" s="71">
        <f t="shared" si="0"/>
        <v>0</v>
      </c>
      <c r="O28" s="8">
        <f t="shared" si="1"/>
        <v>0</v>
      </c>
      <c r="P28" s="67">
        <f t="shared" si="2"/>
        <v>0</v>
      </c>
    </row>
    <row r="29" spans="1:16" ht="13.5" customHeight="1" x14ac:dyDescent="0.15">
      <c r="A29" s="32">
        <v>20150806028</v>
      </c>
      <c r="B29" s="33" t="s">
        <v>235</v>
      </c>
      <c r="C29" s="32" t="s">
        <v>234</v>
      </c>
      <c r="D29" s="34" t="s">
        <v>609</v>
      </c>
      <c r="E29" s="34" t="s">
        <v>225</v>
      </c>
      <c r="F29" s="34" t="s">
        <v>236</v>
      </c>
      <c r="G29" s="35">
        <f>0/100</f>
        <v>0</v>
      </c>
      <c r="H29" s="36" t="s">
        <v>612</v>
      </c>
      <c r="I29" s="37" t="s">
        <v>225</v>
      </c>
      <c r="J29" s="40"/>
      <c r="K29" s="37">
        <f>0</f>
        <v>0</v>
      </c>
      <c r="L29" s="39" t="s">
        <v>4</v>
      </c>
      <c r="N29" s="71">
        <f t="shared" si="0"/>
        <v>0</v>
      </c>
      <c r="O29" s="8">
        <f t="shared" si="1"/>
        <v>0</v>
      </c>
      <c r="P29" s="67">
        <f t="shared" si="2"/>
        <v>0</v>
      </c>
    </row>
    <row r="30" spans="1:16" ht="13.5" customHeight="1" x14ac:dyDescent="0.15">
      <c r="A30" s="32">
        <v>20150806029</v>
      </c>
      <c r="B30" s="33" t="s">
        <v>227</v>
      </c>
      <c r="C30" s="32" t="s">
        <v>226</v>
      </c>
      <c r="D30" s="34" t="s">
        <v>609</v>
      </c>
      <c r="E30" s="34" t="s">
        <v>219</v>
      </c>
      <c r="F30" s="34" t="s">
        <v>228</v>
      </c>
      <c r="G30" s="35">
        <f>0/100</f>
        <v>0</v>
      </c>
      <c r="H30" s="36" t="s">
        <v>612</v>
      </c>
      <c r="I30" s="37" t="s">
        <v>219</v>
      </c>
      <c r="J30" s="40"/>
      <c r="K30" s="37">
        <f>0</f>
        <v>0</v>
      </c>
      <c r="L30" s="39" t="s">
        <v>4</v>
      </c>
      <c r="N30" s="71">
        <f t="shared" si="0"/>
        <v>0</v>
      </c>
      <c r="O30" s="8">
        <f t="shared" si="1"/>
        <v>0</v>
      </c>
      <c r="P30" s="67">
        <f t="shared" si="2"/>
        <v>0</v>
      </c>
    </row>
    <row r="31" spans="1:16" ht="13.5" customHeight="1" x14ac:dyDescent="0.15">
      <c r="A31" s="32">
        <v>20150806030</v>
      </c>
      <c r="B31" s="33" t="s">
        <v>221</v>
      </c>
      <c r="C31" s="32" t="s">
        <v>220</v>
      </c>
      <c r="D31" s="34" t="s">
        <v>609</v>
      </c>
      <c r="E31" s="34" t="s">
        <v>229</v>
      </c>
      <c r="F31" s="34" t="s">
        <v>243</v>
      </c>
      <c r="G31" s="35">
        <f>20/50</f>
        <v>0.4</v>
      </c>
      <c r="H31" s="36" t="s">
        <v>612</v>
      </c>
      <c r="I31" s="37" t="s">
        <v>229</v>
      </c>
      <c r="J31" s="40" t="s">
        <v>20</v>
      </c>
      <c r="K31" s="37">
        <f xml:space="preserve"> 4/203</f>
        <v>1.9704433497536946E-2</v>
      </c>
      <c r="L31" s="39" t="s">
        <v>19</v>
      </c>
      <c r="N31" s="71">
        <f t="shared" si="0"/>
        <v>1</v>
      </c>
      <c r="O31" s="8">
        <f t="shared" si="1"/>
        <v>1</v>
      </c>
      <c r="P31" s="67">
        <f t="shared" si="2"/>
        <v>1</v>
      </c>
    </row>
    <row r="32" spans="1:16" ht="13.5" customHeight="1" x14ac:dyDescent="0.15">
      <c r="A32" s="32">
        <v>20150806031</v>
      </c>
      <c r="B32" s="33" t="s">
        <v>221</v>
      </c>
      <c r="C32" s="32" t="s">
        <v>220</v>
      </c>
      <c r="D32" s="34" t="s">
        <v>610</v>
      </c>
      <c r="E32" s="34" t="s">
        <v>219</v>
      </c>
      <c r="F32" s="34" t="s">
        <v>222</v>
      </c>
      <c r="G32" s="35">
        <f t="shared" ref="G32:G41" si="3">0/100</f>
        <v>0</v>
      </c>
      <c r="H32" s="36" t="s">
        <v>612</v>
      </c>
      <c r="I32" s="37" t="s">
        <v>219</v>
      </c>
      <c r="J32" s="40"/>
      <c r="K32" s="37">
        <f>0</f>
        <v>0</v>
      </c>
      <c r="L32" s="39" t="s">
        <v>9</v>
      </c>
      <c r="N32" s="71">
        <f t="shared" si="0"/>
        <v>0</v>
      </c>
      <c r="O32" s="8">
        <f t="shared" si="1"/>
        <v>0</v>
      </c>
      <c r="P32" s="67">
        <f t="shared" si="2"/>
        <v>1</v>
      </c>
    </row>
    <row r="33" spans="1:16" ht="13.5" customHeight="1" x14ac:dyDescent="0.15">
      <c r="A33" s="32">
        <v>20150806032</v>
      </c>
      <c r="B33" s="33" t="s">
        <v>221</v>
      </c>
      <c r="C33" s="32" t="s">
        <v>220</v>
      </c>
      <c r="D33" s="34" t="s">
        <v>609</v>
      </c>
      <c r="E33" s="34" t="s">
        <v>225</v>
      </c>
      <c r="F33" s="34" t="s">
        <v>222</v>
      </c>
      <c r="G33" s="35">
        <f t="shared" si="3"/>
        <v>0</v>
      </c>
      <c r="H33" s="36" t="s">
        <v>612</v>
      </c>
      <c r="I33" s="37" t="s">
        <v>224</v>
      </c>
      <c r="J33" s="40" t="s">
        <v>21</v>
      </c>
      <c r="K33" s="37">
        <f xml:space="preserve"> 3/202</f>
        <v>1.4851485148514851E-2</v>
      </c>
      <c r="L33" s="39" t="s">
        <v>9</v>
      </c>
      <c r="N33" s="71">
        <f t="shared" si="0"/>
        <v>0</v>
      </c>
      <c r="O33" s="8">
        <f t="shared" si="1"/>
        <v>1</v>
      </c>
      <c r="P33" s="67">
        <f t="shared" si="2"/>
        <v>1</v>
      </c>
    </row>
    <row r="34" spans="1:16" ht="13.5" customHeight="1" x14ac:dyDescent="0.15">
      <c r="A34" s="32">
        <v>20150806033</v>
      </c>
      <c r="B34" s="33" t="s">
        <v>227</v>
      </c>
      <c r="C34" s="32" t="s">
        <v>226</v>
      </c>
      <c r="D34" s="34" t="s">
        <v>610</v>
      </c>
      <c r="E34" s="34" t="s">
        <v>205</v>
      </c>
      <c r="F34" s="34" t="s">
        <v>228</v>
      </c>
      <c r="G34" s="35">
        <f t="shared" si="3"/>
        <v>0</v>
      </c>
      <c r="H34" s="36" t="s">
        <v>612</v>
      </c>
      <c r="I34" s="37" t="s">
        <v>205</v>
      </c>
      <c r="J34" s="40"/>
      <c r="K34" s="37">
        <f>0</f>
        <v>0</v>
      </c>
      <c r="L34" s="39" t="s">
        <v>4</v>
      </c>
      <c r="N34" s="71">
        <f t="shared" si="0"/>
        <v>0</v>
      </c>
      <c r="O34" s="8">
        <f t="shared" si="1"/>
        <v>0</v>
      </c>
      <c r="P34" s="67">
        <f t="shared" si="2"/>
        <v>0</v>
      </c>
    </row>
    <row r="35" spans="1:16" ht="13.5" customHeight="1" x14ac:dyDescent="0.15">
      <c r="A35" s="32">
        <v>20150806034</v>
      </c>
      <c r="B35" s="33" t="s">
        <v>207</v>
      </c>
      <c r="C35" s="32" t="s">
        <v>206</v>
      </c>
      <c r="D35" s="34" t="s">
        <v>609</v>
      </c>
      <c r="E35" s="34" t="s">
        <v>219</v>
      </c>
      <c r="F35" s="34" t="s">
        <v>208</v>
      </c>
      <c r="G35" s="35">
        <f t="shared" si="3"/>
        <v>0</v>
      </c>
      <c r="H35" s="36" t="s">
        <v>612</v>
      </c>
      <c r="I35" s="37" t="s">
        <v>219</v>
      </c>
      <c r="J35" s="40"/>
      <c r="K35" s="37">
        <f>0</f>
        <v>0</v>
      </c>
      <c r="L35" s="39" t="s">
        <v>4</v>
      </c>
      <c r="N35" s="71">
        <f t="shared" si="0"/>
        <v>0</v>
      </c>
      <c r="O35" s="8">
        <f t="shared" si="1"/>
        <v>0</v>
      </c>
      <c r="P35" s="67">
        <f t="shared" si="2"/>
        <v>0</v>
      </c>
    </row>
    <row r="36" spans="1:16" ht="13.5" customHeight="1" x14ac:dyDescent="0.15">
      <c r="A36" s="32">
        <v>20150806035</v>
      </c>
      <c r="B36" s="33" t="s">
        <v>221</v>
      </c>
      <c r="C36" s="32" t="s">
        <v>220</v>
      </c>
      <c r="D36" s="34" t="s">
        <v>609</v>
      </c>
      <c r="E36" s="34" t="s">
        <v>233</v>
      </c>
      <c r="F36" s="34" t="s">
        <v>222</v>
      </c>
      <c r="G36" s="35">
        <f t="shared" si="3"/>
        <v>0</v>
      </c>
      <c r="H36" s="36" t="s">
        <v>612</v>
      </c>
      <c r="I36" s="37" t="s">
        <v>233</v>
      </c>
      <c r="J36" s="40"/>
      <c r="K36" s="37">
        <f>0</f>
        <v>0</v>
      </c>
      <c r="L36" s="39" t="s">
        <v>4</v>
      </c>
      <c r="N36" s="71">
        <f t="shared" si="0"/>
        <v>0</v>
      </c>
      <c r="O36" s="8">
        <f t="shared" si="1"/>
        <v>0</v>
      </c>
      <c r="P36" s="67">
        <f t="shared" si="2"/>
        <v>0</v>
      </c>
    </row>
    <row r="37" spans="1:16" ht="13.5" customHeight="1" x14ac:dyDescent="0.15">
      <c r="A37" s="32">
        <v>20150806036</v>
      </c>
      <c r="B37" s="33" t="s">
        <v>235</v>
      </c>
      <c r="C37" s="32" t="s">
        <v>234</v>
      </c>
      <c r="D37" s="34" t="s">
        <v>609</v>
      </c>
      <c r="E37" s="34" t="s">
        <v>233</v>
      </c>
      <c r="F37" s="34" t="s">
        <v>236</v>
      </c>
      <c r="G37" s="35">
        <f t="shared" si="3"/>
        <v>0</v>
      </c>
      <c r="H37" s="36" t="s">
        <v>612</v>
      </c>
      <c r="I37" s="37" t="s">
        <v>233</v>
      </c>
      <c r="J37" s="40"/>
      <c r="K37" s="37">
        <f>0</f>
        <v>0</v>
      </c>
      <c r="L37" s="39" t="s">
        <v>4</v>
      </c>
      <c r="N37" s="71">
        <f t="shared" si="0"/>
        <v>0</v>
      </c>
      <c r="O37" s="8">
        <f t="shared" si="1"/>
        <v>0</v>
      </c>
      <c r="P37" s="67">
        <f t="shared" si="2"/>
        <v>0</v>
      </c>
    </row>
    <row r="38" spans="1:16" ht="13.5" customHeight="1" x14ac:dyDescent="0.15">
      <c r="A38" s="32">
        <v>20150806037</v>
      </c>
      <c r="B38" s="33" t="s">
        <v>235</v>
      </c>
      <c r="C38" s="32" t="s">
        <v>234</v>
      </c>
      <c r="D38" s="34" t="s">
        <v>609</v>
      </c>
      <c r="E38" s="34" t="s">
        <v>237</v>
      </c>
      <c r="F38" s="34" t="s">
        <v>236</v>
      </c>
      <c r="G38" s="35">
        <f t="shared" si="3"/>
        <v>0</v>
      </c>
      <c r="H38" s="36" t="s">
        <v>612</v>
      </c>
      <c r="I38" s="37" t="s">
        <v>237</v>
      </c>
      <c r="J38" s="40"/>
      <c r="K38" s="37">
        <f>0</f>
        <v>0</v>
      </c>
      <c r="L38" s="39" t="s">
        <v>19</v>
      </c>
      <c r="N38" s="71">
        <f t="shared" si="0"/>
        <v>0</v>
      </c>
      <c r="O38" s="8">
        <f t="shared" si="1"/>
        <v>0</v>
      </c>
      <c r="P38" s="67">
        <f t="shared" si="2"/>
        <v>1</v>
      </c>
    </row>
    <row r="39" spans="1:16" ht="13.5" customHeight="1" x14ac:dyDescent="0.15">
      <c r="A39" s="32">
        <v>20150806038</v>
      </c>
      <c r="B39" s="33" t="s">
        <v>217</v>
      </c>
      <c r="C39" s="32" t="s">
        <v>216</v>
      </c>
      <c r="D39" s="34" t="s">
        <v>609</v>
      </c>
      <c r="E39" s="34" t="s">
        <v>219</v>
      </c>
      <c r="F39" s="34" t="s">
        <v>218</v>
      </c>
      <c r="G39" s="35">
        <f t="shared" si="3"/>
        <v>0</v>
      </c>
      <c r="H39" s="36" t="s">
        <v>612</v>
      </c>
      <c r="I39" s="37" t="s">
        <v>229</v>
      </c>
      <c r="J39" s="40" t="s">
        <v>18</v>
      </c>
      <c r="K39" s="37">
        <f xml:space="preserve"> 3/201</f>
        <v>1.4925373134328358E-2</v>
      </c>
      <c r="L39" s="39" t="s">
        <v>4</v>
      </c>
      <c r="N39" s="71">
        <f t="shared" si="0"/>
        <v>0</v>
      </c>
      <c r="O39" s="8">
        <f t="shared" si="1"/>
        <v>0</v>
      </c>
      <c r="P39" s="67">
        <f t="shared" si="2"/>
        <v>0</v>
      </c>
    </row>
    <row r="40" spans="1:16" ht="13.5" customHeight="1" x14ac:dyDescent="0.15">
      <c r="A40" s="32">
        <v>20150806039</v>
      </c>
      <c r="B40" s="33" t="s">
        <v>221</v>
      </c>
      <c r="C40" s="32" t="s">
        <v>220</v>
      </c>
      <c r="D40" s="34" t="s">
        <v>609</v>
      </c>
      <c r="E40" s="34" t="s">
        <v>219</v>
      </c>
      <c r="F40" s="34" t="s">
        <v>222</v>
      </c>
      <c r="G40" s="35">
        <f t="shared" si="3"/>
        <v>0</v>
      </c>
      <c r="H40" s="36" t="s">
        <v>612</v>
      </c>
      <c r="I40" s="37" t="s">
        <v>219</v>
      </c>
      <c r="J40" s="40"/>
      <c r="K40" s="37">
        <f>0</f>
        <v>0</v>
      </c>
      <c r="L40" s="39" t="s">
        <v>4</v>
      </c>
      <c r="N40" s="71">
        <f t="shared" si="0"/>
        <v>0</v>
      </c>
      <c r="O40" s="8">
        <f t="shared" si="1"/>
        <v>0</v>
      </c>
      <c r="P40" s="67">
        <f t="shared" si="2"/>
        <v>0</v>
      </c>
    </row>
    <row r="41" spans="1:16" ht="13.5" customHeight="1" x14ac:dyDescent="0.15">
      <c r="A41" s="32">
        <v>20150806040</v>
      </c>
      <c r="B41" s="33" t="s">
        <v>221</v>
      </c>
      <c r="C41" s="32" t="s">
        <v>220</v>
      </c>
      <c r="D41" s="34" t="s">
        <v>610</v>
      </c>
      <c r="E41" s="34" t="s">
        <v>225</v>
      </c>
      <c r="F41" s="34" t="s">
        <v>222</v>
      </c>
      <c r="G41" s="35">
        <f t="shared" si="3"/>
        <v>0</v>
      </c>
      <c r="H41" s="36" t="s">
        <v>612</v>
      </c>
      <c r="I41" s="37" t="s">
        <v>225</v>
      </c>
      <c r="J41" s="40"/>
      <c r="K41" s="37">
        <f>0</f>
        <v>0</v>
      </c>
      <c r="L41" s="39" t="s">
        <v>9</v>
      </c>
      <c r="N41" s="71">
        <f t="shared" si="0"/>
        <v>0</v>
      </c>
      <c r="O41" s="8">
        <f t="shared" si="1"/>
        <v>0</v>
      </c>
      <c r="P41" s="67">
        <f t="shared" si="2"/>
        <v>1</v>
      </c>
    </row>
    <row r="42" spans="1:16" ht="13.5" customHeight="1" x14ac:dyDescent="0.15">
      <c r="A42" s="32">
        <v>20150806041</v>
      </c>
      <c r="B42" s="33" t="s">
        <v>227</v>
      </c>
      <c r="C42" s="32" t="s">
        <v>226</v>
      </c>
      <c r="D42" s="34" t="s">
        <v>610</v>
      </c>
      <c r="E42" s="34" t="s">
        <v>246</v>
      </c>
      <c r="F42" s="34" t="s">
        <v>244</v>
      </c>
      <c r="G42" s="35">
        <f>1/100</f>
        <v>0.01</v>
      </c>
      <c r="H42" s="36" t="s">
        <v>613</v>
      </c>
      <c r="I42" s="37" t="s">
        <v>245</v>
      </c>
      <c r="J42" s="40"/>
      <c r="K42" s="37">
        <f>0</f>
        <v>0</v>
      </c>
      <c r="L42" s="39" t="s">
        <v>15</v>
      </c>
      <c r="N42" s="71">
        <f t="shared" si="0"/>
        <v>1</v>
      </c>
      <c r="O42" s="8">
        <f t="shared" si="1"/>
        <v>0</v>
      </c>
      <c r="P42" s="67">
        <f t="shared" si="2"/>
        <v>1</v>
      </c>
    </row>
    <row r="43" spans="1:16" ht="13.5" customHeight="1" x14ac:dyDescent="0.15">
      <c r="A43" s="32">
        <v>20150806042</v>
      </c>
      <c r="B43" s="33" t="s">
        <v>248</v>
      </c>
      <c r="C43" s="32" t="s">
        <v>247</v>
      </c>
      <c r="D43" s="34" t="s">
        <v>609</v>
      </c>
      <c r="E43" s="34" t="s">
        <v>219</v>
      </c>
      <c r="F43" s="34" t="s">
        <v>249</v>
      </c>
      <c r="G43" s="35">
        <f>0/100</f>
        <v>0</v>
      </c>
      <c r="H43" s="36" t="s">
        <v>613</v>
      </c>
      <c r="I43" s="37" t="s">
        <v>219</v>
      </c>
      <c r="J43" s="40"/>
      <c r="K43" s="37">
        <f>0</f>
        <v>0</v>
      </c>
      <c r="L43" s="39" t="s">
        <v>4</v>
      </c>
      <c r="N43" s="71">
        <f t="shared" si="0"/>
        <v>0</v>
      </c>
      <c r="O43" s="8">
        <f t="shared" si="1"/>
        <v>0</v>
      </c>
      <c r="P43" s="67">
        <f t="shared" si="2"/>
        <v>0</v>
      </c>
    </row>
    <row r="44" spans="1:16" ht="13.5" customHeight="1" x14ac:dyDescent="0.15">
      <c r="A44" s="32">
        <v>20150806043</v>
      </c>
      <c r="B44" s="33" t="s">
        <v>221</v>
      </c>
      <c r="C44" s="32" t="s">
        <v>220</v>
      </c>
      <c r="D44" s="34" t="s">
        <v>610</v>
      </c>
      <c r="E44" s="34" t="s">
        <v>224</v>
      </c>
      <c r="F44" s="34" t="s">
        <v>250</v>
      </c>
      <c r="G44" s="35">
        <f>3/100</f>
        <v>0.03</v>
      </c>
      <c r="H44" s="36" t="s">
        <v>613</v>
      </c>
      <c r="I44" s="37" t="s">
        <v>225</v>
      </c>
      <c r="J44" s="40"/>
      <c r="K44" s="37">
        <f>0</f>
        <v>0</v>
      </c>
      <c r="L44" s="39" t="s">
        <v>4</v>
      </c>
      <c r="N44" s="71">
        <f t="shared" si="0"/>
        <v>0</v>
      </c>
      <c r="O44" s="8">
        <f t="shared" si="1"/>
        <v>0</v>
      </c>
      <c r="P44" s="67">
        <f t="shared" si="2"/>
        <v>0</v>
      </c>
    </row>
    <row r="45" spans="1:16" ht="13.5" customHeight="1" x14ac:dyDescent="0.15">
      <c r="A45" s="32">
        <v>20150806044</v>
      </c>
      <c r="B45" s="33" t="s">
        <v>227</v>
      </c>
      <c r="C45" s="32" t="s">
        <v>226</v>
      </c>
      <c r="D45" s="34" t="s">
        <v>609</v>
      </c>
      <c r="E45" s="34" t="s">
        <v>205</v>
      </c>
      <c r="F45" s="34" t="s">
        <v>228</v>
      </c>
      <c r="G45" s="35">
        <f>0/100</f>
        <v>0</v>
      </c>
      <c r="H45" s="36" t="s">
        <v>613</v>
      </c>
      <c r="I45" s="37" t="s">
        <v>239</v>
      </c>
      <c r="J45" s="40" t="s">
        <v>13</v>
      </c>
      <c r="K45" s="37">
        <f xml:space="preserve"> 2/200</f>
        <v>0.01</v>
      </c>
      <c r="L45" s="39" t="s">
        <v>19</v>
      </c>
      <c r="N45" s="71">
        <f t="shared" si="0"/>
        <v>0</v>
      </c>
      <c r="O45" s="8">
        <f t="shared" si="1"/>
        <v>1</v>
      </c>
      <c r="P45" s="67">
        <f t="shared" si="2"/>
        <v>1</v>
      </c>
    </row>
    <row r="46" spans="1:16" ht="13.5" customHeight="1" x14ac:dyDescent="0.15">
      <c r="A46" s="32">
        <v>20150806045</v>
      </c>
      <c r="B46" s="33" t="s">
        <v>207</v>
      </c>
      <c r="C46" s="32" t="s">
        <v>206</v>
      </c>
      <c r="D46" s="34" t="s">
        <v>610</v>
      </c>
      <c r="E46" s="34" t="s">
        <v>219</v>
      </c>
      <c r="F46" s="34" t="s">
        <v>208</v>
      </c>
      <c r="G46" s="35">
        <f>0/100</f>
        <v>0</v>
      </c>
      <c r="H46" s="36" t="s">
        <v>613</v>
      </c>
      <c r="I46" s="37" t="s">
        <v>219</v>
      </c>
      <c r="J46" s="40"/>
      <c r="K46" s="37">
        <f>0</f>
        <v>0</v>
      </c>
      <c r="L46" s="39" t="s">
        <v>9</v>
      </c>
      <c r="N46" s="71">
        <f t="shared" si="0"/>
        <v>0</v>
      </c>
      <c r="O46" s="8">
        <f t="shared" si="1"/>
        <v>0</v>
      </c>
      <c r="P46" s="67">
        <f t="shared" si="2"/>
        <v>1</v>
      </c>
    </row>
    <row r="47" spans="1:16" ht="13.5" customHeight="1" x14ac:dyDescent="0.15">
      <c r="A47" s="32">
        <v>20150806046</v>
      </c>
      <c r="B47" s="33" t="s">
        <v>221</v>
      </c>
      <c r="C47" s="32" t="s">
        <v>220</v>
      </c>
      <c r="D47" s="34" t="s">
        <v>610</v>
      </c>
      <c r="E47" s="34" t="s">
        <v>219</v>
      </c>
      <c r="F47" s="34" t="s">
        <v>222</v>
      </c>
      <c r="G47" s="35">
        <f>0/100</f>
        <v>0</v>
      </c>
      <c r="H47" s="36" t="s">
        <v>613</v>
      </c>
      <c r="I47" s="37" t="s">
        <v>219</v>
      </c>
      <c r="J47" s="40"/>
      <c r="K47" s="37">
        <f>0</f>
        <v>0</v>
      </c>
      <c r="L47" s="39" t="s">
        <v>4</v>
      </c>
      <c r="N47" s="71">
        <f t="shared" si="0"/>
        <v>0</v>
      </c>
      <c r="O47" s="8">
        <f t="shared" si="1"/>
        <v>0</v>
      </c>
      <c r="P47" s="67">
        <f t="shared" si="2"/>
        <v>0</v>
      </c>
    </row>
    <row r="48" spans="1:16" ht="13.5" customHeight="1" x14ac:dyDescent="0.15">
      <c r="A48" s="32">
        <v>20150806048</v>
      </c>
      <c r="B48" s="33" t="s">
        <v>221</v>
      </c>
      <c r="C48" s="32" t="s">
        <v>220</v>
      </c>
      <c r="D48" s="34" t="s">
        <v>609</v>
      </c>
      <c r="E48" s="34" t="s">
        <v>229</v>
      </c>
      <c r="F48" s="34" t="s">
        <v>251</v>
      </c>
      <c r="G48" s="35">
        <f>15/50</f>
        <v>0.3</v>
      </c>
      <c r="H48" s="36" t="s">
        <v>613</v>
      </c>
      <c r="I48" s="37" t="s">
        <v>229</v>
      </c>
      <c r="J48" s="40" t="s">
        <v>29</v>
      </c>
      <c r="K48" s="37">
        <f xml:space="preserve"> 170/200</f>
        <v>0.85</v>
      </c>
      <c r="L48" s="39" t="s">
        <v>27</v>
      </c>
      <c r="N48" s="71">
        <f t="shared" si="0"/>
        <v>1</v>
      </c>
      <c r="O48" s="8">
        <f t="shared" si="1"/>
        <v>1</v>
      </c>
      <c r="P48" s="67">
        <f t="shared" si="2"/>
        <v>1</v>
      </c>
    </row>
    <row r="49" spans="1:16" ht="13.5" customHeight="1" x14ac:dyDescent="0.15">
      <c r="A49" s="32">
        <v>20150806049</v>
      </c>
      <c r="B49" s="33" t="s">
        <v>221</v>
      </c>
      <c r="C49" s="32" t="s">
        <v>220</v>
      </c>
      <c r="D49" s="34" t="s">
        <v>609</v>
      </c>
      <c r="E49" s="34" t="s">
        <v>229</v>
      </c>
      <c r="F49" s="41" t="s">
        <v>252</v>
      </c>
      <c r="G49" s="42">
        <f>74/12</f>
        <v>6.166666666666667</v>
      </c>
      <c r="H49" s="36" t="s">
        <v>613</v>
      </c>
      <c r="I49" s="37" t="s">
        <v>229</v>
      </c>
      <c r="J49" s="40" t="s">
        <v>30</v>
      </c>
      <c r="K49" s="37">
        <f xml:space="preserve"> 417/200</f>
        <v>2.085</v>
      </c>
      <c r="L49" s="39" t="s">
        <v>9</v>
      </c>
      <c r="N49" s="71">
        <f t="shared" si="0"/>
        <v>1</v>
      </c>
      <c r="O49" s="8">
        <f t="shared" si="1"/>
        <v>1</v>
      </c>
      <c r="P49" s="67">
        <f t="shared" si="2"/>
        <v>1</v>
      </c>
    </row>
    <row r="50" spans="1:16" ht="13.5" customHeight="1" x14ac:dyDescent="0.15">
      <c r="A50" s="32">
        <v>20150806050</v>
      </c>
      <c r="B50" s="33" t="s">
        <v>221</v>
      </c>
      <c r="C50" s="32" t="s">
        <v>220</v>
      </c>
      <c r="D50" s="34" t="s">
        <v>609</v>
      </c>
      <c r="E50" s="34" t="s">
        <v>219</v>
      </c>
      <c r="F50" s="34" t="s">
        <v>222</v>
      </c>
      <c r="G50" s="35">
        <f t="shared" ref="G50:G57" si="4">0/100</f>
        <v>0</v>
      </c>
      <c r="H50" s="43" t="s">
        <v>609</v>
      </c>
      <c r="I50" s="37" t="s">
        <v>219</v>
      </c>
      <c r="J50" s="44"/>
      <c r="K50" s="37">
        <v>0</v>
      </c>
      <c r="L50" s="39" t="s">
        <v>4</v>
      </c>
      <c r="N50" s="71">
        <f t="shared" si="0"/>
        <v>0</v>
      </c>
      <c r="O50" s="8">
        <f t="shared" si="1"/>
        <v>0</v>
      </c>
      <c r="P50" s="67">
        <f t="shared" si="2"/>
        <v>0</v>
      </c>
    </row>
    <row r="51" spans="1:16" ht="13.5" customHeight="1" x14ac:dyDescent="0.15">
      <c r="A51" s="32">
        <v>20150806051</v>
      </c>
      <c r="B51" s="33" t="s">
        <v>221</v>
      </c>
      <c r="C51" s="32" t="s">
        <v>220</v>
      </c>
      <c r="D51" s="34" t="s">
        <v>609</v>
      </c>
      <c r="E51" s="34" t="s">
        <v>210</v>
      </c>
      <c r="F51" s="34" t="s">
        <v>222</v>
      </c>
      <c r="G51" s="35">
        <f t="shared" si="4"/>
        <v>0</v>
      </c>
      <c r="H51" s="36" t="s">
        <v>613</v>
      </c>
      <c r="I51" s="37" t="s">
        <v>210</v>
      </c>
      <c r="J51" s="40"/>
      <c r="K51" s="37">
        <f>0</f>
        <v>0</v>
      </c>
      <c r="L51" s="39" t="s">
        <v>4</v>
      </c>
      <c r="N51" s="71">
        <f t="shared" si="0"/>
        <v>0</v>
      </c>
      <c r="O51" s="8">
        <f t="shared" si="1"/>
        <v>0</v>
      </c>
      <c r="P51" s="67">
        <f t="shared" si="2"/>
        <v>0</v>
      </c>
    </row>
    <row r="52" spans="1:16" ht="13.5" customHeight="1" x14ac:dyDescent="0.15">
      <c r="A52" s="32">
        <v>20150806052</v>
      </c>
      <c r="B52" s="33" t="s">
        <v>212</v>
      </c>
      <c r="C52" s="32" t="s">
        <v>211</v>
      </c>
      <c r="D52" s="34" t="s">
        <v>609</v>
      </c>
      <c r="E52" s="34" t="s">
        <v>219</v>
      </c>
      <c r="F52" s="34" t="s">
        <v>240</v>
      </c>
      <c r="G52" s="35">
        <f t="shared" si="4"/>
        <v>0</v>
      </c>
      <c r="H52" s="36" t="s">
        <v>613</v>
      </c>
      <c r="I52" s="37" t="s">
        <v>219</v>
      </c>
      <c r="J52" s="40"/>
      <c r="K52" s="37">
        <f>0</f>
        <v>0</v>
      </c>
      <c r="L52" s="39" t="s">
        <v>4</v>
      </c>
      <c r="N52" s="71">
        <f t="shared" si="0"/>
        <v>0</v>
      </c>
      <c r="O52" s="8">
        <f t="shared" si="1"/>
        <v>0</v>
      </c>
      <c r="P52" s="67">
        <f t="shared" si="2"/>
        <v>0</v>
      </c>
    </row>
    <row r="53" spans="1:16" ht="13.5" customHeight="1" x14ac:dyDescent="0.15">
      <c r="A53" s="32">
        <v>20150806053</v>
      </c>
      <c r="B53" s="33" t="s">
        <v>221</v>
      </c>
      <c r="C53" s="32" t="s">
        <v>220</v>
      </c>
      <c r="D53" s="34" t="s">
        <v>609</v>
      </c>
      <c r="E53" s="34" t="s">
        <v>219</v>
      </c>
      <c r="F53" s="34" t="s">
        <v>222</v>
      </c>
      <c r="G53" s="35">
        <f t="shared" si="4"/>
        <v>0</v>
      </c>
      <c r="H53" s="36" t="s">
        <v>613</v>
      </c>
      <c r="I53" s="37" t="s">
        <v>219</v>
      </c>
      <c r="J53" s="40"/>
      <c r="K53" s="37">
        <f>0</f>
        <v>0</v>
      </c>
      <c r="L53" s="39" t="s">
        <v>9</v>
      </c>
      <c r="N53" s="71">
        <f t="shared" si="0"/>
        <v>0</v>
      </c>
      <c r="O53" s="8">
        <f t="shared" si="1"/>
        <v>0</v>
      </c>
      <c r="P53" s="67">
        <f t="shared" si="2"/>
        <v>1</v>
      </c>
    </row>
    <row r="54" spans="1:16" ht="13.5" customHeight="1" x14ac:dyDescent="0.15">
      <c r="A54" s="32">
        <v>20150806054</v>
      </c>
      <c r="B54" s="33" t="s">
        <v>221</v>
      </c>
      <c r="C54" s="32" t="s">
        <v>220</v>
      </c>
      <c r="D54" s="34" t="s">
        <v>609</v>
      </c>
      <c r="E54" s="34" t="s">
        <v>237</v>
      </c>
      <c r="F54" s="34" t="s">
        <v>222</v>
      </c>
      <c r="G54" s="35">
        <f t="shared" si="4"/>
        <v>0</v>
      </c>
      <c r="H54" s="36" t="s">
        <v>613</v>
      </c>
      <c r="I54" s="37" t="s">
        <v>237</v>
      </c>
      <c r="J54" s="40"/>
      <c r="K54" s="37">
        <f>0</f>
        <v>0</v>
      </c>
      <c r="L54" s="39" t="s">
        <v>4</v>
      </c>
      <c r="N54" s="71">
        <f t="shared" si="0"/>
        <v>0</v>
      </c>
      <c r="O54" s="8">
        <f t="shared" si="1"/>
        <v>0</v>
      </c>
      <c r="P54" s="67">
        <f t="shared" si="2"/>
        <v>0</v>
      </c>
    </row>
    <row r="55" spans="1:16" ht="13.5" customHeight="1" x14ac:dyDescent="0.15">
      <c r="A55" s="32">
        <v>20150806055</v>
      </c>
      <c r="B55" s="33" t="s">
        <v>217</v>
      </c>
      <c r="C55" s="32" t="s">
        <v>216</v>
      </c>
      <c r="D55" s="34" t="s">
        <v>609</v>
      </c>
      <c r="E55" s="34" t="s">
        <v>219</v>
      </c>
      <c r="F55" s="34" t="s">
        <v>218</v>
      </c>
      <c r="G55" s="35">
        <f t="shared" si="4"/>
        <v>0</v>
      </c>
      <c r="H55" s="36" t="s">
        <v>613</v>
      </c>
      <c r="I55" s="37" t="s">
        <v>229</v>
      </c>
      <c r="J55" s="40" t="s">
        <v>37</v>
      </c>
      <c r="K55" s="37">
        <f xml:space="preserve"> 3/200</f>
        <v>1.4999999999999999E-2</v>
      </c>
      <c r="L55" s="39" t="s">
        <v>9</v>
      </c>
      <c r="N55" s="71">
        <f t="shared" si="0"/>
        <v>0</v>
      </c>
      <c r="O55" s="8">
        <f t="shared" si="1"/>
        <v>1</v>
      </c>
      <c r="P55" s="67">
        <f t="shared" si="2"/>
        <v>1</v>
      </c>
    </row>
    <row r="56" spans="1:16" ht="13.5" customHeight="1" x14ac:dyDescent="0.15">
      <c r="A56" s="32">
        <v>20150806056</v>
      </c>
      <c r="B56" s="33" t="s">
        <v>221</v>
      </c>
      <c r="C56" s="32" t="s">
        <v>220</v>
      </c>
      <c r="D56" s="34" t="s">
        <v>609</v>
      </c>
      <c r="E56" s="34" t="s">
        <v>219</v>
      </c>
      <c r="F56" s="34" t="s">
        <v>222</v>
      </c>
      <c r="G56" s="35">
        <f t="shared" si="4"/>
        <v>0</v>
      </c>
      <c r="H56" s="36" t="s">
        <v>613</v>
      </c>
      <c r="I56" s="37" t="s">
        <v>219</v>
      </c>
      <c r="J56" s="40"/>
      <c r="K56" s="37">
        <f>0</f>
        <v>0</v>
      </c>
      <c r="L56" s="39" t="s">
        <v>4</v>
      </c>
      <c r="N56" s="71">
        <f t="shared" si="0"/>
        <v>0</v>
      </c>
      <c r="O56" s="8">
        <f t="shared" si="1"/>
        <v>0</v>
      </c>
      <c r="P56" s="67">
        <f t="shared" si="2"/>
        <v>0</v>
      </c>
    </row>
    <row r="57" spans="1:16" ht="13.5" customHeight="1" x14ac:dyDescent="0.15">
      <c r="A57" s="32">
        <v>20150806057</v>
      </c>
      <c r="B57" s="33" t="s">
        <v>221</v>
      </c>
      <c r="C57" s="32" t="s">
        <v>220</v>
      </c>
      <c r="D57" s="34" t="s">
        <v>609</v>
      </c>
      <c r="E57" s="34" t="s">
        <v>219</v>
      </c>
      <c r="F57" s="34" t="s">
        <v>222</v>
      </c>
      <c r="G57" s="35">
        <f t="shared" si="4"/>
        <v>0</v>
      </c>
      <c r="H57" s="36" t="s">
        <v>613</v>
      </c>
      <c r="I57" s="37" t="s">
        <v>219</v>
      </c>
      <c r="J57" s="40"/>
      <c r="K57" s="37">
        <f>0</f>
        <v>0</v>
      </c>
      <c r="L57" s="39" t="s">
        <v>38</v>
      </c>
      <c r="N57" s="71">
        <f t="shared" si="0"/>
        <v>0</v>
      </c>
      <c r="O57" s="8">
        <f t="shared" si="1"/>
        <v>0</v>
      </c>
      <c r="P57" s="67">
        <f t="shared" si="2"/>
        <v>1</v>
      </c>
    </row>
    <row r="58" spans="1:16" ht="13.5" customHeight="1" x14ac:dyDescent="0.15">
      <c r="A58" s="32">
        <v>20150806058</v>
      </c>
      <c r="B58" s="33" t="s">
        <v>221</v>
      </c>
      <c r="C58" s="32" t="s">
        <v>220</v>
      </c>
      <c r="D58" s="34" t="s">
        <v>609</v>
      </c>
      <c r="E58" s="34" t="s">
        <v>246</v>
      </c>
      <c r="F58" s="34" t="s">
        <v>253</v>
      </c>
      <c r="G58" s="35">
        <f>18/52</f>
        <v>0.34615384615384615</v>
      </c>
      <c r="H58" s="36" t="s">
        <v>613</v>
      </c>
      <c r="I58" s="37" t="s">
        <v>246</v>
      </c>
      <c r="J58" s="40" t="s">
        <v>39</v>
      </c>
      <c r="K58" s="37">
        <f xml:space="preserve"> 116/200</f>
        <v>0.57999999999999996</v>
      </c>
      <c r="L58" s="39" t="s">
        <v>9</v>
      </c>
      <c r="N58" s="71">
        <f t="shared" si="0"/>
        <v>1</v>
      </c>
      <c r="O58" s="8">
        <f t="shared" si="1"/>
        <v>1</v>
      </c>
      <c r="P58" s="67">
        <f t="shared" si="2"/>
        <v>1</v>
      </c>
    </row>
    <row r="59" spans="1:16" ht="13.5" customHeight="1" x14ac:dyDescent="0.15">
      <c r="A59" s="32">
        <v>20150806059</v>
      </c>
      <c r="B59" s="33" t="s">
        <v>248</v>
      </c>
      <c r="C59" s="32" t="s">
        <v>247</v>
      </c>
      <c r="D59" s="34" t="s">
        <v>609</v>
      </c>
      <c r="E59" s="34" t="s">
        <v>219</v>
      </c>
      <c r="F59" s="34" t="s">
        <v>249</v>
      </c>
      <c r="G59" s="35">
        <f>0/100</f>
        <v>0</v>
      </c>
      <c r="H59" s="36" t="s">
        <v>613</v>
      </c>
      <c r="I59" s="37" t="s">
        <v>219</v>
      </c>
      <c r="J59" s="40"/>
      <c r="K59" s="37">
        <f>0</f>
        <v>0</v>
      </c>
      <c r="L59" s="39" t="s">
        <v>4</v>
      </c>
      <c r="N59" s="71">
        <f t="shared" si="0"/>
        <v>0</v>
      </c>
      <c r="O59" s="8">
        <f t="shared" si="1"/>
        <v>0</v>
      </c>
      <c r="P59" s="67">
        <f t="shared" si="2"/>
        <v>0</v>
      </c>
    </row>
    <row r="60" spans="1:16" ht="13.5" customHeight="1" x14ac:dyDescent="0.15">
      <c r="A60" s="32">
        <v>20150806060</v>
      </c>
      <c r="B60" s="33" t="s">
        <v>221</v>
      </c>
      <c r="C60" s="32" t="s">
        <v>220</v>
      </c>
      <c r="D60" s="34" t="s">
        <v>610</v>
      </c>
      <c r="E60" s="34" t="s">
        <v>224</v>
      </c>
      <c r="F60" s="34" t="s">
        <v>242</v>
      </c>
      <c r="G60" s="35">
        <f>1/100</f>
        <v>0.01</v>
      </c>
      <c r="H60" s="36" t="s">
        <v>613</v>
      </c>
      <c r="I60" s="37" t="s">
        <v>225</v>
      </c>
      <c r="J60" s="40"/>
      <c r="K60" s="37">
        <f>0</f>
        <v>0</v>
      </c>
      <c r="L60" s="39" t="s">
        <v>19</v>
      </c>
      <c r="N60" s="71">
        <f t="shared" si="0"/>
        <v>1</v>
      </c>
      <c r="O60" s="8">
        <f t="shared" si="1"/>
        <v>0</v>
      </c>
      <c r="P60" s="67">
        <f t="shared" si="2"/>
        <v>1</v>
      </c>
    </row>
    <row r="61" spans="1:16" ht="13.5" customHeight="1" x14ac:dyDescent="0.15">
      <c r="A61" s="32">
        <v>20150806061</v>
      </c>
      <c r="B61" s="33" t="s">
        <v>227</v>
      </c>
      <c r="C61" s="32" t="s">
        <v>226</v>
      </c>
      <c r="D61" s="34" t="s">
        <v>610</v>
      </c>
      <c r="E61" s="34" t="s">
        <v>219</v>
      </c>
      <c r="F61" s="34" t="s">
        <v>228</v>
      </c>
      <c r="G61" s="35">
        <f t="shared" ref="G61:G82" si="5">0/100</f>
        <v>0</v>
      </c>
      <c r="H61" s="36" t="s">
        <v>613</v>
      </c>
      <c r="I61" s="37" t="s">
        <v>219</v>
      </c>
      <c r="J61" s="40"/>
      <c r="K61" s="37">
        <f>0</f>
        <v>0</v>
      </c>
      <c r="L61" s="39" t="s">
        <v>4</v>
      </c>
      <c r="N61" s="71">
        <f t="shared" si="0"/>
        <v>0</v>
      </c>
      <c r="O61" s="8">
        <f t="shared" si="1"/>
        <v>0</v>
      </c>
      <c r="P61" s="67">
        <f t="shared" si="2"/>
        <v>0</v>
      </c>
    </row>
    <row r="62" spans="1:16" ht="13.5" customHeight="1" x14ac:dyDescent="0.15">
      <c r="A62" s="32">
        <v>20150806062</v>
      </c>
      <c r="B62" s="33" t="s">
        <v>221</v>
      </c>
      <c r="C62" s="32" t="s">
        <v>220</v>
      </c>
      <c r="D62" s="34" t="s">
        <v>610</v>
      </c>
      <c r="E62" s="34" t="s">
        <v>219</v>
      </c>
      <c r="F62" s="34" t="s">
        <v>222</v>
      </c>
      <c r="G62" s="35">
        <f t="shared" si="5"/>
        <v>0</v>
      </c>
      <c r="H62" s="36" t="s">
        <v>613</v>
      </c>
      <c r="I62" s="37" t="s">
        <v>219</v>
      </c>
      <c r="J62" s="40"/>
      <c r="K62" s="37">
        <f>0</f>
        <v>0</v>
      </c>
      <c r="L62" s="39" t="s">
        <v>4</v>
      </c>
      <c r="N62" s="71">
        <f t="shared" si="0"/>
        <v>0</v>
      </c>
      <c r="O62" s="8">
        <f t="shared" si="1"/>
        <v>0</v>
      </c>
      <c r="P62" s="67">
        <f t="shared" si="2"/>
        <v>0</v>
      </c>
    </row>
    <row r="63" spans="1:16" ht="13.5" customHeight="1" x14ac:dyDescent="0.15">
      <c r="A63" s="32">
        <v>20150806063</v>
      </c>
      <c r="B63" s="33" t="s">
        <v>221</v>
      </c>
      <c r="C63" s="32" t="s">
        <v>220</v>
      </c>
      <c r="D63" s="34" t="s">
        <v>610</v>
      </c>
      <c r="E63" s="34" t="s">
        <v>205</v>
      </c>
      <c r="F63" s="34" t="s">
        <v>222</v>
      </c>
      <c r="G63" s="35">
        <f t="shared" si="5"/>
        <v>0</v>
      </c>
      <c r="H63" s="36" t="s">
        <v>613</v>
      </c>
      <c r="I63" s="37" t="s">
        <v>205</v>
      </c>
      <c r="J63" s="40"/>
      <c r="K63" s="37">
        <f>0</f>
        <v>0</v>
      </c>
      <c r="L63" s="39" t="s">
        <v>9</v>
      </c>
      <c r="N63" s="71">
        <f t="shared" si="0"/>
        <v>0</v>
      </c>
      <c r="O63" s="8">
        <f t="shared" si="1"/>
        <v>0</v>
      </c>
      <c r="P63" s="67">
        <f t="shared" si="2"/>
        <v>1</v>
      </c>
    </row>
    <row r="64" spans="1:16" ht="13.5" customHeight="1" x14ac:dyDescent="0.15">
      <c r="A64" s="32">
        <v>20150806064</v>
      </c>
      <c r="B64" s="33" t="s">
        <v>207</v>
      </c>
      <c r="C64" s="32" t="s">
        <v>206</v>
      </c>
      <c r="D64" s="34" t="s">
        <v>610</v>
      </c>
      <c r="E64" s="34" t="s">
        <v>219</v>
      </c>
      <c r="F64" s="34" t="s">
        <v>208</v>
      </c>
      <c r="G64" s="35">
        <f t="shared" si="5"/>
        <v>0</v>
      </c>
      <c r="H64" s="36" t="s">
        <v>612</v>
      </c>
      <c r="I64" s="37" t="s">
        <v>219</v>
      </c>
      <c r="J64" s="40"/>
      <c r="K64" s="37">
        <f>0</f>
        <v>0</v>
      </c>
      <c r="L64" s="39" t="s">
        <v>4</v>
      </c>
      <c r="N64" s="71">
        <f t="shared" si="0"/>
        <v>0</v>
      </c>
      <c r="O64" s="8">
        <f t="shared" si="1"/>
        <v>0</v>
      </c>
      <c r="P64" s="67">
        <f t="shared" si="2"/>
        <v>0</v>
      </c>
    </row>
    <row r="65" spans="1:16" ht="13.5" customHeight="1" x14ac:dyDescent="0.15">
      <c r="A65" s="32">
        <v>20150806065</v>
      </c>
      <c r="B65" s="33" t="s">
        <v>221</v>
      </c>
      <c r="C65" s="32" t="s">
        <v>220</v>
      </c>
      <c r="D65" s="34" t="s">
        <v>610</v>
      </c>
      <c r="E65" s="34" t="s">
        <v>219</v>
      </c>
      <c r="F65" s="34" t="s">
        <v>222</v>
      </c>
      <c r="G65" s="35">
        <f t="shared" si="5"/>
        <v>0</v>
      </c>
      <c r="H65" s="36" t="s">
        <v>612</v>
      </c>
      <c r="I65" s="37" t="s">
        <v>219</v>
      </c>
      <c r="J65" s="40"/>
      <c r="K65" s="37">
        <f>0</f>
        <v>0</v>
      </c>
      <c r="L65" s="39" t="s">
        <v>4</v>
      </c>
      <c r="N65" s="71">
        <f t="shared" si="0"/>
        <v>0</v>
      </c>
      <c r="O65" s="8">
        <f t="shared" si="1"/>
        <v>0</v>
      </c>
      <c r="P65" s="67">
        <f t="shared" si="2"/>
        <v>0</v>
      </c>
    </row>
    <row r="66" spans="1:16" ht="13.5" customHeight="1" x14ac:dyDescent="0.15">
      <c r="A66" s="32">
        <v>20150806066</v>
      </c>
      <c r="B66" s="33" t="s">
        <v>221</v>
      </c>
      <c r="C66" s="32" t="s">
        <v>220</v>
      </c>
      <c r="D66" s="34" t="s">
        <v>610</v>
      </c>
      <c r="E66" s="34" t="s">
        <v>219</v>
      </c>
      <c r="F66" s="34" t="s">
        <v>222</v>
      </c>
      <c r="G66" s="35">
        <f t="shared" si="5"/>
        <v>0</v>
      </c>
      <c r="H66" s="36" t="s">
        <v>612</v>
      </c>
      <c r="I66" s="37" t="s">
        <v>219</v>
      </c>
      <c r="J66" s="40"/>
      <c r="K66" s="37">
        <f>0</f>
        <v>0</v>
      </c>
      <c r="L66" s="39" t="s">
        <v>4</v>
      </c>
      <c r="N66" s="71">
        <f t="shared" si="0"/>
        <v>0</v>
      </c>
      <c r="O66" s="8">
        <f t="shared" si="1"/>
        <v>0</v>
      </c>
      <c r="P66" s="67">
        <f t="shared" si="2"/>
        <v>0</v>
      </c>
    </row>
    <row r="67" spans="1:16" ht="13.5" customHeight="1" x14ac:dyDescent="0.15">
      <c r="A67" s="32">
        <v>20150806067</v>
      </c>
      <c r="B67" s="33" t="s">
        <v>221</v>
      </c>
      <c r="C67" s="32" t="s">
        <v>220</v>
      </c>
      <c r="D67" s="34" t="s">
        <v>609</v>
      </c>
      <c r="E67" s="34" t="s">
        <v>219</v>
      </c>
      <c r="F67" s="34" t="s">
        <v>222</v>
      </c>
      <c r="G67" s="35">
        <f t="shared" si="5"/>
        <v>0</v>
      </c>
      <c r="H67" s="36" t="s">
        <v>612</v>
      </c>
      <c r="I67" s="37" t="s">
        <v>219</v>
      </c>
      <c r="J67" s="40"/>
      <c r="K67" s="37">
        <f>0</f>
        <v>0</v>
      </c>
      <c r="L67" s="39" t="s">
        <v>9</v>
      </c>
      <c r="N67" s="71">
        <f t="shared" si="0"/>
        <v>0</v>
      </c>
      <c r="O67" s="8">
        <f t="shared" si="1"/>
        <v>0</v>
      </c>
      <c r="P67" s="67">
        <f t="shared" si="2"/>
        <v>1</v>
      </c>
    </row>
    <row r="68" spans="1:16" ht="13.5" customHeight="1" x14ac:dyDescent="0.15">
      <c r="A68" s="32">
        <v>20150806068</v>
      </c>
      <c r="B68" s="33" t="s">
        <v>221</v>
      </c>
      <c r="C68" s="32" t="s">
        <v>220</v>
      </c>
      <c r="D68" s="34" t="s">
        <v>610</v>
      </c>
      <c r="E68" s="34" t="s">
        <v>225</v>
      </c>
      <c r="F68" s="34" t="s">
        <v>222</v>
      </c>
      <c r="G68" s="35">
        <f t="shared" si="5"/>
        <v>0</v>
      </c>
      <c r="H68" s="36" t="s">
        <v>612</v>
      </c>
      <c r="I68" s="37" t="s">
        <v>225</v>
      </c>
      <c r="J68" s="40"/>
      <c r="K68" s="37">
        <f>0</f>
        <v>0</v>
      </c>
      <c r="L68" s="39" t="s">
        <v>4</v>
      </c>
      <c r="N68" s="71">
        <f t="shared" ref="N68:N131" si="6">IF(E68="neg",0,IF(L68="neg",0,1))</f>
        <v>0</v>
      </c>
      <c r="O68" s="8">
        <f t="shared" ref="O68:O131" si="7">IF(I68="neg",0,IF(L68="neg",0,1))</f>
        <v>0</v>
      </c>
      <c r="P68" s="67">
        <f t="shared" ref="P68:P131" si="8">IF(L68="neg",0,1)</f>
        <v>0</v>
      </c>
    </row>
    <row r="69" spans="1:16" ht="13.5" customHeight="1" x14ac:dyDescent="0.15">
      <c r="A69" s="32">
        <v>20150806069</v>
      </c>
      <c r="B69" s="33" t="s">
        <v>227</v>
      </c>
      <c r="C69" s="32" t="s">
        <v>226</v>
      </c>
      <c r="D69" s="34" t="s">
        <v>609</v>
      </c>
      <c r="E69" s="34" t="s">
        <v>210</v>
      </c>
      <c r="F69" s="34" t="s">
        <v>228</v>
      </c>
      <c r="G69" s="35">
        <f t="shared" si="5"/>
        <v>0</v>
      </c>
      <c r="H69" s="36" t="s">
        <v>612</v>
      </c>
      <c r="I69" s="37" t="s">
        <v>210</v>
      </c>
      <c r="J69" s="40"/>
      <c r="K69" s="37">
        <f>0</f>
        <v>0</v>
      </c>
      <c r="L69" s="39" t="s">
        <v>4</v>
      </c>
      <c r="N69" s="71">
        <f t="shared" si="6"/>
        <v>0</v>
      </c>
      <c r="O69" s="8">
        <f t="shared" si="7"/>
        <v>0</v>
      </c>
      <c r="P69" s="67">
        <f t="shared" si="8"/>
        <v>0</v>
      </c>
    </row>
    <row r="70" spans="1:16" ht="13.5" customHeight="1" x14ac:dyDescent="0.15">
      <c r="A70" s="32">
        <v>20150806070</v>
      </c>
      <c r="B70" s="33" t="s">
        <v>212</v>
      </c>
      <c r="C70" s="32" t="s">
        <v>211</v>
      </c>
      <c r="D70" s="34" t="s">
        <v>609</v>
      </c>
      <c r="E70" s="34" t="s">
        <v>237</v>
      </c>
      <c r="F70" s="34" t="s">
        <v>240</v>
      </c>
      <c r="G70" s="35">
        <f t="shared" si="5"/>
        <v>0</v>
      </c>
      <c r="H70" s="36" t="s">
        <v>612</v>
      </c>
      <c r="I70" s="37" t="s">
        <v>215</v>
      </c>
      <c r="J70" s="40" t="s">
        <v>41</v>
      </c>
      <c r="K70" s="37">
        <f xml:space="preserve"> 4/202</f>
        <v>1.9801980198019802E-2</v>
      </c>
      <c r="L70" s="39" t="s">
        <v>9</v>
      </c>
      <c r="N70" s="71">
        <f t="shared" si="6"/>
        <v>0</v>
      </c>
      <c r="O70" s="8">
        <f t="shared" si="7"/>
        <v>1</v>
      </c>
      <c r="P70" s="67">
        <f t="shared" si="8"/>
        <v>1</v>
      </c>
    </row>
    <row r="71" spans="1:16" ht="13.5" customHeight="1" x14ac:dyDescent="0.15">
      <c r="A71" s="32">
        <v>20150806071</v>
      </c>
      <c r="B71" s="33" t="s">
        <v>217</v>
      </c>
      <c r="C71" s="32" t="s">
        <v>216</v>
      </c>
      <c r="D71" s="34" t="s">
        <v>609</v>
      </c>
      <c r="E71" s="34" t="s">
        <v>205</v>
      </c>
      <c r="F71" s="34" t="s">
        <v>218</v>
      </c>
      <c r="G71" s="35">
        <f t="shared" si="5"/>
        <v>0</v>
      </c>
      <c r="H71" s="36" t="s">
        <v>612</v>
      </c>
      <c r="I71" s="37" t="s">
        <v>205</v>
      </c>
      <c r="J71" s="40"/>
      <c r="K71" s="37">
        <f>0</f>
        <v>0</v>
      </c>
      <c r="L71" s="39" t="s">
        <v>4</v>
      </c>
      <c r="N71" s="71">
        <f t="shared" si="6"/>
        <v>0</v>
      </c>
      <c r="O71" s="8">
        <f t="shared" si="7"/>
        <v>0</v>
      </c>
      <c r="P71" s="67">
        <f t="shared" si="8"/>
        <v>0</v>
      </c>
    </row>
    <row r="72" spans="1:16" ht="13.5" customHeight="1" x14ac:dyDescent="0.15">
      <c r="A72" s="32">
        <v>20150806073</v>
      </c>
      <c r="B72" s="33" t="s">
        <v>207</v>
      </c>
      <c r="C72" s="32" t="s">
        <v>206</v>
      </c>
      <c r="D72" s="34" t="s">
        <v>609</v>
      </c>
      <c r="E72" s="34" t="s">
        <v>219</v>
      </c>
      <c r="F72" s="34" t="s">
        <v>208</v>
      </c>
      <c r="G72" s="35">
        <f t="shared" si="5"/>
        <v>0</v>
      </c>
      <c r="H72" s="36" t="s">
        <v>612</v>
      </c>
      <c r="I72" s="37" t="s">
        <v>229</v>
      </c>
      <c r="J72" s="40" t="s">
        <v>21</v>
      </c>
      <c r="K72" s="37">
        <f xml:space="preserve"> 3/202</f>
        <v>1.4851485148514851E-2</v>
      </c>
      <c r="L72" s="39" t="s">
        <v>4</v>
      </c>
      <c r="N72" s="71">
        <f t="shared" si="6"/>
        <v>0</v>
      </c>
      <c r="O72" s="8">
        <f t="shared" si="7"/>
        <v>0</v>
      </c>
      <c r="P72" s="67">
        <f t="shared" si="8"/>
        <v>0</v>
      </c>
    </row>
    <row r="73" spans="1:16" ht="13.5" customHeight="1" x14ac:dyDescent="0.15">
      <c r="A73" s="32">
        <v>20150806074</v>
      </c>
      <c r="B73" s="33" t="s">
        <v>221</v>
      </c>
      <c r="C73" s="32" t="s">
        <v>220</v>
      </c>
      <c r="D73" s="34" t="s">
        <v>609</v>
      </c>
      <c r="E73" s="34" t="s">
        <v>219</v>
      </c>
      <c r="F73" s="34" t="s">
        <v>222</v>
      </c>
      <c r="G73" s="35">
        <f t="shared" si="5"/>
        <v>0</v>
      </c>
      <c r="H73" s="36" t="s">
        <v>612</v>
      </c>
      <c r="I73" s="37" t="s">
        <v>219</v>
      </c>
      <c r="J73" s="40"/>
      <c r="K73" s="37">
        <f>0</f>
        <v>0</v>
      </c>
      <c r="L73" s="39" t="s">
        <v>4</v>
      </c>
      <c r="N73" s="71">
        <f t="shared" si="6"/>
        <v>0</v>
      </c>
      <c r="O73" s="8">
        <f t="shared" si="7"/>
        <v>0</v>
      </c>
      <c r="P73" s="67">
        <f t="shared" si="8"/>
        <v>0</v>
      </c>
    </row>
    <row r="74" spans="1:16" ht="13.5" customHeight="1" x14ac:dyDescent="0.15">
      <c r="A74" s="32">
        <v>20150806075</v>
      </c>
      <c r="B74" s="33" t="s">
        <v>221</v>
      </c>
      <c r="C74" s="32" t="s">
        <v>220</v>
      </c>
      <c r="D74" s="34" t="s">
        <v>609</v>
      </c>
      <c r="E74" s="34" t="s">
        <v>225</v>
      </c>
      <c r="F74" s="34" t="s">
        <v>222</v>
      </c>
      <c r="G74" s="35">
        <f t="shared" si="5"/>
        <v>0</v>
      </c>
      <c r="H74" s="36" t="s">
        <v>612</v>
      </c>
      <c r="I74" s="37" t="s">
        <v>225</v>
      </c>
      <c r="J74" s="40"/>
      <c r="K74" s="37">
        <f>0</f>
        <v>0</v>
      </c>
      <c r="L74" s="39" t="s">
        <v>15</v>
      </c>
      <c r="N74" s="71">
        <f t="shared" si="6"/>
        <v>0</v>
      </c>
      <c r="O74" s="8">
        <f t="shared" si="7"/>
        <v>0</v>
      </c>
      <c r="P74" s="67">
        <f t="shared" si="8"/>
        <v>1</v>
      </c>
    </row>
    <row r="75" spans="1:16" ht="13.5" customHeight="1" x14ac:dyDescent="0.15">
      <c r="A75" s="32">
        <v>20150806076</v>
      </c>
      <c r="B75" s="33" t="s">
        <v>227</v>
      </c>
      <c r="C75" s="32" t="s">
        <v>226</v>
      </c>
      <c r="D75" s="34" t="s">
        <v>609</v>
      </c>
      <c r="E75" s="34" t="s">
        <v>210</v>
      </c>
      <c r="F75" s="34" t="s">
        <v>228</v>
      </c>
      <c r="G75" s="35">
        <f t="shared" si="5"/>
        <v>0</v>
      </c>
      <c r="H75" s="36" t="s">
        <v>612</v>
      </c>
      <c r="I75" s="37" t="s">
        <v>210</v>
      </c>
      <c r="J75" s="40"/>
      <c r="K75" s="37">
        <f>0</f>
        <v>0</v>
      </c>
      <c r="L75" s="39" t="s">
        <v>4</v>
      </c>
      <c r="N75" s="71">
        <f t="shared" si="6"/>
        <v>0</v>
      </c>
      <c r="O75" s="8">
        <f t="shared" si="7"/>
        <v>0</v>
      </c>
      <c r="P75" s="67">
        <f t="shared" si="8"/>
        <v>0</v>
      </c>
    </row>
    <row r="76" spans="1:16" ht="13.5" customHeight="1" x14ac:dyDescent="0.15">
      <c r="A76" s="32">
        <v>20150806077</v>
      </c>
      <c r="B76" s="33" t="s">
        <v>212</v>
      </c>
      <c r="C76" s="32" t="s">
        <v>211</v>
      </c>
      <c r="D76" s="34" t="s">
        <v>610</v>
      </c>
      <c r="E76" s="34" t="s">
        <v>219</v>
      </c>
      <c r="F76" s="34" t="s">
        <v>240</v>
      </c>
      <c r="G76" s="35">
        <f t="shared" si="5"/>
        <v>0</v>
      </c>
      <c r="H76" s="36" t="s">
        <v>612</v>
      </c>
      <c r="I76" s="37" t="s">
        <v>219</v>
      </c>
      <c r="J76" s="40"/>
      <c r="K76" s="37">
        <f>0</f>
        <v>0</v>
      </c>
      <c r="L76" s="39" t="s">
        <v>4</v>
      </c>
      <c r="N76" s="71">
        <f t="shared" si="6"/>
        <v>0</v>
      </c>
      <c r="O76" s="8">
        <f t="shared" si="7"/>
        <v>0</v>
      </c>
      <c r="P76" s="67">
        <f t="shared" si="8"/>
        <v>0</v>
      </c>
    </row>
    <row r="77" spans="1:16" ht="13.5" customHeight="1" x14ac:dyDescent="0.15">
      <c r="A77" s="32">
        <v>20150806078</v>
      </c>
      <c r="B77" s="33" t="s">
        <v>221</v>
      </c>
      <c r="C77" s="32" t="s">
        <v>220</v>
      </c>
      <c r="D77" s="34" t="s">
        <v>610</v>
      </c>
      <c r="E77" s="34" t="s">
        <v>219</v>
      </c>
      <c r="F77" s="34" t="s">
        <v>222</v>
      </c>
      <c r="G77" s="35">
        <f t="shared" si="5"/>
        <v>0</v>
      </c>
      <c r="H77" s="36" t="s">
        <v>612</v>
      </c>
      <c r="I77" s="37" t="s">
        <v>219</v>
      </c>
      <c r="J77" s="40"/>
      <c r="K77" s="37">
        <f>0</f>
        <v>0</v>
      </c>
      <c r="L77" s="39" t="s">
        <v>4</v>
      </c>
      <c r="N77" s="71">
        <f t="shared" si="6"/>
        <v>0</v>
      </c>
      <c r="O77" s="8">
        <f t="shared" si="7"/>
        <v>0</v>
      </c>
      <c r="P77" s="67">
        <f t="shared" si="8"/>
        <v>0</v>
      </c>
    </row>
    <row r="78" spans="1:16" ht="13.5" customHeight="1" x14ac:dyDescent="0.15">
      <c r="A78" s="32">
        <v>20150806079</v>
      </c>
      <c r="B78" s="33" t="s">
        <v>221</v>
      </c>
      <c r="C78" s="32" t="s">
        <v>220</v>
      </c>
      <c r="D78" s="34" t="s">
        <v>610</v>
      </c>
      <c r="E78" s="34" t="s">
        <v>219</v>
      </c>
      <c r="F78" s="34" t="s">
        <v>222</v>
      </c>
      <c r="G78" s="35">
        <f t="shared" si="5"/>
        <v>0</v>
      </c>
      <c r="H78" s="36" t="s">
        <v>612</v>
      </c>
      <c r="I78" s="37" t="s">
        <v>219</v>
      </c>
      <c r="J78" s="40"/>
      <c r="K78" s="37">
        <f>0</f>
        <v>0</v>
      </c>
      <c r="L78" s="39" t="s">
        <v>4</v>
      </c>
      <c r="N78" s="71">
        <f t="shared" si="6"/>
        <v>0</v>
      </c>
      <c r="O78" s="8">
        <f t="shared" si="7"/>
        <v>0</v>
      </c>
      <c r="P78" s="67">
        <f t="shared" si="8"/>
        <v>0</v>
      </c>
    </row>
    <row r="79" spans="1:16" ht="13.5" customHeight="1" x14ac:dyDescent="0.15">
      <c r="A79" s="32">
        <v>20150806080</v>
      </c>
      <c r="B79" s="33" t="s">
        <v>221</v>
      </c>
      <c r="C79" s="32" t="s">
        <v>220</v>
      </c>
      <c r="D79" s="34" t="s">
        <v>610</v>
      </c>
      <c r="E79" s="34" t="s">
        <v>219</v>
      </c>
      <c r="F79" s="34" t="s">
        <v>222</v>
      </c>
      <c r="G79" s="35">
        <f t="shared" si="5"/>
        <v>0</v>
      </c>
      <c r="H79" s="36" t="s">
        <v>612</v>
      </c>
      <c r="I79" s="37" t="s">
        <v>219</v>
      </c>
      <c r="J79" s="40"/>
      <c r="K79" s="37">
        <f>0</f>
        <v>0</v>
      </c>
      <c r="L79" s="39" t="s">
        <v>4</v>
      </c>
      <c r="N79" s="71">
        <f t="shared" si="6"/>
        <v>0</v>
      </c>
      <c r="O79" s="8">
        <f t="shared" si="7"/>
        <v>0</v>
      </c>
      <c r="P79" s="67">
        <f t="shared" si="8"/>
        <v>0</v>
      </c>
    </row>
    <row r="80" spans="1:16" ht="13.5" customHeight="1" x14ac:dyDescent="0.15">
      <c r="A80" s="32">
        <v>20150806081</v>
      </c>
      <c r="B80" s="33" t="s">
        <v>221</v>
      </c>
      <c r="C80" s="32" t="s">
        <v>220</v>
      </c>
      <c r="D80" s="34" t="s">
        <v>609</v>
      </c>
      <c r="E80" s="34" t="s">
        <v>219</v>
      </c>
      <c r="F80" s="34" t="s">
        <v>222</v>
      </c>
      <c r="G80" s="35">
        <f t="shared" si="5"/>
        <v>0</v>
      </c>
      <c r="H80" s="36" t="s">
        <v>612</v>
      </c>
      <c r="I80" s="37" t="s">
        <v>219</v>
      </c>
      <c r="J80" s="40"/>
      <c r="K80" s="37">
        <f>0</f>
        <v>0</v>
      </c>
      <c r="L80" s="39" t="s">
        <v>9</v>
      </c>
      <c r="N80" s="71">
        <f t="shared" si="6"/>
        <v>0</v>
      </c>
      <c r="O80" s="8">
        <f t="shared" si="7"/>
        <v>0</v>
      </c>
      <c r="P80" s="67">
        <f t="shared" si="8"/>
        <v>1</v>
      </c>
    </row>
    <row r="81" spans="1:16" ht="13.5" customHeight="1" x14ac:dyDescent="0.15">
      <c r="A81" s="32">
        <v>20150806082</v>
      </c>
      <c r="B81" s="33" t="s">
        <v>221</v>
      </c>
      <c r="C81" s="32" t="s">
        <v>220</v>
      </c>
      <c r="D81" s="34" t="s">
        <v>609</v>
      </c>
      <c r="E81" s="34" t="s">
        <v>219</v>
      </c>
      <c r="F81" s="34" t="s">
        <v>222</v>
      </c>
      <c r="G81" s="35">
        <f t="shared" si="5"/>
        <v>0</v>
      </c>
      <c r="H81" s="36" t="s">
        <v>612</v>
      </c>
      <c r="I81" s="37" t="s">
        <v>219</v>
      </c>
      <c r="J81" s="40"/>
      <c r="K81" s="37">
        <f>0</f>
        <v>0</v>
      </c>
      <c r="L81" s="39" t="s">
        <v>4</v>
      </c>
      <c r="N81" s="71">
        <f t="shared" si="6"/>
        <v>0</v>
      </c>
      <c r="O81" s="8">
        <f t="shared" si="7"/>
        <v>0</v>
      </c>
      <c r="P81" s="67">
        <f t="shared" si="8"/>
        <v>0</v>
      </c>
    </row>
    <row r="82" spans="1:16" ht="13.5" customHeight="1" x14ac:dyDescent="0.15">
      <c r="A82" s="32">
        <v>20150806083</v>
      </c>
      <c r="B82" s="33" t="s">
        <v>221</v>
      </c>
      <c r="C82" s="32" t="s">
        <v>220</v>
      </c>
      <c r="D82" s="34" t="s">
        <v>609</v>
      </c>
      <c r="E82" s="34" t="s">
        <v>225</v>
      </c>
      <c r="F82" s="34" t="s">
        <v>222</v>
      </c>
      <c r="G82" s="35">
        <f t="shared" si="5"/>
        <v>0</v>
      </c>
      <c r="H82" s="36" t="s">
        <v>612</v>
      </c>
      <c r="I82" s="37" t="s">
        <v>225</v>
      </c>
      <c r="J82" s="40"/>
      <c r="K82" s="37">
        <f>0</f>
        <v>0</v>
      </c>
      <c r="L82" s="39" t="s">
        <v>9</v>
      </c>
      <c r="N82" s="71">
        <f t="shared" si="6"/>
        <v>0</v>
      </c>
      <c r="O82" s="8">
        <f t="shared" si="7"/>
        <v>0</v>
      </c>
      <c r="P82" s="67">
        <f t="shared" si="8"/>
        <v>1</v>
      </c>
    </row>
    <row r="83" spans="1:16" ht="13.5" customHeight="1" x14ac:dyDescent="0.15">
      <c r="A83" s="32">
        <v>20150806084</v>
      </c>
      <c r="B83" s="33" t="s">
        <v>227</v>
      </c>
      <c r="C83" s="32" t="s">
        <v>226</v>
      </c>
      <c r="D83" s="34" t="s">
        <v>610</v>
      </c>
      <c r="E83" s="34" t="s">
        <v>229</v>
      </c>
      <c r="F83" s="34" t="s">
        <v>244</v>
      </c>
      <c r="G83" s="35">
        <f>1/100</f>
        <v>0.01</v>
      </c>
      <c r="H83" s="36" t="s">
        <v>612</v>
      </c>
      <c r="I83" s="37" t="s">
        <v>219</v>
      </c>
      <c r="J83" s="40"/>
      <c r="K83" s="37">
        <f>0</f>
        <v>0</v>
      </c>
      <c r="L83" s="39" t="s">
        <v>4</v>
      </c>
      <c r="N83" s="71">
        <f t="shared" si="6"/>
        <v>0</v>
      </c>
      <c r="O83" s="8">
        <f t="shared" si="7"/>
        <v>0</v>
      </c>
      <c r="P83" s="67">
        <f t="shared" si="8"/>
        <v>0</v>
      </c>
    </row>
    <row r="84" spans="1:16" ht="13.5" customHeight="1" x14ac:dyDescent="0.15">
      <c r="A84" s="32">
        <v>20150806085</v>
      </c>
      <c r="B84" s="33" t="s">
        <v>221</v>
      </c>
      <c r="C84" s="32" t="s">
        <v>220</v>
      </c>
      <c r="D84" s="34" t="s">
        <v>609</v>
      </c>
      <c r="E84" s="34" t="s">
        <v>237</v>
      </c>
      <c r="F84" s="34" t="s">
        <v>222</v>
      </c>
      <c r="G84" s="35">
        <f>0/100</f>
        <v>0</v>
      </c>
      <c r="H84" s="36" t="s">
        <v>612</v>
      </c>
      <c r="I84" s="37" t="s">
        <v>237</v>
      </c>
      <c r="J84" s="40"/>
      <c r="K84" s="37">
        <f>0</f>
        <v>0</v>
      </c>
      <c r="L84" s="39" t="s">
        <v>4</v>
      </c>
      <c r="N84" s="71">
        <f t="shared" si="6"/>
        <v>0</v>
      </c>
      <c r="O84" s="8">
        <f t="shared" si="7"/>
        <v>0</v>
      </c>
      <c r="P84" s="67">
        <f t="shared" si="8"/>
        <v>0</v>
      </c>
    </row>
    <row r="85" spans="1:16" ht="13.5" customHeight="1" x14ac:dyDescent="0.15">
      <c r="A85" s="32">
        <v>20150806086</v>
      </c>
      <c r="B85" s="33" t="s">
        <v>217</v>
      </c>
      <c r="C85" s="32" t="s">
        <v>216</v>
      </c>
      <c r="D85" s="34" t="s">
        <v>610</v>
      </c>
      <c r="E85" s="34" t="s">
        <v>219</v>
      </c>
      <c r="F85" s="34" t="s">
        <v>218</v>
      </c>
      <c r="G85" s="35">
        <f>0/100</f>
        <v>0</v>
      </c>
      <c r="H85" s="36" t="s">
        <v>612</v>
      </c>
      <c r="I85" s="37" t="s">
        <v>219</v>
      </c>
      <c r="J85" s="40"/>
      <c r="K85" s="37">
        <f>0</f>
        <v>0</v>
      </c>
      <c r="L85" s="39" t="s">
        <v>4</v>
      </c>
      <c r="N85" s="71">
        <f t="shared" si="6"/>
        <v>0</v>
      </c>
      <c r="O85" s="8">
        <f t="shared" si="7"/>
        <v>0</v>
      </c>
      <c r="P85" s="67">
        <f t="shared" si="8"/>
        <v>0</v>
      </c>
    </row>
    <row r="86" spans="1:16" ht="13.5" customHeight="1" x14ac:dyDescent="0.15">
      <c r="A86" s="32">
        <v>20150806087</v>
      </c>
      <c r="B86" s="33" t="s">
        <v>221</v>
      </c>
      <c r="C86" s="32" t="s">
        <v>220</v>
      </c>
      <c r="D86" s="34" t="s">
        <v>610</v>
      </c>
      <c r="E86" s="34" t="s">
        <v>219</v>
      </c>
      <c r="F86" s="34" t="s">
        <v>222</v>
      </c>
      <c r="G86" s="35">
        <f>0/100</f>
        <v>0</v>
      </c>
      <c r="H86" s="36" t="s">
        <v>612</v>
      </c>
      <c r="I86" s="37" t="s">
        <v>219</v>
      </c>
      <c r="J86" s="40"/>
      <c r="K86" s="37">
        <f>0</f>
        <v>0</v>
      </c>
      <c r="L86" s="39" t="s">
        <v>4</v>
      </c>
      <c r="N86" s="71">
        <f t="shared" si="6"/>
        <v>0</v>
      </c>
      <c r="O86" s="8">
        <f t="shared" si="7"/>
        <v>0</v>
      </c>
      <c r="P86" s="67">
        <f t="shared" si="8"/>
        <v>0</v>
      </c>
    </row>
    <row r="87" spans="1:16" ht="13.5" customHeight="1" x14ac:dyDescent="0.15">
      <c r="A87" s="32">
        <v>20150806088</v>
      </c>
      <c r="B87" s="33" t="s">
        <v>221</v>
      </c>
      <c r="C87" s="32" t="s">
        <v>220</v>
      </c>
      <c r="D87" s="34" t="s">
        <v>609</v>
      </c>
      <c r="E87" s="34" t="s">
        <v>256</v>
      </c>
      <c r="F87" s="34" t="s">
        <v>254</v>
      </c>
      <c r="G87" s="35">
        <f>36/18</f>
        <v>2</v>
      </c>
      <c r="H87" s="36" t="s">
        <v>612</v>
      </c>
      <c r="I87" s="37" t="s">
        <v>255</v>
      </c>
      <c r="J87" s="40" t="s">
        <v>43</v>
      </c>
      <c r="K87" s="37">
        <f xml:space="preserve"> 314/203</f>
        <v>1.5467980295566504</v>
      </c>
      <c r="L87" s="39" t="s">
        <v>42</v>
      </c>
      <c r="N87" s="71">
        <f t="shared" si="6"/>
        <v>1</v>
      </c>
      <c r="O87" s="8">
        <f t="shared" si="7"/>
        <v>1</v>
      </c>
      <c r="P87" s="67">
        <f t="shared" si="8"/>
        <v>1</v>
      </c>
    </row>
    <row r="88" spans="1:16" ht="13.5" customHeight="1" x14ac:dyDescent="0.15">
      <c r="A88" s="32">
        <v>20150806089</v>
      </c>
      <c r="B88" s="33" t="s">
        <v>212</v>
      </c>
      <c r="C88" s="32" t="s">
        <v>211</v>
      </c>
      <c r="D88" s="34" t="s">
        <v>609</v>
      </c>
      <c r="E88" s="34" t="s">
        <v>257</v>
      </c>
      <c r="F88" s="34" t="s">
        <v>45</v>
      </c>
      <c r="G88" s="35">
        <f>16/50</f>
        <v>0.32</v>
      </c>
      <c r="H88" s="36" t="s">
        <v>611</v>
      </c>
      <c r="I88" s="37" t="s">
        <v>257</v>
      </c>
      <c r="J88" s="40" t="s">
        <v>46</v>
      </c>
      <c r="K88" s="37">
        <f xml:space="preserve"> 56/202</f>
        <v>0.27722772277227725</v>
      </c>
      <c r="L88" s="39" t="s">
        <v>19</v>
      </c>
      <c r="N88" s="71">
        <f t="shared" si="6"/>
        <v>1</v>
      </c>
      <c r="O88" s="8">
        <f t="shared" si="7"/>
        <v>1</v>
      </c>
      <c r="P88" s="67">
        <f t="shared" si="8"/>
        <v>1</v>
      </c>
    </row>
    <row r="89" spans="1:16" ht="13.5" customHeight="1" x14ac:dyDescent="0.15">
      <c r="A89" s="32">
        <v>20150806090</v>
      </c>
      <c r="B89" s="33" t="s">
        <v>221</v>
      </c>
      <c r="C89" s="32" t="s">
        <v>220</v>
      </c>
      <c r="D89" s="34" t="s">
        <v>609</v>
      </c>
      <c r="E89" s="34" t="s">
        <v>219</v>
      </c>
      <c r="F89" s="34" t="s">
        <v>222</v>
      </c>
      <c r="G89" s="35">
        <f>0/100</f>
        <v>0</v>
      </c>
      <c r="H89" s="36" t="s">
        <v>611</v>
      </c>
      <c r="I89" s="37" t="s">
        <v>219</v>
      </c>
      <c r="J89" s="40"/>
      <c r="K89" s="37">
        <f>0</f>
        <v>0</v>
      </c>
      <c r="L89" s="39" t="s">
        <v>4</v>
      </c>
      <c r="N89" s="71">
        <f t="shared" si="6"/>
        <v>0</v>
      </c>
      <c r="O89" s="8">
        <f t="shared" si="7"/>
        <v>0</v>
      </c>
      <c r="P89" s="67">
        <f t="shared" si="8"/>
        <v>0</v>
      </c>
    </row>
    <row r="90" spans="1:16" ht="13.5" customHeight="1" x14ac:dyDescent="0.15">
      <c r="A90" s="32">
        <v>20150806091</v>
      </c>
      <c r="B90" s="33" t="s">
        <v>221</v>
      </c>
      <c r="C90" s="32" t="s">
        <v>220</v>
      </c>
      <c r="D90" s="34" t="s">
        <v>609</v>
      </c>
      <c r="E90" s="34" t="s">
        <v>219</v>
      </c>
      <c r="F90" s="34" t="s">
        <v>222</v>
      </c>
      <c r="G90" s="35">
        <f>0/100</f>
        <v>0</v>
      </c>
      <c r="H90" s="36" t="s">
        <v>611</v>
      </c>
      <c r="I90" s="37" t="s">
        <v>219</v>
      </c>
      <c r="J90" s="40"/>
      <c r="K90" s="37">
        <f>0</f>
        <v>0</v>
      </c>
      <c r="L90" s="39" t="s">
        <v>4</v>
      </c>
      <c r="N90" s="71">
        <f t="shared" si="6"/>
        <v>0</v>
      </c>
      <c r="O90" s="8">
        <f t="shared" si="7"/>
        <v>0</v>
      </c>
      <c r="P90" s="67">
        <f t="shared" si="8"/>
        <v>0</v>
      </c>
    </row>
    <row r="91" spans="1:16" ht="13.5" customHeight="1" x14ac:dyDescent="0.15">
      <c r="A91" s="32">
        <v>20150806092</v>
      </c>
      <c r="B91" s="33" t="s">
        <v>221</v>
      </c>
      <c r="C91" s="32" t="s">
        <v>220</v>
      </c>
      <c r="D91" s="34" t="s">
        <v>610</v>
      </c>
      <c r="E91" s="34" t="s">
        <v>210</v>
      </c>
      <c r="F91" s="34" t="s">
        <v>222</v>
      </c>
      <c r="G91" s="35">
        <f>0/100</f>
        <v>0</v>
      </c>
      <c r="H91" s="36" t="s">
        <v>611</v>
      </c>
      <c r="I91" s="37" t="s">
        <v>210</v>
      </c>
      <c r="J91" s="40"/>
      <c r="K91" s="37">
        <f>0</f>
        <v>0</v>
      </c>
      <c r="L91" s="39" t="s">
        <v>4</v>
      </c>
      <c r="N91" s="71">
        <f t="shared" si="6"/>
        <v>0</v>
      </c>
      <c r="O91" s="8">
        <f t="shared" si="7"/>
        <v>0</v>
      </c>
      <c r="P91" s="67">
        <f t="shared" si="8"/>
        <v>0</v>
      </c>
    </row>
    <row r="92" spans="1:16" ht="13.5" customHeight="1" x14ac:dyDescent="0.15">
      <c r="A92" s="32">
        <v>20150806093</v>
      </c>
      <c r="B92" s="33" t="s">
        <v>212</v>
      </c>
      <c r="C92" s="32" t="s">
        <v>211</v>
      </c>
      <c r="D92" s="34" t="s">
        <v>610</v>
      </c>
      <c r="E92" s="34" t="s">
        <v>219</v>
      </c>
      <c r="F92" s="34" t="s">
        <v>240</v>
      </c>
      <c r="G92" s="35">
        <f>0/100</f>
        <v>0</v>
      </c>
      <c r="H92" s="36" t="s">
        <v>611</v>
      </c>
      <c r="I92" s="37" t="s">
        <v>219</v>
      </c>
      <c r="J92" s="40"/>
      <c r="K92" s="37">
        <f>0</f>
        <v>0</v>
      </c>
      <c r="L92" s="39" t="s">
        <v>4</v>
      </c>
      <c r="N92" s="71">
        <f t="shared" si="6"/>
        <v>0</v>
      </c>
      <c r="O92" s="8">
        <f t="shared" si="7"/>
        <v>0</v>
      </c>
      <c r="P92" s="67">
        <f t="shared" si="8"/>
        <v>0</v>
      </c>
    </row>
    <row r="93" spans="1:16" ht="13.5" customHeight="1" x14ac:dyDescent="0.15">
      <c r="A93" s="32">
        <v>20150806094</v>
      </c>
      <c r="B93" s="33" t="s">
        <v>221</v>
      </c>
      <c r="C93" s="32" t="s">
        <v>220</v>
      </c>
      <c r="D93" s="34" t="s">
        <v>610</v>
      </c>
      <c r="E93" s="34" t="s">
        <v>219</v>
      </c>
      <c r="F93" s="34" t="s">
        <v>222</v>
      </c>
      <c r="G93" s="35">
        <f>0/100</f>
        <v>0</v>
      </c>
      <c r="H93" s="36" t="s">
        <v>611</v>
      </c>
      <c r="I93" s="37" t="s">
        <v>219</v>
      </c>
      <c r="J93" s="40"/>
      <c r="K93" s="37">
        <f>0</f>
        <v>0</v>
      </c>
      <c r="L93" s="39" t="s">
        <v>4</v>
      </c>
      <c r="N93" s="71">
        <f t="shared" si="6"/>
        <v>0</v>
      </c>
      <c r="O93" s="8">
        <f t="shared" si="7"/>
        <v>0</v>
      </c>
      <c r="P93" s="67">
        <f t="shared" si="8"/>
        <v>0</v>
      </c>
    </row>
    <row r="94" spans="1:16" ht="13.5" customHeight="1" x14ac:dyDescent="0.15">
      <c r="A94" s="32">
        <v>20150806095</v>
      </c>
      <c r="B94" s="33" t="s">
        <v>221</v>
      </c>
      <c r="C94" s="32" t="s">
        <v>220</v>
      </c>
      <c r="D94" s="34" t="s">
        <v>610</v>
      </c>
      <c r="E94" s="34" t="s">
        <v>229</v>
      </c>
      <c r="F94" s="34" t="s">
        <v>258</v>
      </c>
      <c r="G94" s="35">
        <f>4/100</f>
        <v>0.04</v>
      </c>
      <c r="H94" s="36" t="s">
        <v>611</v>
      </c>
      <c r="I94" s="37" t="s">
        <v>229</v>
      </c>
      <c r="J94" s="40" t="s">
        <v>47</v>
      </c>
      <c r="K94" s="37">
        <f xml:space="preserve"> 17/200</f>
        <v>8.5000000000000006E-2</v>
      </c>
      <c r="L94" s="39" t="s">
        <v>42</v>
      </c>
      <c r="N94" s="71">
        <f t="shared" si="6"/>
        <v>1</v>
      </c>
      <c r="O94" s="8">
        <f t="shared" si="7"/>
        <v>1</v>
      </c>
      <c r="P94" s="67">
        <f t="shared" si="8"/>
        <v>1</v>
      </c>
    </row>
    <row r="95" spans="1:16" ht="13.5" customHeight="1" x14ac:dyDescent="0.15">
      <c r="A95" s="32">
        <v>20150806096</v>
      </c>
      <c r="B95" s="33" t="s">
        <v>221</v>
      </c>
      <c r="C95" s="32" t="s">
        <v>220</v>
      </c>
      <c r="D95" s="34" t="s">
        <v>609</v>
      </c>
      <c r="E95" s="34" t="s">
        <v>229</v>
      </c>
      <c r="F95" s="34" t="s">
        <v>259</v>
      </c>
      <c r="G95" s="35">
        <f>13/56</f>
        <v>0.23214285714285715</v>
      </c>
      <c r="H95" s="36" t="s">
        <v>611</v>
      </c>
      <c r="I95" s="37" t="s">
        <v>229</v>
      </c>
      <c r="J95" s="40" t="s">
        <v>48</v>
      </c>
      <c r="K95" s="37">
        <f xml:space="preserve"> 58/201</f>
        <v>0.28855721393034828</v>
      </c>
      <c r="L95" s="39" t="s">
        <v>9</v>
      </c>
      <c r="N95" s="71">
        <f t="shared" si="6"/>
        <v>1</v>
      </c>
      <c r="O95" s="8">
        <f t="shared" si="7"/>
        <v>1</v>
      </c>
      <c r="P95" s="67">
        <f t="shared" si="8"/>
        <v>1</v>
      </c>
    </row>
    <row r="96" spans="1:16" ht="13.5" customHeight="1" x14ac:dyDescent="0.15">
      <c r="A96" s="32">
        <v>20150806097</v>
      </c>
      <c r="B96" s="33" t="s">
        <v>221</v>
      </c>
      <c r="C96" s="32" t="s">
        <v>220</v>
      </c>
      <c r="D96" s="34" t="s">
        <v>609</v>
      </c>
      <c r="E96" s="34" t="s">
        <v>205</v>
      </c>
      <c r="F96" s="34" t="s">
        <v>222</v>
      </c>
      <c r="G96" s="35">
        <f t="shared" ref="G96:G106" si="9">0/100</f>
        <v>0</v>
      </c>
      <c r="H96" s="36" t="s">
        <v>611</v>
      </c>
      <c r="I96" s="37" t="s">
        <v>205</v>
      </c>
      <c r="J96" s="40"/>
      <c r="K96" s="37">
        <f>0</f>
        <v>0</v>
      </c>
      <c r="L96" s="39" t="s">
        <v>4</v>
      </c>
      <c r="N96" s="71">
        <f t="shared" si="6"/>
        <v>0</v>
      </c>
      <c r="O96" s="8">
        <f t="shared" si="7"/>
        <v>0</v>
      </c>
      <c r="P96" s="67">
        <f t="shared" si="8"/>
        <v>0</v>
      </c>
    </row>
    <row r="97" spans="1:16" ht="13.5" customHeight="1" x14ac:dyDescent="0.15">
      <c r="A97" s="32">
        <v>20150806098</v>
      </c>
      <c r="B97" s="33" t="s">
        <v>207</v>
      </c>
      <c r="C97" s="32" t="s">
        <v>206</v>
      </c>
      <c r="D97" s="34" t="s">
        <v>609</v>
      </c>
      <c r="E97" s="34" t="s">
        <v>219</v>
      </c>
      <c r="F97" s="34" t="s">
        <v>208</v>
      </c>
      <c r="G97" s="35">
        <f t="shared" si="9"/>
        <v>0</v>
      </c>
      <c r="H97" s="36" t="s">
        <v>611</v>
      </c>
      <c r="I97" s="37" t="s">
        <v>219</v>
      </c>
      <c r="J97" s="40"/>
      <c r="K97" s="37">
        <f>0</f>
        <v>0</v>
      </c>
      <c r="L97" s="39" t="s">
        <v>4</v>
      </c>
      <c r="N97" s="71">
        <f t="shared" si="6"/>
        <v>0</v>
      </c>
      <c r="O97" s="8">
        <f t="shared" si="7"/>
        <v>0</v>
      </c>
      <c r="P97" s="67">
        <f t="shared" si="8"/>
        <v>0</v>
      </c>
    </row>
    <row r="98" spans="1:16" ht="13.5" customHeight="1" x14ac:dyDescent="0.15">
      <c r="A98" s="32">
        <v>20150806099</v>
      </c>
      <c r="B98" s="33" t="s">
        <v>221</v>
      </c>
      <c r="C98" s="32" t="s">
        <v>220</v>
      </c>
      <c r="D98" s="34" t="s">
        <v>610</v>
      </c>
      <c r="E98" s="34" t="s">
        <v>219</v>
      </c>
      <c r="F98" s="34" t="s">
        <v>222</v>
      </c>
      <c r="G98" s="35">
        <f t="shared" si="9"/>
        <v>0</v>
      </c>
      <c r="H98" s="36" t="s">
        <v>611</v>
      </c>
      <c r="I98" s="37" t="s">
        <v>219</v>
      </c>
      <c r="J98" s="40"/>
      <c r="K98" s="37">
        <f>0</f>
        <v>0</v>
      </c>
      <c r="L98" s="39" t="s">
        <v>9</v>
      </c>
      <c r="N98" s="71">
        <f t="shared" si="6"/>
        <v>0</v>
      </c>
      <c r="O98" s="8">
        <f t="shared" si="7"/>
        <v>0</v>
      </c>
      <c r="P98" s="67">
        <f t="shared" si="8"/>
        <v>1</v>
      </c>
    </row>
    <row r="99" spans="1:16" ht="13.5" customHeight="1" x14ac:dyDescent="0.15">
      <c r="A99" s="32">
        <v>20150806100</v>
      </c>
      <c r="B99" s="33" t="s">
        <v>221</v>
      </c>
      <c r="C99" s="32" t="s">
        <v>220</v>
      </c>
      <c r="D99" s="34" t="s">
        <v>609</v>
      </c>
      <c r="E99" s="34" t="s">
        <v>219</v>
      </c>
      <c r="F99" s="34" t="s">
        <v>222</v>
      </c>
      <c r="G99" s="35">
        <f t="shared" si="9"/>
        <v>0</v>
      </c>
      <c r="H99" s="36" t="s">
        <v>611</v>
      </c>
      <c r="I99" s="37" t="s">
        <v>219</v>
      </c>
      <c r="J99" s="40"/>
      <c r="K99" s="37">
        <f>0</f>
        <v>0</v>
      </c>
      <c r="L99" s="39" t="s">
        <v>4</v>
      </c>
      <c r="N99" s="71">
        <f t="shared" si="6"/>
        <v>0</v>
      </c>
      <c r="O99" s="8">
        <f t="shared" si="7"/>
        <v>0</v>
      </c>
      <c r="P99" s="67">
        <f t="shared" si="8"/>
        <v>0</v>
      </c>
    </row>
    <row r="100" spans="1:16" ht="13.5" customHeight="1" x14ac:dyDescent="0.15">
      <c r="A100" s="32">
        <v>20150806101</v>
      </c>
      <c r="B100" s="33" t="s">
        <v>221</v>
      </c>
      <c r="C100" s="32" t="s">
        <v>220</v>
      </c>
      <c r="D100" s="34" t="s">
        <v>610</v>
      </c>
      <c r="E100" s="34" t="s">
        <v>219</v>
      </c>
      <c r="F100" s="34" t="s">
        <v>222</v>
      </c>
      <c r="G100" s="35">
        <f t="shared" si="9"/>
        <v>0</v>
      </c>
      <c r="H100" s="36" t="s">
        <v>612</v>
      </c>
      <c r="I100" s="37" t="s">
        <v>219</v>
      </c>
      <c r="J100" s="40"/>
      <c r="K100" s="37">
        <f>0</f>
        <v>0</v>
      </c>
      <c r="L100" s="39" t="s">
        <v>9</v>
      </c>
      <c r="N100" s="71">
        <f t="shared" si="6"/>
        <v>0</v>
      </c>
      <c r="O100" s="8">
        <f t="shared" si="7"/>
        <v>0</v>
      </c>
      <c r="P100" s="67">
        <f t="shared" si="8"/>
        <v>1</v>
      </c>
    </row>
    <row r="101" spans="1:16" ht="13.5" customHeight="1" x14ac:dyDescent="0.15">
      <c r="A101" s="32">
        <v>20150806102</v>
      </c>
      <c r="B101" s="33" t="s">
        <v>221</v>
      </c>
      <c r="C101" s="32" t="s">
        <v>220</v>
      </c>
      <c r="D101" s="34" t="s">
        <v>609</v>
      </c>
      <c r="E101" s="34" t="s">
        <v>210</v>
      </c>
      <c r="F101" s="34" t="s">
        <v>222</v>
      </c>
      <c r="G101" s="35">
        <f t="shared" si="9"/>
        <v>0</v>
      </c>
      <c r="H101" s="36" t="s">
        <v>612</v>
      </c>
      <c r="I101" s="37" t="s">
        <v>210</v>
      </c>
      <c r="J101" s="40"/>
      <c r="K101" s="37">
        <f>0</f>
        <v>0</v>
      </c>
      <c r="L101" s="39" t="s">
        <v>9</v>
      </c>
      <c r="N101" s="71">
        <f t="shared" si="6"/>
        <v>0</v>
      </c>
      <c r="O101" s="8">
        <f t="shared" si="7"/>
        <v>0</v>
      </c>
      <c r="P101" s="67">
        <f t="shared" si="8"/>
        <v>1</v>
      </c>
    </row>
    <row r="102" spans="1:16" ht="13.5" customHeight="1" x14ac:dyDescent="0.15">
      <c r="A102" s="32">
        <v>20150806103</v>
      </c>
      <c r="B102" s="33" t="s">
        <v>212</v>
      </c>
      <c r="C102" s="32" t="s">
        <v>211</v>
      </c>
      <c r="D102" s="34" t="s">
        <v>609</v>
      </c>
      <c r="E102" s="34" t="s">
        <v>219</v>
      </c>
      <c r="F102" s="34" t="s">
        <v>240</v>
      </c>
      <c r="G102" s="35">
        <f t="shared" si="9"/>
        <v>0</v>
      </c>
      <c r="H102" s="36" t="s">
        <v>612</v>
      </c>
      <c r="I102" s="37" t="s">
        <v>219</v>
      </c>
      <c r="J102" s="40"/>
      <c r="K102" s="37">
        <f>0</f>
        <v>0</v>
      </c>
      <c r="L102" s="39" t="s">
        <v>9</v>
      </c>
      <c r="N102" s="71">
        <f t="shared" si="6"/>
        <v>0</v>
      </c>
      <c r="O102" s="8">
        <f t="shared" si="7"/>
        <v>0</v>
      </c>
      <c r="P102" s="67">
        <f t="shared" si="8"/>
        <v>1</v>
      </c>
    </row>
    <row r="103" spans="1:16" ht="13.5" customHeight="1" x14ac:dyDescent="0.15">
      <c r="A103" s="32">
        <v>20150806104</v>
      </c>
      <c r="B103" s="33" t="s">
        <v>221</v>
      </c>
      <c r="C103" s="32" t="s">
        <v>220</v>
      </c>
      <c r="D103" s="34" t="s">
        <v>609</v>
      </c>
      <c r="E103" s="34" t="s">
        <v>219</v>
      </c>
      <c r="F103" s="34" t="s">
        <v>222</v>
      </c>
      <c r="G103" s="35">
        <f t="shared" si="9"/>
        <v>0</v>
      </c>
      <c r="H103" s="36" t="s">
        <v>612</v>
      </c>
      <c r="I103" s="37" t="s">
        <v>229</v>
      </c>
      <c r="J103" s="40" t="s">
        <v>18</v>
      </c>
      <c r="K103" s="37">
        <f xml:space="preserve"> 3/201</f>
        <v>1.4925373134328358E-2</v>
      </c>
      <c r="L103" s="39" t="s">
        <v>4</v>
      </c>
      <c r="N103" s="71">
        <f t="shared" si="6"/>
        <v>0</v>
      </c>
      <c r="O103" s="8">
        <f t="shared" si="7"/>
        <v>0</v>
      </c>
      <c r="P103" s="67">
        <f t="shared" si="8"/>
        <v>0</v>
      </c>
    </row>
    <row r="104" spans="1:16" ht="13.5" customHeight="1" x14ac:dyDescent="0.15">
      <c r="A104" s="32">
        <v>20150806105</v>
      </c>
      <c r="B104" s="33" t="s">
        <v>221</v>
      </c>
      <c r="C104" s="32" t="s">
        <v>220</v>
      </c>
      <c r="D104" s="34" t="s">
        <v>610</v>
      </c>
      <c r="E104" s="34" t="s">
        <v>219</v>
      </c>
      <c r="F104" s="34" t="s">
        <v>222</v>
      </c>
      <c r="G104" s="35">
        <f t="shared" si="9"/>
        <v>0</v>
      </c>
      <c r="H104" s="36" t="s">
        <v>612</v>
      </c>
      <c r="I104" s="37" t="s">
        <v>219</v>
      </c>
      <c r="J104" s="40"/>
      <c r="K104" s="37">
        <f>0</f>
        <v>0</v>
      </c>
      <c r="L104" s="39" t="s">
        <v>4</v>
      </c>
      <c r="N104" s="71">
        <f t="shared" si="6"/>
        <v>0</v>
      </c>
      <c r="O104" s="8">
        <f t="shared" si="7"/>
        <v>0</v>
      </c>
      <c r="P104" s="67">
        <f t="shared" si="8"/>
        <v>0</v>
      </c>
    </row>
    <row r="105" spans="1:16" ht="13.5" customHeight="1" x14ac:dyDescent="0.15">
      <c r="A105" s="32">
        <v>20150806106</v>
      </c>
      <c r="B105" s="33" t="s">
        <v>221</v>
      </c>
      <c r="C105" s="32" t="s">
        <v>220</v>
      </c>
      <c r="D105" s="34" t="s">
        <v>610</v>
      </c>
      <c r="E105" s="34" t="s">
        <v>219</v>
      </c>
      <c r="F105" s="34" t="s">
        <v>222</v>
      </c>
      <c r="G105" s="35">
        <f t="shared" si="9"/>
        <v>0</v>
      </c>
      <c r="H105" s="36" t="s">
        <v>612</v>
      </c>
      <c r="I105" s="37" t="s">
        <v>219</v>
      </c>
      <c r="J105" s="40"/>
      <c r="K105" s="37">
        <f>0</f>
        <v>0</v>
      </c>
      <c r="L105" s="39" t="s">
        <v>9</v>
      </c>
      <c r="N105" s="71">
        <f t="shared" si="6"/>
        <v>0</v>
      </c>
      <c r="O105" s="8">
        <f t="shared" si="7"/>
        <v>0</v>
      </c>
      <c r="P105" s="67">
        <f t="shared" si="8"/>
        <v>1</v>
      </c>
    </row>
    <row r="106" spans="1:16" ht="13.5" customHeight="1" x14ac:dyDescent="0.15">
      <c r="A106" s="32">
        <v>20150806107</v>
      </c>
      <c r="B106" s="33" t="s">
        <v>221</v>
      </c>
      <c r="C106" s="32" t="s">
        <v>220</v>
      </c>
      <c r="D106" s="34" t="s">
        <v>609</v>
      </c>
      <c r="E106" s="34" t="s">
        <v>219</v>
      </c>
      <c r="F106" s="34" t="s">
        <v>222</v>
      </c>
      <c r="G106" s="35">
        <f t="shared" si="9"/>
        <v>0</v>
      </c>
      <c r="H106" s="36" t="s">
        <v>612</v>
      </c>
      <c r="I106" s="37" t="s">
        <v>219</v>
      </c>
      <c r="J106" s="40"/>
      <c r="K106" s="37">
        <f>0</f>
        <v>0</v>
      </c>
      <c r="L106" s="39" t="s">
        <v>9</v>
      </c>
      <c r="N106" s="71">
        <f t="shared" si="6"/>
        <v>0</v>
      </c>
      <c r="O106" s="8">
        <f t="shared" si="7"/>
        <v>0</v>
      </c>
      <c r="P106" s="67">
        <f t="shared" si="8"/>
        <v>1</v>
      </c>
    </row>
    <row r="107" spans="1:16" ht="13.5" customHeight="1" x14ac:dyDescent="0.15">
      <c r="A107" s="32">
        <v>20150806108</v>
      </c>
      <c r="B107" s="33" t="s">
        <v>221</v>
      </c>
      <c r="C107" s="32" t="s">
        <v>220</v>
      </c>
      <c r="D107" s="34" t="s">
        <v>609</v>
      </c>
      <c r="E107" s="34" t="s">
        <v>246</v>
      </c>
      <c r="F107" s="34" t="s">
        <v>260</v>
      </c>
      <c r="G107" s="35">
        <f>13/31</f>
        <v>0.41935483870967744</v>
      </c>
      <c r="H107" s="36" t="s">
        <v>612</v>
      </c>
      <c r="I107" s="37" t="s">
        <v>246</v>
      </c>
      <c r="J107" s="40" t="s">
        <v>49</v>
      </c>
      <c r="K107" s="37">
        <f xml:space="preserve"> 161/203</f>
        <v>0.7931034482758621</v>
      </c>
      <c r="L107" s="39" t="s">
        <v>9</v>
      </c>
      <c r="N107" s="71">
        <f t="shared" si="6"/>
        <v>1</v>
      </c>
      <c r="O107" s="8">
        <f t="shared" si="7"/>
        <v>1</v>
      </c>
      <c r="P107" s="67">
        <f t="shared" si="8"/>
        <v>1</v>
      </c>
    </row>
    <row r="108" spans="1:16" ht="13.5" customHeight="1" x14ac:dyDescent="0.15">
      <c r="A108" s="32">
        <v>20150806109</v>
      </c>
      <c r="B108" s="33" t="s">
        <v>248</v>
      </c>
      <c r="C108" s="32" t="s">
        <v>247</v>
      </c>
      <c r="D108" s="34" t="s">
        <v>609</v>
      </c>
      <c r="E108" s="34" t="s">
        <v>219</v>
      </c>
      <c r="F108" s="34" t="s">
        <v>249</v>
      </c>
      <c r="G108" s="35">
        <f t="shared" ref="G108:G116" si="10">0/100</f>
        <v>0</v>
      </c>
      <c r="H108" s="36" t="s">
        <v>612</v>
      </c>
      <c r="I108" s="37" t="s">
        <v>219</v>
      </c>
      <c r="J108" s="40"/>
      <c r="K108" s="37">
        <f>0</f>
        <v>0</v>
      </c>
      <c r="L108" s="39" t="s">
        <v>27</v>
      </c>
      <c r="N108" s="71">
        <f t="shared" si="6"/>
        <v>0</v>
      </c>
      <c r="O108" s="8">
        <f t="shared" si="7"/>
        <v>0</v>
      </c>
      <c r="P108" s="67">
        <f t="shared" si="8"/>
        <v>1</v>
      </c>
    </row>
    <row r="109" spans="1:16" ht="13.5" customHeight="1" x14ac:dyDescent="0.15">
      <c r="A109" s="32">
        <v>20150806110</v>
      </c>
      <c r="B109" s="33" t="s">
        <v>221</v>
      </c>
      <c r="C109" s="32" t="s">
        <v>220</v>
      </c>
      <c r="D109" s="34" t="s">
        <v>609</v>
      </c>
      <c r="E109" s="34" t="s">
        <v>33</v>
      </c>
      <c r="F109" s="34" t="s">
        <v>222</v>
      </c>
      <c r="G109" s="35">
        <f t="shared" si="10"/>
        <v>0</v>
      </c>
      <c r="H109" s="36" t="s">
        <v>612</v>
      </c>
      <c r="I109" s="37" t="s">
        <v>33</v>
      </c>
      <c r="J109" s="40"/>
      <c r="K109" s="37">
        <f>0</f>
        <v>0</v>
      </c>
      <c r="L109" s="39" t="s">
        <v>9</v>
      </c>
      <c r="N109" s="71">
        <f t="shared" si="6"/>
        <v>0</v>
      </c>
      <c r="O109" s="8">
        <f t="shared" si="7"/>
        <v>0</v>
      </c>
      <c r="P109" s="67">
        <f t="shared" si="8"/>
        <v>1</v>
      </c>
    </row>
    <row r="110" spans="1:16" ht="13.5" customHeight="1" x14ac:dyDescent="0.15">
      <c r="A110" s="32">
        <v>20150806111</v>
      </c>
      <c r="B110" s="33" t="s">
        <v>35</v>
      </c>
      <c r="C110" s="32" t="s">
        <v>34</v>
      </c>
      <c r="D110" s="34" t="s">
        <v>610</v>
      </c>
      <c r="E110" s="34" t="s">
        <v>210</v>
      </c>
      <c r="F110" s="34" t="s">
        <v>36</v>
      </c>
      <c r="G110" s="35">
        <f t="shared" si="10"/>
        <v>0</v>
      </c>
      <c r="H110" s="36" t="s">
        <v>612</v>
      </c>
      <c r="I110" s="37" t="s">
        <v>210</v>
      </c>
      <c r="J110" s="40"/>
      <c r="K110" s="37">
        <f>0</f>
        <v>0</v>
      </c>
      <c r="L110" s="39" t="s">
        <v>9</v>
      </c>
      <c r="N110" s="71">
        <f t="shared" si="6"/>
        <v>0</v>
      </c>
      <c r="O110" s="8">
        <f t="shared" si="7"/>
        <v>0</v>
      </c>
      <c r="P110" s="67">
        <f t="shared" si="8"/>
        <v>1</v>
      </c>
    </row>
    <row r="111" spans="1:16" ht="13.5" customHeight="1" x14ac:dyDescent="0.15">
      <c r="A111" s="32">
        <v>20150806112</v>
      </c>
      <c r="B111" s="33" t="s">
        <v>212</v>
      </c>
      <c r="C111" s="32" t="s">
        <v>211</v>
      </c>
      <c r="D111" s="34" t="s">
        <v>610</v>
      </c>
      <c r="E111" s="34" t="s">
        <v>219</v>
      </c>
      <c r="F111" s="34" t="s">
        <v>240</v>
      </c>
      <c r="G111" s="35">
        <f t="shared" si="10"/>
        <v>0</v>
      </c>
      <c r="H111" s="36" t="s">
        <v>612</v>
      </c>
      <c r="I111" s="37" t="s">
        <v>219</v>
      </c>
      <c r="J111" s="40"/>
      <c r="K111" s="37">
        <f>0</f>
        <v>0</v>
      </c>
      <c r="L111" s="39" t="s">
        <v>15</v>
      </c>
      <c r="N111" s="71">
        <f t="shared" si="6"/>
        <v>0</v>
      </c>
      <c r="O111" s="8">
        <f t="shared" si="7"/>
        <v>0</v>
      </c>
      <c r="P111" s="67">
        <f t="shared" si="8"/>
        <v>1</v>
      </c>
    </row>
    <row r="112" spans="1:16" ht="13.5" customHeight="1" x14ac:dyDescent="0.15">
      <c r="A112" s="32">
        <v>20150806113</v>
      </c>
      <c r="B112" s="33" t="s">
        <v>221</v>
      </c>
      <c r="C112" s="32" t="s">
        <v>220</v>
      </c>
      <c r="D112" s="34" t="s">
        <v>610</v>
      </c>
      <c r="E112" s="34" t="s">
        <v>219</v>
      </c>
      <c r="F112" s="34" t="s">
        <v>222</v>
      </c>
      <c r="G112" s="35">
        <f t="shared" si="10"/>
        <v>0</v>
      </c>
      <c r="H112" s="36" t="s">
        <v>612</v>
      </c>
      <c r="I112" s="37" t="s">
        <v>219</v>
      </c>
      <c r="J112" s="40"/>
      <c r="K112" s="37">
        <f>0</f>
        <v>0</v>
      </c>
      <c r="L112" s="39" t="s">
        <v>4</v>
      </c>
      <c r="N112" s="71">
        <f t="shared" si="6"/>
        <v>0</v>
      </c>
      <c r="O112" s="8">
        <f t="shared" si="7"/>
        <v>0</v>
      </c>
      <c r="P112" s="67">
        <f t="shared" si="8"/>
        <v>0</v>
      </c>
    </row>
    <row r="113" spans="1:16" ht="13.5" customHeight="1" x14ac:dyDescent="0.15">
      <c r="A113" s="32">
        <v>20150806114</v>
      </c>
      <c r="B113" s="33" t="s">
        <v>221</v>
      </c>
      <c r="C113" s="32" t="s">
        <v>220</v>
      </c>
      <c r="D113" s="34" t="s">
        <v>609</v>
      </c>
      <c r="E113" s="34" t="s">
        <v>205</v>
      </c>
      <c r="F113" s="34" t="s">
        <v>222</v>
      </c>
      <c r="G113" s="35">
        <f t="shared" si="10"/>
        <v>0</v>
      </c>
      <c r="H113" s="36" t="s">
        <v>612</v>
      </c>
      <c r="I113" s="37" t="s">
        <v>205</v>
      </c>
      <c r="J113" s="40"/>
      <c r="K113" s="37">
        <f>0</f>
        <v>0</v>
      </c>
      <c r="L113" s="39" t="s">
        <v>19</v>
      </c>
      <c r="N113" s="71">
        <f t="shared" si="6"/>
        <v>0</v>
      </c>
      <c r="O113" s="8">
        <f t="shared" si="7"/>
        <v>0</v>
      </c>
      <c r="P113" s="67">
        <f t="shared" si="8"/>
        <v>1</v>
      </c>
    </row>
    <row r="114" spans="1:16" ht="13.5" customHeight="1" x14ac:dyDescent="0.15">
      <c r="A114" s="32">
        <v>20150806115</v>
      </c>
      <c r="B114" s="33" t="s">
        <v>207</v>
      </c>
      <c r="C114" s="32" t="s">
        <v>206</v>
      </c>
      <c r="D114" s="34" t="s">
        <v>609</v>
      </c>
      <c r="E114" s="34" t="s">
        <v>219</v>
      </c>
      <c r="F114" s="34" t="s">
        <v>208</v>
      </c>
      <c r="G114" s="35">
        <f t="shared" si="10"/>
        <v>0</v>
      </c>
      <c r="H114" s="36" t="s">
        <v>612</v>
      </c>
      <c r="I114" s="37" t="s">
        <v>219</v>
      </c>
      <c r="J114" s="40"/>
      <c r="K114" s="37">
        <f>0</f>
        <v>0</v>
      </c>
      <c r="L114" s="39" t="s">
        <v>4</v>
      </c>
      <c r="N114" s="71">
        <f t="shared" si="6"/>
        <v>0</v>
      </c>
      <c r="O114" s="8">
        <f t="shared" si="7"/>
        <v>0</v>
      </c>
      <c r="P114" s="67">
        <f t="shared" si="8"/>
        <v>0</v>
      </c>
    </row>
    <row r="115" spans="1:16" ht="13.5" customHeight="1" x14ac:dyDescent="0.15">
      <c r="A115" s="32">
        <v>20150806116</v>
      </c>
      <c r="B115" s="33" t="s">
        <v>221</v>
      </c>
      <c r="C115" s="32" t="s">
        <v>220</v>
      </c>
      <c r="D115" s="34" t="s">
        <v>609</v>
      </c>
      <c r="E115" s="34" t="s">
        <v>219</v>
      </c>
      <c r="F115" s="34" t="s">
        <v>222</v>
      </c>
      <c r="G115" s="35">
        <f t="shared" si="10"/>
        <v>0</v>
      </c>
      <c r="H115" s="36" t="s">
        <v>612</v>
      </c>
      <c r="I115" s="37" t="s">
        <v>219</v>
      </c>
      <c r="J115" s="40"/>
      <c r="K115" s="37">
        <f>0</f>
        <v>0</v>
      </c>
      <c r="L115" s="39" t="s">
        <v>9</v>
      </c>
      <c r="N115" s="71">
        <f t="shared" si="6"/>
        <v>0</v>
      </c>
      <c r="O115" s="8">
        <f t="shared" si="7"/>
        <v>0</v>
      </c>
      <c r="P115" s="67">
        <f t="shared" si="8"/>
        <v>1</v>
      </c>
    </row>
    <row r="116" spans="1:16" ht="13.5" customHeight="1" x14ac:dyDescent="0.15">
      <c r="A116" s="32">
        <v>20150806117</v>
      </c>
      <c r="B116" s="33" t="s">
        <v>221</v>
      </c>
      <c r="C116" s="32" t="s">
        <v>220</v>
      </c>
      <c r="D116" s="34" t="s">
        <v>609</v>
      </c>
      <c r="E116" s="34" t="s">
        <v>219</v>
      </c>
      <c r="F116" s="34" t="s">
        <v>222</v>
      </c>
      <c r="G116" s="35">
        <f t="shared" si="10"/>
        <v>0</v>
      </c>
      <c r="H116" s="36" t="s">
        <v>612</v>
      </c>
      <c r="I116" s="37" t="s">
        <v>219</v>
      </c>
      <c r="J116" s="40"/>
      <c r="K116" s="37">
        <f>0</f>
        <v>0</v>
      </c>
      <c r="L116" s="39" t="s">
        <v>19</v>
      </c>
      <c r="N116" s="71">
        <f t="shared" si="6"/>
        <v>0</v>
      </c>
      <c r="O116" s="8">
        <f t="shared" si="7"/>
        <v>0</v>
      </c>
      <c r="P116" s="67">
        <f t="shared" si="8"/>
        <v>1</v>
      </c>
    </row>
    <row r="117" spans="1:16" ht="13.5" customHeight="1" x14ac:dyDescent="0.15">
      <c r="A117" s="32">
        <v>20150806118</v>
      </c>
      <c r="B117" s="33" t="s">
        <v>221</v>
      </c>
      <c r="C117" s="32" t="s">
        <v>220</v>
      </c>
      <c r="D117" s="34" t="s">
        <v>610</v>
      </c>
      <c r="E117" s="34" t="s">
        <v>256</v>
      </c>
      <c r="F117" s="34" t="s">
        <v>261</v>
      </c>
      <c r="G117" s="35">
        <f>4/42</f>
        <v>9.5238095238095233E-2</v>
      </c>
      <c r="H117" s="36" t="s">
        <v>612</v>
      </c>
      <c r="I117" s="37" t="s">
        <v>210</v>
      </c>
      <c r="J117" s="40"/>
      <c r="K117" s="37">
        <f>0</f>
        <v>0</v>
      </c>
      <c r="L117" s="39" t="s">
        <v>9</v>
      </c>
      <c r="N117" s="71">
        <f t="shared" si="6"/>
        <v>1</v>
      </c>
      <c r="O117" s="8">
        <f t="shared" si="7"/>
        <v>0</v>
      </c>
      <c r="P117" s="67">
        <f t="shared" si="8"/>
        <v>1</v>
      </c>
    </row>
    <row r="118" spans="1:16" ht="13.5" customHeight="1" x14ac:dyDescent="0.15">
      <c r="A118" s="32">
        <v>20150806119</v>
      </c>
      <c r="B118" s="33" t="s">
        <v>212</v>
      </c>
      <c r="C118" s="32" t="s">
        <v>211</v>
      </c>
      <c r="D118" s="34" t="s">
        <v>610</v>
      </c>
      <c r="E118" s="34" t="s">
        <v>219</v>
      </c>
      <c r="F118" s="34" t="s">
        <v>240</v>
      </c>
      <c r="G118" s="35">
        <f>0/100</f>
        <v>0</v>
      </c>
      <c r="H118" s="36" t="s">
        <v>612</v>
      </c>
      <c r="I118" s="37" t="s">
        <v>229</v>
      </c>
      <c r="J118" s="40" t="s">
        <v>37</v>
      </c>
      <c r="K118" s="37">
        <f xml:space="preserve"> 3/200</f>
        <v>1.4999999999999999E-2</v>
      </c>
      <c r="L118" s="39" t="s">
        <v>4</v>
      </c>
      <c r="N118" s="71">
        <f t="shared" si="6"/>
        <v>0</v>
      </c>
      <c r="O118" s="8">
        <f t="shared" si="7"/>
        <v>0</v>
      </c>
      <c r="P118" s="67">
        <f t="shared" si="8"/>
        <v>0</v>
      </c>
    </row>
    <row r="119" spans="1:16" ht="13.5" customHeight="1" x14ac:dyDescent="0.15">
      <c r="A119" s="32">
        <v>20150806120</v>
      </c>
      <c r="B119" s="33" t="s">
        <v>221</v>
      </c>
      <c r="C119" s="32" t="s">
        <v>220</v>
      </c>
      <c r="D119" s="34" t="s">
        <v>610</v>
      </c>
      <c r="E119" s="34" t="s">
        <v>229</v>
      </c>
      <c r="F119" s="34" t="s">
        <v>262</v>
      </c>
      <c r="G119" s="35">
        <f>20/15</f>
        <v>1.3333333333333333</v>
      </c>
      <c r="H119" s="36" t="s">
        <v>612</v>
      </c>
      <c r="I119" s="37" t="s">
        <v>219</v>
      </c>
      <c r="J119" s="40"/>
      <c r="K119" s="37">
        <f>0</f>
        <v>0</v>
      </c>
      <c r="L119" s="39" t="s">
        <v>9</v>
      </c>
      <c r="N119" s="71">
        <f t="shared" si="6"/>
        <v>1</v>
      </c>
      <c r="O119" s="8">
        <f t="shared" si="7"/>
        <v>0</v>
      </c>
      <c r="P119" s="67">
        <f t="shared" si="8"/>
        <v>1</v>
      </c>
    </row>
    <row r="120" spans="1:16" ht="13.5" customHeight="1" x14ac:dyDescent="0.15">
      <c r="A120" s="32">
        <v>20150806121</v>
      </c>
      <c r="B120" s="33" t="s">
        <v>221</v>
      </c>
      <c r="C120" s="32" t="s">
        <v>220</v>
      </c>
      <c r="D120" s="34" t="s">
        <v>610</v>
      </c>
      <c r="E120" s="34" t="s">
        <v>219</v>
      </c>
      <c r="F120" s="34" t="s">
        <v>222</v>
      </c>
      <c r="G120" s="35">
        <f>0/100</f>
        <v>0</v>
      </c>
      <c r="H120" s="36" t="s">
        <v>613</v>
      </c>
      <c r="I120" s="37" t="s">
        <v>219</v>
      </c>
      <c r="J120" s="40"/>
      <c r="K120" s="37">
        <f>0</f>
        <v>0</v>
      </c>
      <c r="L120" s="39" t="s">
        <v>4</v>
      </c>
      <c r="N120" s="71">
        <f t="shared" si="6"/>
        <v>0</v>
      </c>
      <c r="O120" s="8">
        <f t="shared" si="7"/>
        <v>0</v>
      </c>
      <c r="P120" s="67">
        <f t="shared" si="8"/>
        <v>0</v>
      </c>
    </row>
    <row r="121" spans="1:16" ht="13.5" customHeight="1" x14ac:dyDescent="0.15">
      <c r="A121" s="32">
        <v>20150806122</v>
      </c>
      <c r="B121" s="33" t="s">
        <v>221</v>
      </c>
      <c r="C121" s="32" t="s">
        <v>220</v>
      </c>
      <c r="D121" s="34" t="s">
        <v>610</v>
      </c>
      <c r="E121" s="34" t="s">
        <v>225</v>
      </c>
      <c r="F121" s="34" t="s">
        <v>222</v>
      </c>
      <c r="G121" s="35">
        <f>0/100</f>
        <v>0</v>
      </c>
      <c r="H121" s="36" t="s">
        <v>613</v>
      </c>
      <c r="I121" s="37" t="s">
        <v>225</v>
      </c>
      <c r="J121" s="40"/>
      <c r="K121" s="37">
        <f>0</f>
        <v>0</v>
      </c>
      <c r="L121" s="39" t="s">
        <v>4</v>
      </c>
      <c r="N121" s="71">
        <f t="shared" si="6"/>
        <v>0</v>
      </c>
      <c r="O121" s="8">
        <f t="shared" si="7"/>
        <v>0</v>
      </c>
      <c r="P121" s="67">
        <f t="shared" si="8"/>
        <v>0</v>
      </c>
    </row>
    <row r="122" spans="1:16" ht="13.5" customHeight="1" x14ac:dyDescent="0.15">
      <c r="A122" s="32">
        <v>20150806123</v>
      </c>
      <c r="B122" s="33" t="s">
        <v>227</v>
      </c>
      <c r="C122" s="32" t="s">
        <v>226</v>
      </c>
      <c r="D122" s="34" t="s">
        <v>610</v>
      </c>
      <c r="E122" s="34" t="s">
        <v>246</v>
      </c>
      <c r="F122" s="34" t="s">
        <v>263</v>
      </c>
      <c r="G122" s="35">
        <f>10/67</f>
        <v>0.14925373134328357</v>
      </c>
      <c r="H122" s="36" t="s">
        <v>613</v>
      </c>
      <c r="I122" s="37" t="s">
        <v>245</v>
      </c>
      <c r="J122" s="40"/>
      <c r="K122" s="37">
        <f>0</f>
        <v>0</v>
      </c>
      <c r="L122" s="39" t="s">
        <v>9</v>
      </c>
      <c r="N122" s="71">
        <f t="shared" si="6"/>
        <v>1</v>
      </c>
      <c r="O122" s="8">
        <f t="shared" si="7"/>
        <v>0</v>
      </c>
      <c r="P122" s="67">
        <f t="shared" si="8"/>
        <v>1</v>
      </c>
    </row>
    <row r="123" spans="1:16" ht="13.5" customHeight="1" x14ac:dyDescent="0.15">
      <c r="A123" s="32">
        <v>20150806124</v>
      </c>
      <c r="B123" s="33" t="s">
        <v>248</v>
      </c>
      <c r="C123" s="32" t="s">
        <v>247</v>
      </c>
      <c r="D123" s="34" t="s">
        <v>610</v>
      </c>
      <c r="E123" s="34" t="s">
        <v>229</v>
      </c>
      <c r="F123" s="34" t="s">
        <v>264</v>
      </c>
      <c r="G123" s="35">
        <f>17/33</f>
        <v>0.51515151515151514</v>
      </c>
      <c r="H123" s="36" t="s">
        <v>613</v>
      </c>
      <c r="I123" s="37" t="s">
        <v>219</v>
      </c>
      <c r="J123" s="40"/>
      <c r="K123" s="37">
        <f>0</f>
        <v>0</v>
      </c>
      <c r="L123" s="39" t="s">
        <v>27</v>
      </c>
      <c r="N123" s="71">
        <f t="shared" si="6"/>
        <v>1</v>
      </c>
      <c r="O123" s="8">
        <f t="shared" si="7"/>
        <v>0</v>
      </c>
      <c r="P123" s="67">
        <f t="shared" si="8"/>
        <v>1</v>
      </c>
    </row>
    <row r="124" spans="1:16" ht="13.5" customHeight="1" x14ac:dyDescent="0.15">
      <c r="A124" s="32">
        <v>20150806125</v>
      </c>
      <c r="B124" s="33" t="s">
        <v>221</v>
      </c>
      <c r="C124" s="32" t="s">
        <v>220</v>
      </c>
      <c r="D124" s="34" t="s">
        <v>610</v>
      </c>
      <c r="E124" s="34" t="s">
        <v>210</v>
      </c>
      <c r="F124" s="34" t="s">
        <v>222</v>
      </c>
      <c r="G124" s="35">
        <f t="shared" ref="G124:G139" si="11">0/100</f>
        <v>0</v>
      </c>
      <c r="H124" s="36" t="s">
        <v>613</v>
      </c>
      <c r="I124" s="37" t="s">
        <v>210</v>
      </c>
      <c r="J124" s="40"/>
      <c r="K124" s="37">
        <f>0</f>
        <v>0</v>
      </c>
      <c r="L124" s="39" t="s">
        <v>4</v>
      </c>
      <c r="N124" s="71">
        <f t="shared" si="6"/>
        <v>0</v>
      </c>
      <c r="O124" s="8">
        <f t="shared" si="7"/>
        <v>0</v>
      </c>
      <c r="P124" s="67">
        <f t="shared" si="8"/>
        <v>0</v>
      </c>
    </row>
    <row r="125" spans="1:16" ht="13.5" customHeight="1" x14ac:dyDescent="0.15">
      <c r="A125" s="32">
        <v>20150806126</v>
      </c>
      <c r="B125" s="33" t="s">
        <v>212</v>
      </c>
      <c r="C125" s="32" t="s">
        <v>211</v>
      </c>
      <c r="D125" s="34" t="s">
        <v>610</v>
      </c>
      <c r="E125" s="34" t="s">
        <v>219</v>
      </c>
      <c r="F125" s="34" t="s">
        <v>240</v>
      </c>
      <c r="G125" s="35">
        <f t="shared" si="11"/>
        <v>0</v>
      </c>
      <c r="H125" s="36" t="s">
        <v>613</v>
      </c>
      <c r="I125" s="37" t="s">
        <v>219</v>
      </c>
      <c r="J125" s="40"/>
      <c r="K125" s="37">
        <f>0</f>
        <v>0</v>
      </c>
      <c r="L125" s="39" t="s">
        <v>4</v>
      </c>
      <c r="N125" s="71">
        <f t="shared" si="6"/>
        <v>0</v>
      </c>
      <c r="O125" s="8">
        <f t="shared" si="7"/>
        <v>0</v>
      </c>
      <c r="P125" s="67">
        <f t="shared" si="8"/>
        <v>0</v>
      </c>
    </row>
    <row r="126" spans="1:16" ht="13.5" customHeight="1" x14ac:dyDescent="0.15">
      <c r="A126" s="32">
        <v>20150806127</v>
      </c>
      <c r="B126" s="33" t="s">
        <v>221</v>
      </c>
      <c r="C126" s="32" t="s">
        <v>220</v>
      </c>
      <c r="D126" s="34" t="s">
        <v>609</v>
      </c>
      <c r="E126" s="34" t="s">
        <v>219</v>
      </c>
      <c r="F126" s="34" t="s">
        <v>222</v>
      </c>
      <c r="G126" s="35">
        <f t="shared" si="11"/>
        <v>0</v>
      </c>
      <c r="H126" s="36" t="s">
        <v>613</v>
      </c>
      <c r="I126" s="37" t="s">
        <v>219</v>
      </c>
      <c r="J126" s="40"/>
      <c r="K126" s="37">
        <f>0</f>
        <v>0</v>
      </c>
      <c r="L126" s="39" t="s">
        <v>4</v>
      </c>
      <c r="N126" s="71">
        <f t="shared" si="6"/>
        <v>0</v>
      </c>
      <c r="O126" s="8">
        <f t="shared" si="7"/>
        <v>0</v>
      </c>
      <c r="P126" s="67">
        <f t="shared" si="8"/>
        <v>0</v>
      </c>
    </row>
    <row r="127" spans="1:16" ht="13.5" customHeight="1" x14ac:dyDescent="0.15">
      <c r="A127" s="32">
        <v>20150806128</v>
      </c>
      <c r="B127" s="33" t="s">
        <v>221</v>
      </c>
      <c r="C127" s="32" t="s">
        <v>220</v>
      </c>
      <c r="D127" s="34" t="s">
        <v>609</v>
      </c>
      <c r="E127" s="34" t="s">
        <v>205</v>
      </c>
      <c r="F127" s="34" t="s">
        <v>222</v>
      </c>
      <c r="G127" s="35">
        <f t="shared" si="11"/>
        <v>0</v>
      </c>
      <c r="H127" s="36" t="s">
        <v>613</v>
      </c>
      <c r="I127" s="37" t="s">
        <v>205</v>
      </c>
      <c r="J127" s="40"/>
      <c r="K127" s="37">
        <f>0</f>
        <v>0</v>
      </c>
      <c r="L127" s="39" t="s">
        <v>4</v>
      </c>
      <c r="N127" s="71">
        <f t="shared" si="6"/>
        <v>0</v>
      </c>
      <c r="O127" s="8">
        <f t="shared" si="7"/>
        <v>0</v>
      </c>
      <c r="P127" s="67">
        <f t="shared" si="8"/>
        <v>0</v>
      </c>
    </row>
    <row r="128" spans="1:16" ht="13.5" customHeight="1" x14ac:dyDescent="0.15">
      <c r="A128" s="32">
        <v>20150806129</v>
      </c>
      <c r="B128" s="33" t="s">
        <v>207</v>
      </c>
      <c r="C128" s="32" t="s">
        <v>206</v>
      </c>
      <c r="D128" s="34" t="s">
        <v>609</v>
      </c>
      <c r="E128" s="34" t="s">
        <v>219</v>
      </c>
      <c r="F128" s="34" t="s">
        <v>208</v>
      </c>
      <c r="G128" s="35">
        <f t="shared" si="11"/>
        <v>0</v>
      </c>
      <c r="H128" s="36" t="s">
        <v>613</v>
      </c>
      <c r="I128" s="37" t="s">
        <v>229</v>
      </c>
      <c r="J128" s="40" t="s">
        <v>13</v>
      </c>
      <c r="K128" s="37">
        <f xml:space="preserve"> 2/200</f>
        <v>0.01</v>
      </c>
      <c r="L128" s="39" t="s">
        <v>4</v>
      </c>
      <c r="N128" s="71">
        <f t="shared" si="6"/>
        <v>0</v>
      </c>
      <c r="O128" s="8">
        <f t="shared" si="7"/>
        <v>0</v>
      </c>
      <c r="P128" s="67">
        <f t="shared" si="8"/>
        <v>0</v>
      </c>
    </row>
    <row r="129" spans="1:16" ht="13.5" customHeight="1" x14ac:dyDescent="0.15">
      <c r="A129" s="32">
        <v>20150806130</v>
      </c>
      <c r="B129" s="33" t="s">
        <v>221</v>
      </c>
      <c r="C129" s="32" t="s">
        <v>220</v>
      </c>
      <c r="D129" s="34" t="s">
        <v>609</v>
      </c>
      <c r="E129" s="34" t="s">
        <v>219</v>
      </c>
      <c r="F129" s="34" t="s">
        <v>222</v>
      </c>
      <c r="G129" s="35">
        <f t="shared" si="11"/>
        <v>0</v>
      </c>
      <c r="H129" s="36" t="s">
        <v>613</v>
      </c>
      <c r="I129" s="37" t="s">
        <v>219</v>
      </c>
      <c r="J129" s="40"/>
      <c r="K129" s="37">
        <f>0</f>
        <v>0</v>
      </c>
      <c r="L129" s="39" t="s">
        <v>4</v>
      </c>
      <c r="N129" s="71">
        <f t="shared" si="6"/>
        <v>0</v>
      </c>
      <c r="O129" s="8">
        <f t="shared" si="7"/>
        <v>0</v>
      </c>
      <c r="P129" s="67">
        <f t="shared" si="8"/>
        <v>0</v>
      </c>
    </row>
    <row r="130" spans="1:16" ht="13.5" customHeight="1" x14ac:dyDescent="0.15">
      <c r="A130" s="32">
        <v>20150806131</v>
      </c>
      <c r="B130" s="33" t="s">
        <v>221</v>
      </c>
      <c r="C130" s="32" t="s">
        <v>220</v>
      </c>
      <c r="D130" s="34" t="s">
        <v>610</v>
      </c>
      <c r="E130" s="34" t="s">
        <v>225</v>
      </c>
      <c r="F130" s="34" t="s">
        <v>222</v>
      </c>
      <c r="G130" s="35">
        <f t="shared" si="11"/>
        <v>0</v>
      </c>
      <c r="H130" s="36" t="s">
        <v>613</v>
      </c>
      <c r="I130" s="37" t="s">
        <v>225</v>
      </c>
      <c r="J130" s="40"/>
      <c r="K130" s="37">
        <f>0</f>
        <v>0</v>
      </c>
      <c r="L130" s="39" t="s">
        <v>4</v>
      </c>
      <c r="N130" s="71">
        <f t="shared" si="6"/>
        <v>0</v>
      </c>
      <c r="O130" s="8">
        <f t="shared" si="7"/>
        <v>0</v>
      </c>
      <c r="P130" s="67">
        <f t="shared" si="8"/>
        <v>0</v>
      </c>
    </row>
    <row r="131" spans="1:16" ht="13.5" customHeight="1" x14ac:dyDescent="0.15">
      <c r="A131" s="32">
        <v>20150806132</v>
      </c>
      <c r="B131" s="33" t="s">
        <v>227</v>
      </c>
      <c r="C131" s="32" t="s">
        <v>226</v>
      </c>
      <c r="D131" s="34" t="s">
        <v>609</v>
      </c>
      <c r="E131" s="34" t="s">
        <v>205</v>
      </c>
      <c r="F131" s="34" t="s">
        <v>228</v>
      </c>
      <c r="G131" s="35">
        <f t="shared" si="11"/>
        <v>0</v>
      </c>
      <c r="H131" s="36" t="s">
        <v>613</v>
      </c>
      <c r="I131" s="37" t="s">
        <v>205</v>
      </c>
      <c r="J131" s="40"/>
      <c r="K131" s="37">
        <f>0</f>
        <v>0</v>
      </c>
      <c r="L131" s="39" t="s">
        <v>4</v>
      </c>
      <c r="N131" s="71">
        <f t="shared" si="6"/>
        <v>0</v>
      </c>
      <c r="O131" s="8">
        <f t="shared" si="7"/>
        <v>0</v>
      </c>
      <c r="P131" s="67">
        <f t="shared" si="8"/>
        <v>0</v>
      </c>
    </row>
    <row r="132" spans="1:16" ht="13.5" customHeight="1" x14ac:dyDescent="0.15">
      <c r="A132" s="32">
        <v>20150806133</v>
      </c>
      <c r="B132" s="33" t="s">
        <v>207</v>
      </c>
      <c r="C132" s="32" t="s">
        <v>206</v>
      </c>
      <c r="D132" s="34" t="s">
        <v>609</v>
      </c>
      <c r="E132" s="34" t="s">
        <v>245</v>
      </c>
      <c r="F132" s="34" t="s">
        <v>208</v>
      </c>
      <c r="G132" s="35">
        <f t="shared" si="11"/>
        <v>0</v>
      </c>
      <c r="H132" s="36" t="s">
        <v>613</v>
      </c>
      <c r="I132" s="37" t="s">
        <v>245</v>
      </c>
      <c r="J132" s="40"/>
      <c r="K132" s="37">
        <f>0</f>
        <v>0</v>
      </c>
      <c r="L132" s="39" t="s">
        <v>9</v>
      </c>
      <c r="N132" s="71">
        <f t="shared" ref="N132:N195" si="12">IF(E132="neg",0,IF(L132="neg",0,1))</f>
        <v>0</v>
      </c>
      <c r="O132" s="8">
        <f t="shared" ref="O132:O195" si="13">IF(I132="neg",0,IF(L132="neg",0,1))</f>
        <v>0</v>
      </c>
      <c r="P132" s="67">
        <f t="shared" ref="P132:P195" si="14">IF(L132="neg",0,1)</f>
        <v>1</v>
      </c>
    </row>
    <row r="133" spans="1:16" ht="13.5" customHeight="1" x14ac:dyDescent="0.15">
      <c r="A133" s="32">
        <v>20150806134</v>
      </c>
      <c r="B133" s="33" t="s">
        <v>248</v>
      </c>
      <c r="C133" s="32" t="s">
        <v>247</v>
      </c>
      <c r="D133" s="34" t="s">
        <v>609</v>
      </c>
      <c r="E133" s="34" t="s">
        <v>219</v>
      </c>
      <c r="F133" s="34" t="s">
        <v>249</v>
      </c>
      <c r="G133" s="35">
        <f t="shared" si="11"/>
        <v>0</v>
      </c>
      <c r="H133" s="36" t="s">
        <v>613</v>
      </c>
      <c r="I133" s="37" t="s">
        <v>219</v>
      </c>
      <c r="J133" s="40"/>
      <c r="K133" s="37">
        <f>0</f>
        <v>0</v>
      </c>
      <c r="L133" s="39" t="s">
        <v>4</v>
      </c>
      <c r="N133" s="71">
        <f t="shared" si="12"/>
        <v>0</v>
      </c>
      <c r="O133" s="8">
        <f t="shared" si="13"/>
        <v>0</v>
      </c>
      <c r="P133" s="67">
        <f t="shared" si="14"/>
        <v>0</v>
      </c>
    </row>
    <row r="134" spans="1:16" ht="13.5" customHeight="1" x14ac:dyDescent="0.15">
      <c r="A134" s="32">
        <v>20150806135</v>
      </c>
      <c r="B134" s="33" t="s">
        <v>221</v>
      </c>
      <c r="C134" s="32" t="s">
        <v>220</v>
      </c>
      <c r="D134" s="34" t="s">
        <v>609</v>
      </c>
      <c r="E134" s="34" t="s">
        <v>219</v>
      </c>
      <c r="F134" s="34" t="s">
        <v>222</v>
      </c>
      <c r="G134" s="35">
        <f t="shared" si="11"/>
        <v>0</v>
      </c>
      <c r="H134" s="36" t="s">
        <v>613</v>
      </c>
      <c r="I134" s="37" t="s">
        <v>219</v>
      </c>
      <c r="J134" s="40"/>
      <c r="K134" s="37">
        <f>0</f>
        <v>0</v>
      </c>
      <c r="L134" s="39" t="s">
        <v>4</v>
      </c>
      <c r="N134" s="71">
        <f t="shared" si="12"/>
        <v>0</v>
      </c>
      <c r="O134" s="8">
        <f t="shared" si="13"/>
        <v>0</v>
      </c>
      <c r="P134" s="67">
        <f t="shared" si="14"/>
        <v>0</v>
      </c>
    </row>
    <row r="135" spans="1:16" ht="13.5" customHeight="1" x14ac:dyDescent="0.15">
      <c r="A135" s="32">
        <v>20150806136</v>
      </c>
      <c r="B135" s="33" t="s">
        <v>221</v>
      </c>
      <c r="C135" s="32" t="s">
        <v>220</v>
      </c>
      <c r="D135" s="34" t="s">
        <v>609</v>
      </c>
      <c r="E135" s="34" t="s">
        <v>33</v>
      </c>
      <c r="F135" s="34" t="s">
        <v>222</v>
      </c>
      <c r="G135" s="35">
        <f t="shared" si="11"/>
        <v>0</v>
      </c>
      <c r="H135" s="36" t="s">
        <v>613</v>
      </c>
      <c r="I135" s="37" t="s">
        <v>33</v>
      </c>
      <c r="J135" s="40"/>
      <c r="K135" s="37">
        <f>0</f>
        <v>0</v>
      </c>
      <c r="L135" s="39" t="s">
        <v>4</v>
      </c>
      <c r="N135" s="71">
        <f t="shared" si="12"/>
        <v>0</v>
      </c>
      <c r="O135" s="8">
        <f t="shared" si="13"/>
        <v>0</v>
      </c>
      <c r="P135" s="67">
        <f t="shared" si="14"/>
        <v>0</v>
      </c>
    </row>
    <row r="136" spans="1:16" ht="13.5" customHeight="1" x14ac:dyDescent="0.15">
      <c r="A136" s="32">
        <v>20150806137</v>
      </c>
      <c r="B136" s="33" t="s">
        <v>35</v>
      </c>
      <c r="C136" s="32" t="s">
        <v>34</v>
      </c>
      <c r="D136" s="34" t="s">
        <v>609</v>
      </c>
      <c r="E136" s="34" t="s">
        <v>210</v>
      </c>
      <c r="F136" s="34" t="s">
        <v>36</v>
      </c>
      <c r="G136" s="35">
        <f t="shared" si="11"/>
        <v>0</v>
      </c>
      <c r="H136" s="36" t="s">
        <v>613</v>
      </c>
      <c r="I136" s="37" t="s">
        <v>210</v>
      </c>
      <c r="J136" s="40"/>
      <c r="K136" s="37">
        <f>0</f>
        <v>0</v>
      </c>
      <c r="L136" s="39" t="s">
        <v>4</v>
      </c>
      <c r="N136" s="71">
        <f t="shared" si="12"/>
        <v>0</v>
      </c>
      <c r="O136" s="8">
        <f t="shared" si="13"/>
        <v>0</v>
      </c>
      <c r="P136" s="67">
        <f t="shared" si="14"/>
        <v>0</v>
      </c>
    </row>
    <row r="137" spans="1:16" ht="13.5" customHeight="1" x14ac:dyDescent="0.15">
      <c r="A137" s="32">
        <v>20150806138</v>
      </c>
      <c r="B137" s="33" t="s">
        <v>212</v>
      </c>
      <c r="C137" s="32" t="s">
        <v>211</v>
      </c>
      <c r="D137" s="34" t="s">
        <v>610</v>
      </c>
      <c r="E137" s="34" t="s">
        <v>219</v>
      </c>
      <c r="F137" s="34" t="s">
        <v>240</v>
      </c>
      <c r="G137" s="35">
        <f t="shared" si="11"/>
        <v>0</v>
      </c>
      <c r="H137" s="36" t="s">
        <v>613</v>
      </c>
      <c r="I137" s="37" t="s">
        <v>219</v>
      </c>
      <c r="J137" s="40"/>
      <c r="K137" s="37">
        <f>0</f>
        <v>0</v>
      </c>
      <c r="L137" s="39" t="s">
        <v>4</v>
      </c>
      <c r="N137" s="71">
        <f t="shared" si="12"/>
        <v>0</v>
      </c>
      <c r="O137" s="8">
        <f t="shared" si="13"/>
        <v>0</v>
      </c>
      <c r="P137" s="67">
        <f t="shared" si="14"/>
        <v>0</v>
      </c>
    </row>
    <row r="138" spans="1:16" ht="13.5" customHeight="1" x14ac:dyDescent="0.15">
      <c r="A138" s="32">
        <v>20150806139</v>
      </c>
      <c r="B138" s="33" t="s">
        <v>221</v>
      </c>
      <c r="C138" s="32" t="s">
        <v>220</v>
      </c>
      <c r="D138" s="34" t="s">
        <v>610</v>
      </c>
      <c r="E138" s="34" t="s">
        <v>219</v>
      </c>
      <c r="F138" s="34" t="s">
        <v>222</v>
      </c>
      <c r="G138" s="35">
        <f t="shared" si="11"/>
        <v>0</v>
      </c>
      <c r="H138" s="36" t="s">
        <v>613</v>
      </c>
      <c r="I138" s="37" t="s">
        <v>219</v>
      </c>
      <c r="J138" s="40"/>
      <c r="K138" s="37">
        <f>0</f>
        <v>0</v>
      </c>
      <c r="L138" s="39" t="s">
        <v>4</v>
      </c>
      <c r="N138" s="71">
        <f t="shared" si="12"/>
        <v>0</v>
      </c>
      <c r="O138" s="8">
        <f t="shared" si="13"/>
        <v>0</v>
      </c>
      <c r="P138" s="67">
        <f t="shared" si="14"/>
        <v>0</v>
      </c>
    </row>
    <row r="139" spans="1:16" ht="13.5" customHeight="1" x14ac:dyDescent="0.15">
      <c r="A139" s="32">
        <v>20150806140</v>
      </c>
      <c r="B139" s="33" t="s">
        <v>221</v>
      </c>
      <c r="C139" s="32" t="s">
        <v>220</v>
      </c>
      <c r="D139" s="34" t="s">
        <v>610</v>
      </c>
      <c r="E139" s="34" t="s">
        <v>219</v>
      </c>
      <c r="F139" s="34" t="s">
        <v>222</v>
      </c>
      <c r="G139" s="35">
        <f t="shared" si="11"/>
        <v>0</v>
      </c>
      <c r="H139" s="36" t="s">
        <v>613</v>
      </c>
      <c r="I139" s="37" t="s">
        <v>219</v>
      </c>
      <c r="J139" s="40"/>
      <c r="K139" s="37">
        <f>0</f>
        <v>0</v>
      </c>
      <c r="L139" s="39" t="s">
        <v>4</v>
      </c>
      <c r="N139" s="71">
        <f t="shared" si="12"/>
        <v>0</v>
      </c>
      <c r="O139" s="8">
        <f t="shared" si="13"/>
        <v>0</v>
      </c>
      <c r="P139" s="67">
        <f t="shared" si="14"/>
        <v>0</v>
      </c>
    </row>
    <row r="140" spans="1:16" ht="13.5" customHeight="1" x14ac:dyDescent="0.15">
      <c r="A140" s="32">
        <v>20150806141</v>
      </c>
      <c r="B140" s="33" t="s">
        <v>221</v>
      </c>
      <c r="C140" s="32" t="s">
        <v>220</v>
      </c>
      <c r="D140" s="34" t="s">
        <v>609</v>
      </c>
      <c r="E140" s="34" t="s">
        <v>229</v>
      </c>
      <c r="F140" s="45" t="s">
        <v>265</v>
      </c>
      <c r="G140" s="42">
        <f>67/12</f>
        <v>5.583333333333333</v>
      </c>
      <c r="H140" s="36" t="s">
        <v>613</v>
      </c>
      <c r="I140" s="37" t="s">
        <v>219</v>
      </c>
      <c r="J140" s="40"/>
      <c r="K140" s="37">
        <f>0</f>
        <v>0</v>
      </c>
      <c r="L140" s="39" t="s">
        <v>9</v>
      </c>
      <c r="N140" s="71">
        <f t="shared" si="12"/>
        <v>1</v>
      </c>
      <c r="O140" s="8">
        <f t="shared" si="13"/>
        <v>0</v>
      </c>
      <c r="P140" s="67">
        <f t="shared" si="14"/>
        <v>1</v>
      </c>
    </row>
    <row r="141" spans="1:16" ht="13.5" customHeight="1" x14ac:dyDescent="0.15">
      <c r="A141" s="32">
        <v>20150806142</v>
      </c>
      <c r="B141" s="33" t="s">
        <v>221</v>
      </c>
      <c r="C141" s="32" t="s">
        <v>220</v>
      </c>
      <c r="D141" s="34" t="s">
        <v>609</v>
      </c>
      <c r="E141" s="34" t="s">
        <v>219</v>
      </c>
      <c r="F141" s="34" t="s">
        <v>222</v>
      </c>
      <c r="G141" s="35">
        <f>0/100</f>
        <v>0</v>
      </c>
      <c r="H141" s="36" t="s">
        <v>613</v>
      </c>
      <c r="I141" s="37" t="s">
        <v>219</v>
      </c>
      <c r="J141" s="40"/>
      <c r="K141" s="37">
        <f>0</f>
        <v>0</v>
      </c>
      <c r="L141" s="39" t="s">
        <v>4</v>
      </c>
      <c r="N141" s="71">
        <f t="shared" si="12"/>
        <v>0</v>
      </c>
      <c r="O141" s="8">
        <f t="shared" si="13"/>
        <v>0</v>
      </c>
      <c r="P141" s="67">
        <f t="shared" si="14"/>
        <v>0</v>
      </c>
    </row>
    <row r="142" spans="1:16" ht="13.5" customHeight="1" x14ac:dyDescent="0.15">
      <c r="A142" s="32">
        <v>20150806143</v>
      </c>
      <c r="B142" s="33" t="s">
        <v>221</v>
      </c>
      <c r="C142" s="32" t="s">
        <v>220</v>
      </c>
      <c r="D142" s="34" t="s">
        <v>609</v>
      </c>
      <c r="E142" s="34" t="s">
        <v>219</v>
      </c>
      <c r="F142" s="34" t="s">
        <v>222</v>
      </c>
      <c r="G142" s="35">
        <f>0/100</f>
        <v>0</v>
      </c>
      <c r="H142" s="43" t="s">
        <v>609</v>
      </c>
      <c r="I142" s="37" t="s">
        <v>219</v>
      </c>
      <c r="J142" s="44"/>
      <c r="K142" s="37">
        <v>0</v>
      </c>
      <c r="L142" s="39" t="s">
        <v>9</v>
      </c>
      <c r="N142" s="71">
        <f t="shared" si="12"/>
        <v>0</v>
      </c>
      <c r="O142" s="8">
        <f t="shared" si="13"/>
        <v>0</v>
      </c>
      <c r="P142" s="67">
        <f t="shared" si="14"/>
        <v>1</v>
      </c>
    </row>
    <row r="143" spans="1:16" ht="13.5" customHeight="1" x14ac:dyDescent="0.15">
      <c r="A143" s="32">
        <v>20150806144</v>
      </c>
      <c r="B143" s="33" t="s">
        <v>221</v>
      </c>
      <c r="C143" s="32" t="s">
        <v>220</v>
      </c>
      <c r="D143" s="34" t="s">
        <v>609</v>
      </c>
      <c r="E143" s="34" t="s">
        <v>210</v>
      </c>
      <c r="F143" s="34" t="s">
        <v>222</v>
      </c>
      <c r="G143" s="35">
        <f>0/100</f>
        <v>0</v>
      </c>
      <c r="H143" s="36" t="s">
        <v>612</v>
      </c>
      <c r="I143" s="37" t="s">
        <v>210</v>
      </c>
      <c r="J143" s="40"/>
      <c r="K143" s="37">
        <f>0</f>
        <v>0</v>
      </c>
      <c r="L143" s="39" t="s">
        <v>4</v>
      </c>
      <c r="N143" s="71">
        <f t="shared" si="12"/>
        <v>0</v>
      </c>
      <c r="O143" s="8">
        <f t="shared" si="13"/>
        <v>0</v>
      </c>
      <c r="P143" s="67">
        <f t="shared" si="14"/>
        <v>0</v>
      </c>
    </row>
    <row r="144" spans="1:16" ht="13.5" customHeight="1" x14ac:dyDescent="0.15">
      <c r="A144" s="32">
        <v>20150806145</v>
      </c>
      <c r="B144" s="33" t="s">
        <v>212</v>
      </c>
      <c r="C144" s="32" t="s">
        <v>211</v>
      </c>
      <c r="D144" s="34" t="s">
        <v>609</v>
      </c>
      <c r="E144" s="34" t="s">
        <v>219</v>
      </c>
      <c r="F144" s="34" t="s">
        <v>240</v>
      </c>
      <c r="G144" s="35">
        <f>0/100</f>
        <v>0</v>
      </c>
      <c r="H144" s="36" t="s">
        <v>612</v>
      </c>
      <c r="I144" s="37" t="s">
        <v>219</v>
      </c>
      <c r="J144" s="40"/>
      <c r="K144" s="37">
        <f>0</f>
        <v>0</v>
      </c>
      <c r="L144" s="39" t="s">
        <v>4</v>
      </c>
      <c r="N144" s="71">
        <f t="shared" si="12"/>
        <v>0</v>
      </c>
      <c r="O144" s="8">
        <f t="shared" si="13"/>
        <v>0</v>
      </c>
      <c r="P144" s="67">
        <f t="shared" si="14"/>
        <v>0</v>
      </c>
    </row>
    <row r="145" spans="1:16" ht="13.5" customHeight="1" x14ac:dyDescent="0.15">
      <c r="A145" s="32">
        <v>20150806146</v>
      </c>
      <c r="B145" s="33" t="s">
        <v>221</v>
      </c>
      <c r="C145" s="32" t="s">
        <v>220</v>
      </c>
      <c r="D145" s="34" t="s">
        <v>609</v>
      </c>
      <c r="E145" s="34" t="s">
        <v>266</v>
      </c>
      <c r="F145" s="34" t="s">
        <v>222</v>
      </c>
      <c r="G145" s="35">
        <f>0/100</f>
        <v>0</v>
      </c>
      <c r="H145" s="36" t="s">
        <v>612</v>
      </c>
      <c r="I145" s="37" t="s">
        <v>266</v>
      </c>
      <c r="J145" s="40"/>
      <c r="K145" s="37">
        <f>0</f>
        <v>0</v>
      </c>
      <c r="L145" s="39" t="s">
        <v>4</v>
      </c>
      <c r="N145" s="71">
        <f t="shared" si="12"/>
        <v>0</v>
      </c>
      <c r="O145" s="8">
        <f t="shared" si="13"/>
        <v>0</v>
      </c>
      <c r="P145" s="67">
        <f t="shared" si="14"/>
        <v>0</v>
      </c>
    </row>
    <row r="146" spans="1:16" ht="13.5" customHeight="1" x14ac:dyDescent="0.15">
      <c r="A146" s="32">
        <v>20150806147</v>
      </c>
      <c r="B146" s="33" t="s">
        <v>268</v>
      </c>
      <c r="C146" s="32" t="s">
        <v>267</v>
      </c>
      <c r="D146" s="34" t="s">
        <v>609</v>
      </c>
      <c r="E146" s="34" t="s">
        <v>270</v>
      </c>
      <c r="F146" s="45" t="s">
        <v>269</v>
      </c>
      <c r="G146" s="42">
        <f>12/30</f>
        <v>0.4</v>
      </c>
      <c r="H146" s="36" t="s">
        <v>612</v>
      </c>
      <c r="I146" s="37" t="s">
        <v>270</v>
      </c>
      <c r="J146" s="40" t="s">
        <v>50</v>
      </c>
      <c r="K146" s="37">
        <f xml:space="preserve"> 19/201</f>
        <v>9.4527363184079602E-2</v>
      </c>
      <c r="L146" s="39" t="s">
        <v>9</v>
      </c>
      <c r="N146" s="71">
        <f t="shared" si="12"/>
        <v>1</v>
      </c>
      <c r="O146" s="8">
        <f t="shared" si="13"/>
        <v>1</v>
      </c>
      <c r="P146" s="67">
        <f t="shared" si="14"/>
        <v>1</v>
      </c>
    </row>
    <row r="147" spans="1:16" ht="13.5" customHeight="1" x14ac:dyDescent="0.15">
      <c r="A147" s="32">
        <v>20150806148</v>
      </c>
      <c r="B147" s="33" t="s">
        <v>268</v>
      </c>
      <c r="C147" s="32" t="s">
        <v>267</v>
      </c>
      <c r="D147" s="34" t="s">
        <v>610</v>
      </c>
      <c r="E147" s="34" t="s">
        <v>273</v>
      </c>
      <c r="F147" s="34" t="s">
        <v>271</v>
      </c>
      <c r="G147" s="35">
        <f>1/100</f>
        <v>0.01</v>
      </c>
      <c r="H147" s="36" t="s">
        <v>612</v>
      </c>
      <c r="I147" s="37" t="s">
        <v>272</v>
      </c>
      <c r="J147" s="40"/>
      <c r="K147" s="37">
        <f>0</f>
        <v>0</v>
      </c>
      <c r="L147" s="39" t="s">
        <v>9</v>
      </c>
      <c r="N147" s="71">
        <f t="shared" si="12"/>
        <v>1</v>
      </c>
      <c r="O147" s="8">
        <f t="shared" si="13"/>
        <v>0</v>
      </c>
      <c r="P147" s="67">
        <f t="shared" si="14"/>
        <v>1</v>
      </c>
    </row>
    <row r="148" spans="1:16" ht="13.5" customHeight="1" x14ac:dyDescent="0.15">
      <c r="A148" s="32">
        <v>20150806149</v>
      </c>
      <c r="B148" s="33" t="s">
        <v>275</v>
      </c>
      <c r="C148" s="32" t="s">
        <v>274</v>
      </c>
      <c r="D148" s="34" t="s">
        <v>610</v>
      </c>
      <c r="E148" s="34" t="s">
        <v>277</v>
      </c>
      <c r="F148" s="34" t="s">
        <v>276</v>
      </c>
      <c r="G148" s="35">
        <f t="shared" ref="G148:G158" si="15">0/100</f>
        <v>0</v>
      </c>
      <c r="H148" s="36" t="s">
        <v>612</v>
      </c>
      <c r="I148" s="37" t="s">
        <v>277</v>
      </c>
      <c r="J148" s="40"/>
      <c r="K148" s="37">
        <f>0</f>
        <v>0</v>
      </c>
      <c r="L148" s="39" t="s">
        <v>4</v>
      </c>
      <c r="N148" s="71">
        <f t="shared" si="12"/>
        <v>0</v>
      </c>
      <c r="O148" s="8">
        <f t="shared" si="13"/>
        <v>0</v>
      </c>
      <c r="P148" s="67">
        <f t="shared" si="14"/>
        <v>0</v>
      </c>
    </row>
    <row r="149" spans="1:16" ht="13.5" customHeight="1" x14ac:dyDescent="0.15">
      <c r="A149" s="32">
        <v>20150806150</v>
      </c>
      <c r="B149" s="33" t="s">
        <v>279</v>
      </c>
      <c r="C149" s="32" t="s">
        <v>278</v>
      </c>
      <c r="D149" s="34" t="s">
        <v>610</v>
      </c>
      <c r="E149" s="34" t="s">
        <v>233</v>
      </c>
      <c r="F149" s="34" t="s">
        <v>280</v>
      </c>
      <c r="G149" s="35">
        <f t="shared" si="15"/>
        <v>0</v>
      </c>
      <c r="H149" s="36" t="s">
        <v>612</v>
      </c>
      <c r="I149" s="37" t="s">
        <v>233</v>
      </c>
      <c r="J149" s="40"/>
      <c r="K149" s="37">
        <f>0</f>
        <v>0</v>
      </c>
      <c r="L149" s="39" t="s">
        <v>9</v>
      </c>
      <c r="N149" s="71">
        <f t="shared" si="12"/>
        <v>0</v>
      </c>
      <c r="O149" s="8">
        <f t="shared" si="13"/>
        <v>0</v>
      </c>
      <c r="P149" s="67">
        <f t="shared" si="14"/>
        <v>1</v>
      </c>
    </row>
    <row r="150" spans="1:16" ht="13.5" customHeight="1" x14ac:dyDescent="0.15">
      <c r="A150" s="32">
        <v>20150806151</v>
      </c>
      <c r="B150" s="33" t="s">
        <v>235</v>
      </c>
      <c r="C150" s="32" t="s">
        <v>234</v>
      </c>
      <c r="D150" s="34" t="s">
        <v>609</v>
      </c>
      <c r="E150" s="34" t="s">
        <v>7</v>
      </c>
      <c r="F150" s="34" t="s">
        <v>236</v>
      </c>
      <c r="G150" s="35">
        <f t="shared" si="15"/>
        <v>0</v>
      </c>
      <c r="H150" s="36" t="s">
        <v>613</v>
      </c>
      <c r="I150" s="37" t="s">
        <v>7</v>
      </c>
      <c r="J150" s="40"/>
      <c r="K150" s="37">
        <f>0</f>
        <v>0</v>
      </c>
      <c r="L150" s="39" t="s">
        <v>4</v>
      </c>
      <c r="N150" s="71">
        <f t="shared" si="12"/>
        <v>0</v>
      </c>
      <c r="O150" s="8">
        <f t="shared" si="13"/>
        <v>0</v>
      </c>
      <c r="P150" s="67">
        <f t="shared" si="14"/>
        <v>0</v>
      </c>
    </row>
    <row r="151" spans="1:16" ht="13.5" customHeight="1" x14ac:dyDescent="0.15">
      <c r="A151" s="32">
        <v>20150806152</v>
      </c>
      <c r="B151" s="33" t="s">
        <v>3</v>
      </c>
      <c r="C151" s="32" t="s">
        <v>8</v>
      </c>
      <c r="D151" s="34" t="s">
        <v>609</v>
      </c>
      <c r="E151" s="34" t="s">
        <v>7</v>
      </c>
      <c r="F151" s="34" t="s">
        <v>6</v>
      </c>
      <c r="G151" s="35">
        <f t="shared" si="15"/>
        <v>0</v>
      </c>
      <c r="H151" s="36" t="s">
        <v>613</v>
      </c>
      <c r="I151" s="37" t="s">
        <v>7</v>
      </c>
      <c r="J151" s="40"/>
      <c r="K151" s="37">
        <f>0</f>
        <v>0</v>
      </c>
      <c r="L151" s="39" t="s">
        <v>19</v>
      </c>
      <c r="N151" s="71">
        <f t="shared" si="12"/>
        <v>0</v>
      </c>
      <c r="O151" s="8">
        <f t="shared" si="13"/>
        <v>0</v>
      </c>
      <c r="P151" s="67">
        <f t="shared" si="14"/>
        <v>1</v>
      </c>
    </row>
    <row r="152" spans="1:16" ht="13.5" customHeight="1" x14ac:dyDescent="0.15">
      <c r="A152" s="32">
        <v>20150806153</v>
      </c>
      <c r="B152" s="33" t="s">
        <v>3</v>
      </c>
      <c r="C152" s="32" t="s">
        <v>8</v>
      </c>
      <c r="D152" s="34" t="s">
        <v>609</v>
      </c>
      <c r="E152" s="34" t="s">
        <v>7</v>
      </c>
      <c r="F152" s="34" t="s">
        <v>6</v>
      </c>
      <c r="G152" s="35">
        <f t="shared" si="15"/>
        <v>0</v>
      </c>
      <c r="H152" s="36" t="s">
        <v>613</v>
      </c>
      <c r="I152" s="37" t="s">
        <v>7</v>
      </c>
      <c r="J152" s="40"/>
      <c r="K152" s="37">
        <f>0</f>
        <v>0</v>
      </c>
      <c r="L152" s="39" t="s">
        <v>9</v>
      </c>
      <c r="N152" s="71">
        <f t="shared" si="12"/>
        <v>0</v>
      </c>
      <c r="O152" s="8">
        <f t="shared" si="13"/>
        <v>0</v>
      </c>
      <c r="P152" s="67">
        <f t="shared" si="14"/>
        <v>1</v>
      </c>
    </row>
    <row r="153" spans="1:16" ht="13.5" customHeight="1" x14ac:dyDescent="0.15">
      <c r="A153" s="32">
        <v>20150806154</v>
      </c>
      <c r="B153" s="33" t="s">
        <v>3</v>
      </c>
      <c r="C153" s="32" t="s">
        <v>8</v>
      </c>
      <c r="D153" s="34" t="s">
        <v>610</v>
      </c>
      <c r="E153" s="34" t="s">
        <v>205</v>
      </c>
      <c r="F153" s="34" t="s">
        <v>6</v>
      </c>
      <c r="G153" s="35">
        <f t="shared" si="15"/>
        <v>0</v>
      </c>
      <c r="H153" s="36" t="s">
        <v>613</v>
      </c>
      <c r="I153" s="37" t="s">
        <v>205</v>
      </c>
      <c r="J153" s="40"/>
      <c r="K153" s="37">
        <f>0</f>
        <v>0</v>
      </c>
      <c r="L153" s="39" t="s">
        <v>4</v>
      </c>
      <c r="N153" s="71">
        <f t="shared" si="12"/>
        <v>0</v>
      </c>
      <c r="O153" s="8">
        <f t="shared" si="13"/>
        <v>0</v>
      </c>
      <c r="P153" s="67">
        <f t="shared" si="14"/>
        <v>0</v>
      </c>
    </row>
    <row r="154" spans="1:16" ht="13.5" customHeight="1" x14ac:dyDescent="0.15">
      <c r="A154" s="32">
        <v>20150806155</v>
      </c>
      <c r="B154" s="33" t="s">
        <v>207</v>
      </c>
      <c r="C154" s="32" t="s">
        <v>206</v>
      </c>
      <c r="D154" s="34" t="s">
        <v>610</v>
      </c>
      <c r="E154" s="34" t="s">
        <v>205</v>
      </c>
      <c r="F154" s="34" t="s">
        <v>208</v>
      </c>
      <c r="G154" s="35">
        <f t="shared" si="15"/>
        <v>0</v>
      </c>
      <c r="H154" s="36" t="s">
        <v>613</v>
      </c>
      <c r="I154" s="37" t="s">
        <v>205</v>
      </c>
      <c r="J154" s="40"/>
      <c r="K154" s="37">
        <f>0</f>
        <v>0</v>
      </c>
      <c r="L154" s="39" t="s">
        <v>15</v>
      </c>
      <c r="N154" s="71">
        <f t="shared" si="12"/>
        <v>0</v>
      </c>
      <c r="O154" s="8">
        <f t="shared" si="13"/>
        <v>0</v>
      </c>
      <c r="P154" s="67">
        <f t="shared" si="14"/>
        <v>1</v>
      </c>
    </row>
    <row r="155" spans="1:16" ht="13.5" customHeight="1" x14ac:dyDescent="0.15">
      <c r="A155" s="32">
        <v>20150806156</v>
      </c>
      <c r="B155" s="33" t="s">
        <v>207</v>
      </c>
      <c r="C155" s="32" t="s">
        <v>206</v>
      </c>
      <c r="D155" s="34" t="s">
        <v>609</v>
      </c>
      <c r="E155" s="34" t="s">
        <v>205</v>
      </c>
      <c r="F155" s="34" t="s">
        <v>208</v>
      </c>
      <c r="G155" s="35">
        <f t="shared" si="15"/>
        <v>0</v>
      </c>
      <c r="H155" s="36" t="s">
        <v>613</v>
      </c>
      <c r="I155" s="37" t="s">
        <v>205</v>
      </c>
      <c r="J155" s="40"/>
      <c r="K155" s="37">
        <f>0</f>
        <v>0</v>
      </c>
      <c r="L155" s="39" t="s">
        <v>9</v>
      </c>
      <c r="N155" s="71">
        <f t="shared" si="12"/>
        <v>0</v>
      </c>
      <c r="O155" s="8">
        <f t="shared" si="13"/>
        <v>0</v>
      </c>
      <c r="P155" s="67">
        <f t="shared" si="14"/>
        <v>1</v>
      </c>
    </row>
    <row r="156" spans="1:16" ht="13.5" customHeight="1" x14ac:dyDescent="0.15">
      <c r="A156" s="32">
        <v>20150806157</v>
      </c>
      <c r="B156" s="33" t="s">
        <v>207</v>
      </c>
      <c r="C156" s="32" t="s">
        <v>206</v>
      </c>
      <c r="D156" s="34" t="s">
        <v>609</v>
      </c>
      <c r="E156" s="34" t="s">
        <v>205</v>
      </c>
      <c r="F156" s="34" t="s">
        <v>208</v>
      </c>
      <c r="G156" s="35">
        <f t="shared" si="15"/>
        <v>0</v>
      </c>
      <c r="H156" s="36" t="s">
        <v>613</v>
      </c>
      <c r="I156" s="37" t="s">
        <v>205</v>
      </c>
      <c r="J156" s="40"/>
      <c r="K156" s="37">
        <f>0</f>
        <v>0</v>
      </c>
      <c r="L156" s="39" t="s">
        <v>9</v>
      </c>
      <c r="N156" s="71">
        <f t="shared" si="12"/>
        <v>0</v>
      </c>
      <c r="O156" s="8">
        <f t="shared" si="13"/>
        <v>0</v>
      </c>
      <c r="P156" s="67">
        <f t="shared" si="14"/>
        <v>1</v>
      </c>
    </row>
    <row r="157" spans="1:16" ht="13.5" customHeight="1" x14ac:dyDescent="0.15">
      <c r="A157" s="32">
        <v>20150806158</v>
      </c>
      <c r="B157" s="33" t="s">
        <v>207</v>
      </c>
      <c r="C157" s="32" t="s">
        <v>206</v>
      </c>
      <c r="D157" s="34" t="s">
        <v>609</v>
      </c>
      <c r="E157" s="34" t="s">
        <v>205</v>
      </c>
      <c r="F157" s="34" t="s">
        <v>208</v>
      </c>
      <c r="G157" s="35">
        <f t="shared" si="15"/>
        <v>0</v>
      </c>
      <c r="H157" s="36" t="s">
        <v>613</v>
      </c>
      <c r="I157" s="37" t="s">
        <v>205</v>
      </c>
      <c r="J157" s="40"/>
      <c r="K157" s="37">
        <f>0</f>
        <v>0</v>
      </c>
      <c r="L157" s="39" t="s">
        <v>38</v>
      </c>
      <c r="N157" s="71">
        <f t="shared" si="12"/>
        <v>0</v>
      </c>
      <c r="O157" s="8">
        <f t="shared" si="13"/>
        <v>0</v>
      </c>
      <c r="P157" s="67">
        <f t="shared" si="14"/>
        <v>1</v>
      </c>
    </row>
    <row r="158" spans="1:16" ht="13.5" customHeight="1" x14ac:dyDescent="0.15">
      <c r="A158" s="32">
        <v>20150806159</v>
      </c>
      <c r="B158" s="33" t="s">
        <v>207</v>
      </c>
      <c r="C158" s="32" t="s">
        <v>206</v>
      </c>
      <c r="D158" s="34" t="s">
        <v>609</v>
      </c>
      <c r="E158" s="34" t="s">
        <v>205</v>
      </c>
      <c r="F158" s="34" t="s">
        <v>208</v>
      </c>
      <c r="G158" s="35">
        <f t="shared" si="15"/>
        <v>0</v>
      </c>
      <c r="H158" s="43" t="s">
        <v>609</v>
      </c>
      <c r="I158" s="37" t="s">
        <v>205</v>
      </c>
      <c r="J158" s="44"/>
      <c r="K158" s="37">
        <v>0</v>
      </c>
      <c r="L158" s="39" t="s">
        <v>4</v>
      </c>
      <c r="N158" s="71">
        <f t="shared" si="12"/>
        <v>0</v>
      </c>
      <c r="O158" s="8">
        <f t="shared" si="13"/>
        <v>0</v>
      </c>
      <c r="P158" s="67">
        <f t="shared" si="14"/>
        <v>0</v>
      </c>
    </row>
    <row r="159" spans="1:16" ht="13.5" customHeight="1" x14ac:dyDescent="0.15">
      <c r="A159" s="32">
        <v>20150806160</v>
      </c>
      <c r="B159" s="33" t="s">
        <v>207</v>
      </c>
      <c r="C159" s="32" t="s">
        <v>206</v>
      </c>
      <c r="D159" s="34" t="s">
        <v>609</v>
      </c>
      <c r="E159" s="34" t="s">
        <v>10</v>
      </c>
      <c r="F159" s="34" t="s">
        <v>281</v>
      </c>
      <c r="G159" s="35">
        <f>20/30</f>
        <v>0.66666666666666663</v>
      </c>
      <c r="H159" s="36" t="s">
        <v>613</v>
      </c>
      <c r="I159" s="37" t="s">
        <v>10</v>
      </c>
      <c r="J159" s="40" t="s">
        <v>53</v>
      </c>
      <c r="K159" s="37">
        <f xml:space="preserve"> 38/201</f>
        <v>0.1890547263681592</v>
      </c>
      <c r="L159" s="39" t="s">
        <v>19</v>
      </c>
      <c r="N159" s="71">
        <f t="shared" si="12"/>
        <v>1</v>
      </c>
      <c r="O159" s="8">
        <f t="shared" si="13"/>
        <v>1</v>
      </c>
      <c r="P159" s="67">
        <f t="shared" si="14"/>
        <v>1</v>
      </c>
    </row>
    <row r="160" spans="1:16" ht="13.5" customHeight="1" x14ac:dyDescent="0.15">
      <c r="A160" s="32">
        <v>20150806161</v>
      </c>
      <c r="B160" s="33" t="s">
        <v>3</v>
      </c>
      <c r="C160" s="32" t="s">
        <v>8</v>
      </c>
      <c r="D160" s="34" t="s">
        <v>609</v>
      </c>
      <c r="E160" s="34" t="s">
        <v>205</v>
      </c>
      <c r="F160" s="34" t="s">
        <v>6</v>
      </c>
      <c r="G160" s="35">
        <f>0/100</f>
        <v>0</v>
      </c>
      <c r="H160" s="36" t="s">
        <v>611</v>
      </c>
      <c r="I160" s="37" t="s">
        <v>205</v>
      </c>
      <c r="J160" s="40"/>
      <c r="K160" s="37">
        <f>0</f>
        <v>0</v>
      </c>
      <c r="L160" s="39" t="s">
        <v>27</v>
      </c>
      <c r="N160" s="71">
        <f t="shared" si="12"/>
        <v>0</v>
      </c>
      <c r="O160" s="8">
        <f t="shared" si="13"/>
        <v>0</v>
      </c>
      <c r="P160" s="67">
        <f t="shared" si="14"/>
        <v>1</v>
      </c>
    </row>
    <row r="161" spans="1:16" ht="13.5" customHeight="1" x14ac:dyDescent="0.15">
      <c r="A161" s="32">
        <v>20150806163</v>
      </c>
      <c r="B161" s="33" t="s">
        <v>207</v>
      </c>
      <c r="C161" s="32" t="s">
        <v>206</v>
      </c>
      <c r="D161" s="34" t="s">
        <v>609</v>
      </c>
      <c r="E161" s="34" t="s">
        <v>205</v>
      </c>
      <c r="F161" s="34" t="s">
        <v>208</v>
      </c>
      <c r="G161" s="35">
        <f>0/100</f>
        <v>0</v>
      </c>
      <c r="H161" s="36" t="s">
        <v>611</v>
      </c>
      <c r="I161" s="37" t="s">
        <v>205</v>
      </c>
      <c r="J161" s="40"/>
      <c r="K161" s="37">
        <f>0</f>
        <v>0</v>
      </c>
      <c r="L161" s="39" t="s">
        <v>4</v>
      </c>
      <c r="N161" s="71">
        <f t="shared" si="12"/>
        <v>0</v>
      </c>
      <c r="O161" s="8">
        <f t="shared" si="13"/>
        <v>0</v>
      </c>
      <c r="P161" s="67">
        <f t="shared" si="14"/>
        <v>0</v>
      </c>
    </row>
    <row r="162" spans="1:16" ht="13.5" customHeight="1" x14ac:dyDescent="0.15">
      <c r="A162" s="32">
        <v>20150806164</v>
      </c>
      <c r="B162" s="33" t="s">
        <v>207</v>
      </c>
      <c r="C162" s="32" t="s">
        <v>206</v>
      </c>
      <c r="D162" s="34" t="s">
        <v>609</v>
      </c>
      <c r="E162" s="34" t="s">
        <v>239</v>
      </c>
      <c r="F162" s="46" t="s">
        <v>282</v>
      </c>
      <c r="G162" s="42">
        <f>7/30</f>
        <v>0.23333333333333334</v>
      </c>
      <c r="H162" s="36" t="s">
        <v>611</v>
      </c>
      <c r="I162" s="37" t="s">
        <v>205</v>
      </c>
      <c r="J162" s="40"/>
      <c r="K162" s="37">
        <f>0</f>
        <v>0</v>
      </c>
      <c r="L162" s="39" t="s">
        <v>9</v>
      </c>
      <c r="N162" s="71">
        <f t="shared" si="12"/>
        <v>1</v>
      </c>
      <c r="O162" s="8">
        <f t="shared" si="13"/>
        <v>0</v>
      </c>
      <c r="P162" s="67">
        <f t="shared" si="14"/>
        <v>1</v>
      </c>
    </row>
    <row r="163" spans="1:16" ht="13.5" customHeight="1" x14ac:dyDescent="0.15">
      <c r="A163" s="32">
        <v>20150806165</v>
      </c>
      <c r="B163" s="33" t="s">
        <v>207</v>
      </c>
      <c r="C163" s="32" t="s">
        <v>206</v>
      </c>
      <c r="D163" s="34" t="s">
        <v>609</v>
      </c>
      <c r="E163" s="34" t="s">
        <v>284</v>
      </c>
      <c r="F163" s="34" t="s">
        <v>283</v>
      </c>
      <c r="G163" s="35">
        <f>13/30</f>
        <v>0.43333333333333335</v>
      </c>
      <c r="H163" s="36" t="s">
        <v>611</v>
      </c>
      <c r="I163" s="37" t="s">
        <v>284</v>
      </c>
      <c r="J163" s="40" t="s">
        <v>54</v>
      </c>
      <c r="K163" s="37">
        <f xml:space="preserve"> 23/202</f>
        <v>0.11386138613861387</v>
      </c>
      <c r="L163" s="39" t="s">
        <v>42</v>
      </c>
      <c r="N163" s="71">
        <f t="shared" si="12"/>
        <v>1</v>
      </c>
      <c r="O163" s="8">
        <f t="shared" si="13"/>
        <v>1</v>
      </c>
      <c r="P163" s="67">
        <f t="shared" si="14"/>
        <v>1</v>
      </c>
    </row>
    <row r="164" spans="1:16" ht="13.5" customHeight="1" x14ac:dyDescent="0.15">
      <c r="A164" s="32">
        <v>20150806166</v>
      </c>
      <c r="B164" s="33" t="s">
        <v>286</v>
      </c>
      <c r="C164" s="32" t="s">
        <v>285</v>
      </c>
      <c r="D164" s="34" t="s">
        <v>610</v>
      </c>
      <c r="E164" s="34" t="s">
        <v>284</v>
      </c>
      <c r="F164" s="34" t="s">
        <v>287</v>
      </c>
      <c r="G164" s="35">
        <f>5/55</f>
        <v>9.0909090909090912E-2</v>
      </c>
      <c r="H164" s="36" t="s">
        <v>611</v>
      </c>
      <c r="I164" s="37" t="s">
        <v>288</v>
      </c>
      <c r="J164" s="40"/>
      <c r="K164" s="37">
        <f>0</f>
        <v>0</v>
      </c>
      <c r="L164" s="39" t="s">
        <v>19</v>
      </c>
      <c r="N164" s="71">
        <f t="shared" si="12"/>
        <v>1</v>
      </c>
      <c r="O164" s="8">
        <f t="shared" si="13"/>
        <v>0</v>
      </c>
      <c r="P164" s="67">
        <f t="shared" si="14"/>
        <v>1</v>
      </c>
    </row>
    <row r="165" spans="1:16" ht="13.5" customHeight="1" x14ac:dyDescent="0.15">
      <c r="A165" s="32">
        <v>20150806167</v>
      </c>
      <c r="B165" s="33" t="s">
        <v>286</v>
      </c>
      <c r="C165" s="32" t="s">
        <v>285</v>
      </c>
      <c r="D165" s="34" t="s">
        <v>610</v>
      </c>
      <c r="E165" s="34" t="s">
        <v>290</v>
      </c>
      <c r="F165" s="34" t="s">
        <v>289</v>
      </c>
      <c r="G165" s="35">
        <f>0/100</f>
        <v>0</v>
      </c>
      <c r="H165" s="36" t="s">
        <v>611</v>
      </c>
      <c r="I165" s="37" t="s">
        <v>290</v>
      </c>
      <c r="J165" s="40"/>
      <c r="K165" s="37">
        <f>0</f>
        <v>0</v>
      </c>
      <c r="L165" s="39" t="s">
        <v>15</v>
      </c>
      <c r="N165" s="71">
        <f t="shared" si="12"/>
        <v>0</v>
      </c>
      <c r="O165" s="8">
        <f t="shared" si="13"/>
        <v>0</v>
      </c>
      <c r="P165" s="67">
        <f t="shared" si="14"/>
        <v>1</v>
      </c>
    </row>
    <row r="166" spans="1:16" ht="13.5" customHeight="1" x14ac:dyDescent="0.15">
      <c r="A166" s="32">
        <v>20150806168</v>
      </c>
      <c r="B166" s="33" t="s">
        <v>292</v>
      </c>
      <c r="C166" s="32" t="s">
        <v>291</v>
      </c>
      <c r="D166" s="34" t="s">
        <v>609</v>
      </c>
      <c r="E166" s="34" t="s">
        <v>7</v>
      </c>
      <c r="F166" s="34" t="s">
        <v>293</v>
      </c>
      <c r="G166" s="35">
        <f>0/100</f>
        <v>0</v>
      </c>
      <c r="H166" s="36" t="s">
        <v>611</v>
      </c>
      <c r="I166" s="37" t="s">
        <v>7</v>
      </c>
      <c r="J166" s="40"/>
      <c r="K166" s="37">
        <f>0</f>
        <v>0</v>
      </c>
      <c r="L166" s="39" t="s">
        <v>9</v>
      </c>
      <c r="N166" s="71">
        <f t="shared" si="12"/>
        <v>0</v>
      </c>
      <c r="O166" s="8">
        <f t="shared" si="13"/>
        <v>0</v>
      </c>
      <c r="P166" s="67">
        <f t="shared" si="14"/>
        <v>1</v>
      </c>
    </row>
    <row r="167" spans="1:16" ht="13.5" customHeight="1" x14ac:dyDescent="0.15">
      <c r="A167" s="32">
        <v>20150806169</v>
      </c>
      <c r="B167" s="33" t="s">
        <v>3</v>
      </c>
      <c r="C167" s="32" t="s">
        <v>8</v>
      </c>
      <c r="D167" s="34" t="s">
        <v>609</v>
      </c>
      <c r="E167" s="34" t="s">
        <v>205</v>
      </c>
      <c r="F167" s="34" t="s">
        <v>6</v>
      </c>
      <c r="G167" s="35">
        <f>0/100</f>
        <v>0</v>
      </c>
      <c r="H167" s="36" t="s">
        <v>611</v>
      </c>
      <c r="I167" s="37" t="s">
        <v>205</v>
      </c>
      <c r="J167" s="40"/>
      <c r="K167" s="37">
        <f>0</f>
        <v>0</v>
      </c>
      <c r="L167" s="39" t="s">
        <v>4</v>
      </c>
      <c r="N167" s="71">
        <f t="shared" si="12"/>
        <v>0</v>
      </c>
      <c r="O167" s="8">
        <f t="shared" si="13"/>
        <v>0</v>
      </c>
      <c r="P167" s="67">
        <f t="shared" si="14"/>
        <v>0</v>
      </c>
    </row>
    <row r="168" spans="1:16" ht="13.5" customHeight="1" x14ac:dyDescent="0.15">
      <c r="A168" s="32">
        <v>20150806170</v>
      </c>
      <c r="B168" s="33" t="s">
        <v>207</v>
      </c>
      <c r="C168" s="32" t="s">
        <v>206</v>
      </c>
      <c r="D168" s="34" t="s">
        <v>609</v>
      </c>
      <c r="E168" s="34" t="s">
        <v>10</v>
      </c>
      <c r="F168" s="34" t="s">
        <v>294</v>
      </c>
      <c r="G168" s="35">
        <f>30/33</f>
        <v>0.90909090909090906</v>
      </c>
      <c r="H168" s="36" t="s">
        <v>611</v>
      </c>
      <c r="I168" s="37" t="s">
        <v>10</v>
      </c>
      <c r="J168" s="40" t="s">
        <v>55</v>
      </c>
      <c r="K168" s="37">
        <f xml:space="preserve"> 53/201</f>
        <v>0.26368159203980102</v>
      </c>
      <c r="L168" s="39" t="s">
        <v>42</v>
      </c>
      <c r="N168" s="71">
        <f t="shared" si="12"/>
        <v>1</v>
      </c>
      <c r="O168" s="8">
        <f t="shared" si="13"/>
        <v>1</v>
      </c>
      <c r="P168" s="67">
        <f t="shared" si="14"/>
        <v>1</v>
      </c>
    </row>
    <row r="169" spans="1:16" ht="13.5" customHeight="1" x14ac:dyDescent="0.15">
      <c r="A169" s="32">
        <v>20150806171</v>
      </c>
      <c r="B169" s="33" t="s">
        <v>3</v>
      </c>
      <c r="C169" s="32" t="s">
        <v>8</v>
      </c>
      <c r="D169" s="34" t="s">
        <v>610</v>
      </c>
      <c r="E169" s="34" t="s">
        <v>239</v>
      </c>
      <c r="F169" s="34" t="s">
        <v>56</v>
      </c>
      <c r="G169" s="35">
        <f>3/100</f>
        <v>0.03</v>
      </c>
      <c r="H169" s="36" t="s">
        <v>611</v>
      </c>
      <c r="I169" s="37" t="s">
        <v>205</v>
      </c>
      <c r="J169" s="40"/>
      <c r="K169" s="37">
        <f>0</f>
        <v>0</v>
      </c>
      <c r="L169" s="39" t="s">
        <v>19</v>
      </c>
      <c r="N169" s="71">
        <f t="shared" si="12"/>
        <v>1</v>
      </c>
      <c r="O169" s="8">
        <f t="shared" si="13"/>
        <v>0</v>
      </c>
      <c r="P169" s="67">
        <f t="shared" si="14"/>
        <v>1</v>
      </c>
    </row>
    <row r="170" spans="1:16" ht="13.5" customHeight="1" x14ac:dyDescent="0.15">
      <c r="A170" s="32">
        <v>20150806172</v>
      </c>
      <c r="B170" s="33" t="s">
        <v>207</v>
      </c>
      <c r="C170" s="32" t="s">
        <v>206</v>
      </c>
      <c r="D170" s="34" t="s">
        <v>609</v>
      </c>
      <c r="E170" s="34" t="s">
        <v>7</v>
      </c>
      <c r="F170" s="34" t="s">
        <v>208</v>
      </c>
      <c r="G170" s="35">
        <f>0/100</f>
        <v>0</v>
      </c>
      <c r="H170" s="36" t="s">
        <v>611</v>
      </c>
      <c r="I170" s="37" t="s">
        <v>7</v>
      </c>
      <c r="J170" s="40"/>
      <c r="K170" s="37">
        <f>0</f>
        <v>0</v>
      </c>
      <c r="L170" s="39" t="s">
        <v>9</v>
      </c>
      <c r="N170" s="71">
        <f t="shared" si="12"/>
        <v>0</v>
      </c>
      <c r="O170" s="8">
        <f t="shared" si="13"/>
        <v>0</v>
      </c>
      <c r="P170" s="67">
        <f t="shared" si="14"/>
        <v>1</v>
      </c>
    </row>
    <row r="171" spans="1:16" ht="13.5" customHeight="1" x14ac:dyDescent="0.15">
      <c r="A171" s="32">
        <v>20150806173</v>
      </c>
      <c r="B171" s="33" t="s">
        <v>3</v>
      </c>
      <c r="C171" s="32" t="s">
        <v>8</v>
      </c>
      <c r="D171" s="34" t="s">
        <v>610</v>
      </c>
      <c r="E171" s="34" t="s">
        <v>7</v>
      </c>
      <c r="F171" s="34" t="s">
        <v>6</v>
      </c>
      <c r="G171" s="35">
        <f>0/100</f>
        <v>0</v>
      </c>
      <c r="H171" s="43" t="s">
        <v>609</v>
      </c>
      <c r="I171" s="37" t="s">
        <v>7</v>
      </c>
      <c r="J171" s="47"/>
      <c r="K171" s="37">
        <v>0</v>
      </c>
      <c r="L171" s="39" t="s">
        <v>4</v>
      </c>
      <c r="N171" s="71">
        <f t="shared" si="12"/>
        <v>0</v>
      </c>
      <c r="O171" s="8">
        <f t="shared" si="13"/>
        <v>0</v>
      </c>
      <c r="P171" s="67">
        <f t="shared" si="14"/>
        <v>0</v>
      </c>
    </row>
    <row r="172" spans="1:16" ht="13.5" customHeight="1" x14ac:dyDescent="0.15">
      <c r="A172" s="32">
        <v>20150806174</v>
      </c>
      <c r="B172" s="33" t="s">
        <v>3</v>
      </c>
      <c r="C172" s="32" t="s">
        <v>8</v>
      </c>
      <c r="D172" s="34" t="s">
        <v>609</v>
      </c>
      <c r="E172" s="34" t="s">
        <v>239</v>
      </c>
      <c r="F172" s="46" t="s">
        <v>295</v>
      </c>
      <c r="G172" s="42">
        <f>5/30</f>
        <v>0.16666666666666666</v>
      </c>
      <c r="H172" s="36" t="s">
        <v>611</v>
      </c>
      <c r="I172" s="37" t="s">
        <v>205</v>
      </c>
      <c r="J172" s="40"/>
      <c r="K172" s="37">
        <f>0</f>
        <v>0</v>
      </c>
      <c r="L172" s="39" t="s">
        <v>19</v>
      </c>
      <c r="N172" s="71">
        <f t="shared" si="12"/>
        <v>1</v>
      </c>
      <c r="O172" s="8">
        <f t="shared" si="13"/>
        <v>0</v>
      </c>
      <c r="P172" s="67">
        <f t="shared" si="14"/>
        <v>1</v>
      </c>
    </row>
    <row r="173" spans="1:16" ht="13.5" customHeight="1" x14ac:dyDescent="0.15">
      <c r="A173" s="32">
        <v>20150806175</v>
      </c>
      <c r="B173" s="33" t="s">
        <v>207</v>
      </c>
      <c r="C173" s="32" t="s">
        <v>206</v>
      </c>
      <c r="D173" s="34" t="s">
        <v>609</v>
      </c>
      <c r="E173" s="34" t="s">
        <v>205</v>
      </c>
      <c r="F173" s="34" t="s">
        <v>208</v>
      </c>
      <c r="G173" s="35">
        <f>0/100</f>
        <v>0</v>
      </c>
      <c r="H173" s="36" t="s">
        <v>611</v>
      </c>
      <c r="I173" s="37" t="s">
        <v>205</v>
      </c>
      <c r="J173" s="40"/>
      <c r="K173" s="37">
        <f>0</f>
        <v>0</v>
      </c>
      <c r="L173" s="39" t="s">
        <v>4</v>
      </c>
      <c r="N173" s="71">
        <f t="shared" si="12"/>
        <v>0</v>
      </c>
      <c r="O173" s="8">
        <f t="shared" si="13"/>
        <v>0</v>
      </c>
      <c r="P173" s="67">
        <f t="shared" si="14"/>
        <v>0</v>
      </c>
    </row>
    <row r="174" spans="1:16" ht="13.5" customHeight="1" x14ac:dyDescent="0.15">
      <c r="A174" s="32">
        <v>20150806176</v>
      </c>
      <c r="B174" s="33" t="s">
        <v>207</v>
      </c>
      <c r="C174" s="32" t="s">
        <v>206</v>
      </c>
      <c r="D174" s="34" t="s">
        <v>610</v>
      </c>
      <c r="E174" s="34" t="s">
        <v>239</v>
      </c>
      <c r="F174" s="34" t="s">
        <v>296</v>
      </c>
      <c r="G174" s="35">
        <f>1/150</f>
        <v>6.6666666666666671E-3</v>
      </c>
      <c r="H174" s="36" t="s">
        <v>611</v>
      </c>
      <c r="I174" s="37" t="s">
        <v>239</v>
      </c>
      <c r="J174" s="40" t="s">
        <v>57</v>
      </c>
      <c r="K174" s="37">
        <f xml:space="preserve"> 8/200</f>
        <v>0.04</v>
      </c>
      <c r="L174" s="39" t="s">
        <v>19</v>
      </c>
      <c r="N174" s="71">
        <f t="shared" si="12"/>
        <v>1</v>
      </c>
      <c r="O174" s="8">
        <f t="shared" si="13"/>
        <v>1</v>
      </c>
      <c r="P174" s="67">
        <f t="shared" si="14"/>
        <v>1</v>
      </c>
    </row>
    <row r="175" spans="1:16" ht="13.5" customHeight="1" x14ac:dyDescent="0.15">
      <c r="A175" s="32">
        <v>20150806177</v>
      </c>
      <c r="B175" s="33" t="s">
        <v>207</v>
      </c>
      <c r="C175" s="32" t="s">
        <v>206</v>
      </c>
      <c r="D175" s="34" t="s">
        <v>609</v>
      </c>
      <c r="E175" s="34" t="s">
        <v>239</v>
      </c>
      <c r="F175" s="34" t="s">
        <v>297</v>
      </c>
      <c r="G175" s="35">
        <f>35/32</f>
        <v>1.09375</v>
      </c>
      <c r="H175" s="36" t="s">
        <v>611</v>
      </c>
      <c r="I175" s="37" t="s">
        <v>298</v>
      </c>
      <c r="J175" s="40" t="s">
        <v>58</v>
      </c>
      <c r="K175" s="37">
        <f xml:space="preserve"> 19/200</f>
        <v>9.5000000000000001E-2</v>
      </c>
      <c r="L175" s="39" t="s">
        <v>42</v>
      </c>
      <c r="N175" s="71">
        <f t="shared" si="12"/>
        <v>1</v>
      </c>
      <c r="O175" s="8">
        <f t="shared" si="13"/>
        <v>1</v>
      </c>
      <c r="P175" s="67">
        <f t="shared" si="14"/>
        <v>1</v>
      </c>
    </row>
    <row r="176" spans="1:16" ht="13.5" customHeight="1" x14ac:dyDescent="0.15">
      <c r="A176" s="32">
        <v>20150806178</v>
      </c>
      <c r="B176" s="33" t="s">
        <v>207</v>
      </c>
      <c r="C176" s="32" t="s">
        <v>206</v>
      </c>
      <c r="D176" s="34" t="s">
        <v>610</v>
      </c>
      <c r="E176" s="34" t="s">
        <v>205</v>
      </c>
      <c r="F176" s="34" t="s">
        <v>208</v>
      </c>
      <c r="G176" s="35">
        <f>0/100</f>
        <v>0</v>
      </c>
      <c r="H176" s="36" t="s">
        <v>611</v>
      </c>
      <c r="I176" s="37" t="s">
        <v>205</v>
      </c>
      <c r="J176" s="40"/>
      <c r="K176" s="37">
        <f>0</f>
        <v>0</v>
      </c>
      <c r="L176" s="39" t="s">
        <v>4</v>
      </c>
      <c r="N176" s="71">
        <f t="shared" si="12"/>
        <v>0</v>
      </c>
      <c r="O176" s="8">
        <f t="shared" si="13"/>
        <v>0</v>
      </c>
      <c r="P176" s="67">
        <f t="shared" si="14"/>
        <v>0</v>
      </c>
    </row>
    <row r="177" spans="1:16" ht="13.5" customHeight="1" x14ac:dyDescent="0.15">
      <c r="A177" s="32">
        <v>20150807001</v>
      </c>
      <c r="B177" s="33" t="s">
        <v>299</v>
      </c>
      <c r="C177" s="32" t="s">
        <v>206</v>
      </c>
      <c r="D177" s="34" t="s">
        <v>610</v>
      </c>
      <c r="E177" s="34" t="s">
        <v>298</v>
      </c>
      <c r="F177" s="34" t="s">
        <v>300</v>
      </c>
      <c r="G177" s="35">
        <f>2/100</f>
        <v>0.02</v>
      </c>
      <c r="H177" s="36" t="s">
        <v>612</v>
      </c>
      <c r="I177" s="37" t="s">
        <v>298</v>
      </c>
      <c r="J177" s="40" t="s">
        <v>60</v>
      </c>
      <c r="K177" s="37">
        <f xml:space="preserve"> 9/202</f>
        <v>4.4554455445544552E-2</v>
      </c>
      <c r="L177" s="39" t="s">
        <v>19</v>
      </c>
      <c r="N177" s="71">
        <f t="shared" si="12"/>
        <v>1</v>
      </c>
      <c r="O177" s="8">
        <f t="shared" si="13"/>
        <v>1</v>
      </c>
      <c r="P177" s="67">
        <f t="shared" si="14"/>
        <v>1</v>
      </c>
    </row>
    <row r="178" spans="1:16" ht="13.5" customHeight="1" x14ac:dyDescent="0.15">
      <c r="A178" s="32">
        <v>20150807002</v>
      </c>
      <c r="B178" s="33" t="s">
        <v>299</v>
      </c>
      <c r="C178" s="32" t="s">
        <v>206</v>
      </c>
      <c r="D178" s="34" t="s">
        <v>609</v>
      </c>
      <c r="E178" s="34" t="s">
        <v>7</v>
      </c>
      <c r="F178" s="34" t="s">
        <v>63</v>
      </c>
      <c r="G178" s="35">
        <f>0/100</f>
        <v>0</v>
      </c>
      <c r="H178" s="36" t="s">
        <v>612</v>
      </c>
      <c r="I178" s="37" t="s">
        <v>10</v>
      </c>
      <c r="J178" s="40" t="s">
        <v>21</v>
      </c>
      <c r="K178" s="37">
        <f xml:space="preserve"> 3/202</f>
        <v>1.4851485148514851E-2</v>
      </c>
      <c r="L178" s="39" t="s">
        <v>4</v>
      </c>
      <c r="N178" s="71">
        <f t="shared" si="12"/>
        <v>0</v>
      </c>
      <c r="O178" s="8">
        <f t="shared" si="13"/>
        <v>0</v>
      </c>
      <c r="P178" s="67">
        <f t="shared" si="14"/>
        <v>0</v>
      </c>
    </row>
    <row r="179" spans="1:16" ht="13.5" customHeight="1" x14ac:dyDescent="0.15">
      <c r="A179" s="32">
        <v>20150807003</v>
      </c>
      <c r="B179" s="33" t="s">
        <v>59</v>
      </c>
      <c r="C179" s="32" t="s">
        <v>8</v>
      </c>
      <c r="D179" s="34" t="s">
        <v>609</v>
      </c>
      <c r="E179" s="34" t="s">
        <v>7</v>
      </c>
      <c r="F179" s="34" t="s">
        <v>63</v>
      </c>
      <c r="G179" s="35">
        <f>0/100</f>
        <v>0</v>
      </c>
      <c r="H179" s="36" t="s">
        <v>612</v>
      </c>
      <c r="I179" s="37" t="s">
        <v>7</v>
      </c>
      <c r="J179" s="40"/>
      <c r="K179" s="37">
        <f>0</f>
        <v>0</v>
      </c>
      <c r="L179" s="39" t="s">
        <v>9</v>
      </c>
      <c r="N179" s="71">
        <f t="shared" si="12"/>
        <v>0</v>
      </c>
      <c r="O179" s="8">
        <f t="shared" si="13"/>
        <v>0</v>
      </c>
      <c r="P179" s="67">
        <f t="shared" si="14"/>
        <v>1</v>
      </c>
    </row>
    <row r="180" spans="1:16" ht="13.5" customHeight="1" x14ac:dyDescent="0.15">
      <c r="A180" s="32">
        <v>20150807004</v>
      </c>
      <c r="B180" s="33" t="s">
        <v>59</v>
      </c>
      <c r="C180" s="32" t="s">
        <v>8</v>
      </c>
      <c r="D180" s="34" t="s">
        <v>610</v>
      </c>
      <c r="E180" s="34" t="s">
        <v>301</v>
      </c>
      <c r="F180" s="34" t="s">
        <v>65</v>
      </c>
      <c r="G180" s="35">
        <f>6/39</f>
        <v>0.15384615384615385</v>
      </c>
      <c r="H180" s="36" t="s">
        <v>612</v>
      </c>
      <c r="I180" s="37" t="s">
        <v>301</v>
      </c>
      <c r="J180" s="40" t="s">
        <v>66</v>
      </c>
      <c r="K180" s="37">
        <f xml:space="preserve"> 33/201</f>
        <v>0.16417910447761194</v>
      </c>
      <c r="L180" s="39" t="s">
        <v>4</v>
      </c>
      <c r="N180" s="71">
        <f t="shared" si="12"/>
        <v>0</v>
      </c>
      <c r="O180" s="8">
        <f t="shared" si="13"/>
        <v>0</v>
      </c>
      <c r="P180" s="67">
        <f t="shared" si="14"/>
        <v>0</v>
      </c>
    </row>
    <row r="181" spans="1:16" ht="13.5" customHeight="1" x14ac:dyDescent="0.15">
      <c r="A181" s="32">
        <v>20150807005</v>
      </c>
      <c r="B181" s="33" t="s">
        <v>302</v>
      </c>
      <c r="C181" s="32" t="s">
        <v>200</v>
      </c>
      <c r="D181" s="34" t="s">
        <v>609</v>
      </c>
      <c r="E181" s="34" t="s">
        <v>157</v>
      </c>
      <c r="F181" s="34" t="s">
        <v>63</v>
      </c>
      <c r="G181" s="35">
        <f>0/100</f>
        <v>0</v>
      </c>
      <c r="H181" s="36" t="s">
        <v>612</v>
      </c>
      <c r="I181" s="37" t="s">
        <v>157</v>
      </c>
      <c r="J181" s="40"/>
      <c r="K181" s="37">
        <f>0</f>
        <v>0</v>
      </c>
      <c r="L181" s="39" t="s">
        <v>4</v>
      </c>
      <c r="N181" s="71">
        <f t="shared" si="12"/>
        <v>0</v>
      </c>
      <c r="O181" s="8">
        <f t="shared" si="13"/>
        <v>0</v>
      </c>
      <c r="P181" s="67">
        <f t="shared" si="14"/>
        <v>0</v>
      </c>
    </row>
    <row r="182" spans="1:16" ht="13.5" customHeight="1" x14ac:dyDescent="0.15">
      <c r="A182" s="32">
        <v>20150807006</v>
      </c>
      <c r="B182" s="33" t="s">
        <v>86</v>
      </c>
      <c r="C182" s="32" t="s">
        <v>85</v>
      </c>
      <c r="D182" s="34" t="s">
        <v>609</v>
      </c>
      <c r="E182" s="34" t="s">
        <v>284</v>
      </c>
      <c r="F182" s="34" t="s">
        <v>303</v>
      </c>
      <c r="G182" s="35">
        <f>3/50</f>
        <v>0.06</v>
      </c>
      <c r="H182" s="36" t="s">
        <v>612</v>
      </c>
      <c r="I182" s="37" t="s">
        <v>304</v>
      </c>
      <c r="J182" s="40" t="s">
        <v>607</v>
      </c>
      <c r="K182" s="37">
        <f xml:space="preserve"> 7/201</f>
        <v>3.482587064676617E-2</v>
      </c>
      <c r="L182" s="39" t="s">
        <v>9</v>
      </c>
      <c r="N182" s="71">
        <f t="shared" si="12"/>
        <v>1</v>
      </c>
      <c r="O182" s="8">
        <f t="shared" si="13"/>
        <v>1</v>
      </c>
      <c r="P182" s="67">
        <f t="shared" si="14"/>
        <v>1</v>
      </c>
    </row>
    <row r="183" spans="1:16" ht="13.5" customHeight="1" x14ac:dyDescent="0.15">
      <c r="A183" s="32">
        <v>20150807007</v>
      </c>
      <c r="B183" s="33" t="s">
        <v>305</v>
      </c>
      <c r="C183" s="32" t="s">
        <v>285</v>
      </c>
      <c r="D183" s="34" t="s">
        <v>610</v>
      </c>
      <c r="E183" s="34" t="s">
        <v>308</v>
      </c>
      <c r="F183" s="34" t="s">
        <v>306</v>
      </c>
      <c r="G183" s="35">
        <f>1/100</f>
        <v>0.01</v>
      </c>
      <c r="H183" s="36" t="s">
        <v>612</v>
      </c>
      <c r="I183" s="37" t="s">
        <v>307</v>
      </c>
      <c r="J183" s="40" t="s">
        <v>68</v>
      </c>
      <c r="K183" s="37">
        <f xml:space="preserve"> 16/203</f>
        <v>7.8817733990147784E-2</v>
      </c>
      <c r="L183" s="39" t="s">
        <v>19</v>
      </c>
      <c r="N183" s="71">
        <f t="shared" si="12"/>
        <v>1</v>
      </c>
      <c r="O183" s="8">
        <f t="shared" si="13"/>
        <v>1</v>
      </c>
      <c r="P183" s="67">
        <f t="shared" si="14"/>
        <v>1</v>
      </c>
    </row>
    <row r="184" spans="1:16" ht="13.5" customHeight="1" x14ac:dyDescent="0.15">
      <c r="A184" s="32">
        <v>20150807008</v>
      </c>
      <c r="B184" s="33" t="s">
        <v>310</v>
      </c>
      <c r="C184" s="32" t="s">
        <v>309</v>
      </c>
      <c r="D184" s="34" t="s">
        <v>610</v>
      </c>
      <c r="E184" s="34" t="s">
        <v>219</v>
      </c>
      <c r="F184" s="34" t="s">
        <v>63</v>
      </c>
      <c r="G184" s="35">
        <f>0/100</f>
        <v>0</v>
      </c>
      <c r="H184" s="36" t="s">
        <v>612</v>
      </c>
      <c r="I184" s="37" t="s">
        <v>219</v>
      </c>
      <c r="J184" s="48"/>
      <c r="K184" s="37">
        <f>0</f>
        <v>0</v>
      </c>
      <c r="L184" s="39" t="s">
        <v>4</v>
      </c>
      <c r="N184" s="71">
        <f t="shared" si="12"/>
        <v>0</v>
      </c>
      <c r="O184" s="8">
        <f t="shared" si="13"/>
        <v>0</v>
      </c>
      <c r="P184" s="67">
        <f t="shared" si="14"/>
        <v>0</v>
      </c>
    </row>
    <row r="185" spans="1:16" ht="13.5" customHeight="1" x14ac:dyDescent="0.15">
      <c r="A185" s="32">
        <v>20150807009</v>
      </c>
      <c r="B185" s="33" t="s">
        <v>311</v>
      </c>
      <c r="C185" s="32" t="s">
        <v>220</v>
      </c>
      <c r="D185" s="34" t="s">
        <v>609</v>
      </c>
      <c r="E185" s="34" t="s">
        <v>284</v>
      </c>
      <c r="F185" s="45" t="s">
        <v>312</v>
      </c>
      <c r="G185" s="42">
        <f>12/30</f>
        <v>0.4</v>
      </c>
      <c r="H185" s="36" t="s">
        <v>612</v>
      </c>
      <c r="I185" s="37" t="s">
        <v>284</v>
      </c>
      <c r="J185" s="48" t="s">
        <v>69</v>
      </c>
      <c r="K185" s="37">
        <f xml:space="preserve"> 29/202</f>
        <v>0.14356435643564355</v>
      </c>
      <c r="L185" s="39" t="s">
        <v>9</v>
      </c>
      <c r="N185" s="71">
        <f t="shared" si="12"/>
        <v>1</v>
      </c>
      <c r="O185" s="8">
        <f t="shared" si="13"/>
        <v>1</v>
      </c>
      <c r="P185" s="67">
        <f t="shared" si="14"/>
        <v>1</v>
      </c>
    </row>
    <row r="186" spans="1:16" ht="13.5" customHeight="1" x14ac:dyDescent="0.15">
      <c r="A186" s="32">
        <v>20150807010</v>
      </c>
      <c r="B186" s="33" t="s">
        <v>305</v>
      </c>
      <c r="C186" s="32" t="s">
        <v>285</v>
      </c>
      <c r="D186" s="34" t="s">
        <v>609</v>
      </c>
      <c r="E186" s="34" t="s">
        <v>288</v>
      </c>
      <c r="F186" s="34" t="s">
        <v>63</v>
      </c>
      <c r="G186" s="35">
        <f>0/100</f>
        <v>0</v>
      </c>
      <c r="H186" s="36" t="s">
        <v>612</v>
      </c>
      <c r="I186" s="37" t="s">
        <v>288</v>
      </c>
      <c r="J186" s="48"/>
      <c r="K186" s="37">
        <f>0</f>
        <v>0</v>
      </c>
      <c r="L186" s="39" t="s">
        <v>4</v>
      </c>
      <c r="N186" s="71">
        <f t="shared" si="12"/>
        <v>0</v>
      </c>
      <c r="O186" s="8">
        <f t="shared" si="13"/>
        <v>0</v>
      </c>
      <c r="P186" s="67">
        <f t="shared" si="14"/>
        <v>0</v>
      </c>
    </row>
    <row r="187" spans="1:16" ht="13.5" customHeight="1" x14ac:dyDescent="0.15">
      <c r="A187" s="32">
        <v>20150807011</v>
      </c>
      <c r="B187" s="33" t="s">
        <v>305</v>
      </c>
      <c r="C187" s="32" t="s">
        <v>285</v>
      </c>
      <c r="D187" s="34" t="s">
        <v>610</v>
      </c>
      <c r="E187" s="34" t="s">
        <v>288</v>
      </c>
      <c r="F187" s="34" t="s">
        <v>63</v>
      </c>
      <c r="G187" s="35">
        <f>0/100</f>
        <v>0</v>
      </c>
      <c r="H187" s="36" t="s">
        <v>612</v>
      </c>
      <c r="I187" s="37" t="s">
        <v>288</v>
      </c>
      <c r="J187" s="48"/>
      <c r="K187" s="37">
        <f>0</f>
        <v>0</v>
      </c>
      <c r="L187" s="39" t="s">
        <v>4</v>
      </c>
      <c r="N187" s="71">
        <f t="shared" si="12"/>
        <v>0</v>
      </c>
      <c r="O187" s="8">
        <f t="shared" si="13"/>
        <v>0</v>
      </c>
      <c r="P187" s="67">
        <f t="shared" si="14"/>
        <v>0</v>
      </c>
    </row>
    <row r="188" spans="1:16" ht="13.5" customHeight="1" x14ac:dyDescent="0.15">
      <c r="A188" s="32">
        <v>20150807012</v>
      </c>
      <c r="B188" s="33" t="s">
        <v>305</v>
      </c>
      <c r="C188" s="32" t="s">
        <v>285</v>
      </c>
      <c r="D188" s="34" t="s">
        <v>609</v>
      </c>
      <c r="E188" s="34" t="s">
        <v>33</v>
      </c>
      <c r="F188" s="34" t="s">
        <v>63</v>
      </c>
      <c r="G188" s="35">
        <f>0/100</f>
        <v>0</v>
      </c>
      <c r="H188" s="36" t="s">
        <v>612</v>
      </c>
      <c r="I188" s="37" t="s">
        <v>33</v>
      </c>
      <c r="J188" s="48"/>
      <c r="K188" s="37">
        <f>0</f>
        <v>0</v>
      </c>
      <c r="L188" s="39" t="s">
        <v>9</v>
      </c>
      <c r="N188" s="71">
        <f t="shared" si="12"/>
        <v>0</v>
      </c>
      <c r="O188" s="8">
        <f t="shared" si="13"/>
        <v>0</v>
      </c>
      <c r="P188" s="67">
        <f t="shared" si="14"/>
        <v>1</v>
      </c>
    </row>
    <row r="189" spans="1:16" ht="13.5" customHeight="1" x14ac:dyDescent="0.15">
      <c r="A189" s="32">
        <v>20150807013</v>
      </c>
      <c r="B189" s="33" t="s">
        <v>64</v>
      </c>
      <c r="C189" s="32" t="s">
        <v>34</v>
      </c>
      <c r="D189" s="34" t="s">
        <v>610</v>
      </c>
      <c r="E189" s="34" t="s">
        <v>313</v>
      </c>
      <c r="F189" s="34" t="s">
        <v>63</v>
      </c>
      <c r="G189" s="35">
        <f>0/100</f>
        <v>0</v>
      </c>
      <c r="H189" s="43" t="s">
        <v>609</v>
      </c>
      <c r="I189" s="37" t="s">
        <v>313</v>
      </c>
      <c r="J189" s="49"/>
      <c r="K189" s="37">
        <v>0</v>
      </c>
      <c r="L189" s="39" t="s">
        <v>4</v>
      </c>
      <c r="N189" s="71">
        <f t="shared" si="12"/>
        <v>0</v>
      </c>
      <c r="O189" s="8">
        <f t="shared" si="13"/>
        <v>0</v>
      </c>
      <c r="P189" s="67">
        <f t="shared" si="14"/>
        <v>0</v>
      </c>
    </row>
    <row r="190" spans="1:16" ht="13.5" customHeight="1" x14ac:dyDescent="0.15">
      <c r="A190" s="32">
        <v>20150807014</v>
      </c>
      <c r="B190" s="33" t="s">
        <v>310</v>
      </c>
      <c r="C190" s="32" t="s">
        <v>309</v>
      </c>
      <c r="D190" s="34" t="s">
        <v>609</v>
      </c>
      <c r="E190" s="34" t="s">
        <v>314</v>
      </c>
      <c r="F190" s="45" t="s">
        <v>70</v>
      </c>
      <c r="G190" s="42">
        <f>15/35</f>
        <v>0.42857142857142855</v>
      </c>
      <c r="H190" s="36" t="s">
        <v>612</v>
      </c>
      <c r="I190" s="37" t="s">
        <v>33</v>
      </c>
      <c r="J190" s="48"/>
      <c r="K190" s="37">
        <f>0</f>
        <v>0</v>
      </c>
      <c r="L190" s="39" t="s">
        <v>9</v>
      </c>
      <c r="N190" s="71">
        <f t="shared" si="12"/>
        <v>1</v>
      </c>
      <c r="O190" s="8">
        <f t="shared" si="13"/>
        <v>0</v>
      </c>
      <c r="P190" s="67">
        <f t="shared" si="14"/>
        <v>1</v>
      </c>
    </row>
    <row r="191" spans="1:16" ht="13.5" customHeight="1" x14ac:dyDescent="0.15">
      <c r="A191" s="32">
        <v>20150807015</v>
      </c>
      <c r="B191" s="33" t="s">
        <v>64</v>
      </c>
      <c r="C191" s="32" t="s">
        <v>34</v>
      </c>
      <c r="D191" s="34" t="s">
        <v>609</v>
      </c>
      <c r="E191" s="34" t="s">
        <v>313</v>
      </c>
      <c r="F191" s="34" t="s">
        <v>63</v>
      </c>
      <c r="G191" s="35">
        <f>0/100</f>
        <v>0</v>
      </c>
      <c r="H191" s="36" t="s">
        <v>612</v>
      </c>
      <c r="I191" s="37" t="s">
        <v>313</v>
      </c>
      <c r="J191" s="48"/>
      <c r="K191" s="37">
        <f>0</f>
        <v>0</v>
      </c>
      <c r="L191" s="39" t="s">
        <v>4</v>
      </c>
      <c r="N191" s="71">
        <f t="shared" si="12"/>
        <v>0</v>
      </c>
      <c r="O191" s="8">
        <f t="shared" si="13"/>
        <v>0</v>
      </c>
      <c r="P191" s="67">
        <f t="shared" si="14"/>
        <v>0</v>
      </c>
    </row>
    <row r="192" spans="1:16" ht="13.5" customHeight="1" x14ac:dyDescent="0.15">
      <c r="A192" s="32">
        <v>20150807016</v>
      </c>
      <c r="B192" s="33" t="s">
        <v>310</v>
      </c>
      <c r="C192" s="32" t="s">
        <v>309</v>
      </c>
      <c r="D192" s="34" t="s">
        <v>609</v>
      </c>
      <c r="E192" s="34" t="s">
        <v>219</v>
      </c>
      <c r="F192" s="34" t="s">
        <v>63</v>
      </c>
      <c r="G192" s="35">
        <f>0/100</f>
        <v>0</v>
      </c>
      <c r="H192" s="36" t="s">
        <v>612</v>
      </c>
      <c r="I192" s="37" t="s">
        <v>219</v>
      </c>
      <c r="J192" s="48"/>
      <c r="K192" s="37">
        <f>0</f>
        <v>0</v>
      </c>
      <c r="L192" s="39" t="s">
        <v>4</v>
      </c>
      <c r="N192" s="71">
        <f t="shared" si="12"/>
        <v>0</v>
      </c>
      <c r="O192" s="8">
        <f t="shared" si="13"/>
        <v>0</v>
      </c>
      <c r="P192" s="67">
        <f t="shared" si="14"/>
        <v>0</v>
      </c>
    </row>
    <row r="193" spans="1:16" ht="13.5" customHeight="1" x14ac:dyDescent="0.15">
      <c r="A193" s="32">
        <v>20150807017</v>
      </c>
      <c r="B193" s="33" t="s">
        <v>311</v>
      </c>
      <c r="C193" s="32" t="s">
        <v>220</v>
      </c>
      <c r="D193" s="34" t="s">
        <v>609</v>
      </c>
      <c r="E193" s="34" t="s">
        <v>219</v>
      </c>
      <c r="F193" s="34" t="s">
        <v>63</v>
      </c>
      <c r="G193" s="35">
        <f>0/100</f>
        <v>0</v>
      </c>
      <c r="H193" s="36" t="s">
        <v>612</v>
      </c>
      <c r="I193" s="50" t="s">
        <v>257</v>
      </c>
      <c r="J193" s="48" t="s">
        <v>21</v>
      </c>
      <c r="K193" s="37">
        <f xml:space="preserve"> 3/202</f>
        <v>1.4851485148514851E-2</v>
      </c>
      <c r="L193" s="39" t="s">
        <v>4</v>
      </c>
      <c r="N193" s="71">
        <f t="shared" si="12"/>
        <v>0</v>
      </c>
      <c r="O193" s="8">
        <f t="shared" si="13"/>
        <v>0</v>
      </c>
      <c r="P193" s="67">
        <f t="shared" si="14"/>
        <v>0</v>
      </c>
    </row>
    <row r="194" spans="1:16" ht="13.5" customHeight="1" x14ac:dyDescent="0.15">
      <c r="A194" s="32">
        <v>20150807018</v>
      </c>
      <c r="B194" s="33" t="s">
        <v>311</v>
      </c>
      <c r="C194" s="32" t="s">
        <v>220</v>
      </c>
      <c r="D194" s="34" t="s">
        <v>610</v>
      </c>
      <c r="E194" s="34" t="s">
        <v>219</v>
      </c>
      <c r="F194" s="34" t="s">
        <v>63</v>
      </c>
      <c r="G194" s="35">
        <f>0/100</f>
        <v>0</v>
      </c>
      <c r="H194" s="36" t="s">
        <v>612</v>
      </c>
      <c r="I194" s="37" t="s">
        <v>219</v>
      </c>
      <c r="J194" s="48"/>
      <c r="K194" s="37">
        <f>0</f>
        <v>0</v>
      </c>
      <c r="L194" s="39" t="s">
        <v>15</v>
      </c>
      <c r="N194" s="71">
        <f t="shared" si="12"/>
        <v>0</v>
      </c>
      <c r="O194" s="8">
        <f t="shared" si="13"/>
        <v>0</v>
      </c>
      <c r="P194" s="67">
        <f t="shared" si="14"/>
        <v>1</v>
      </c>
    </row>
    <row r="195" spans="1:16" ht="13.5" customHeight="1" x14ac:dyDescent="0.15">
      <c r="A195" s="32">
        <v>20150807019</v>
      </c>
      <c r="B195" s="33" t="s">
        <v>311</v>
      </c>
      <c r="C195" s="32" t="s">
        <v>220</v>
      </c>
      <c r="D195" s="34" t="s">
        <v>609</v>
      </c>
      <c r="E195" s="34" t="s">
        <v>317</v>
      </c>
      <c r="F195" s="45" t="s">
        <v>315</v>
      </c>
      <c r="G195" s="42">
        <f>6/30</f>
        <v>0.2</v>
      </c>
      <c r="H195" s="36" t="s">
        <v>612</v>
      </c>
      <c r="I195" s="37" t="s">
        <v>316</v>
      </c>
      <c r="J195" s="48" t="s">
        <v>72</v>
      </c>
      <c r="K195" s="37">
        <f xml:space="preserve"> 62/205</f>
        <v>0.30243902439024389</v>
      </c>
      <c r="L195" s="39" t="s">
        <v>9</v>
      </c>
      <c r="N195" s="71">
        <f t="shared" si="12"/>
        <v>1</v>
      </c>
      <c r="O195" s="8">
        <f t="shared" si="13"/>
        <v>1</v>
      </c>
      <c r="P195" s="67">
        <f t="shared" si="14"/>
        <v>1</v>
      </c>
    </row>
    <row r="196" spans="1:16" ht="13.5" customHeight="1" x14ac:dyDescent="0.15">
      <c r="A196" s="32">
        <v>20150807020</v>
      </c>
      <c r="B196" s="33" t="s">
        <v>319</v>
      </c>
      <c r="C196" s="32" t="s">
        <v>318</v>
      </c>
      <c r="D196" s="34" t="s">
        <v>610</v>
      </c>
      <c r="E196" s="34" t="s">
        <v>320</v>
      </c>
      <c r="F196" s="34" t="s">
        <v>63</v>
      </c>
      <c r="G196" s="35">
        <f>0/100</f>
        <v>0</v>
      </c>
      <c r="H196" s="36" t="s">
        <v>612</v>
      </c>
      <c r="I196" s="37" t="s">
        <v>320</v>
      </c>
      <c r="J196" s="48"/>
      <c r="K196" s="37">
        <f>0</f>
        <v>0</v>
      </c>
      <c r="L196" s="39" t="s">
        <v>4</v>
      </c>
      <c r="N196" s="71">
        <f t="shared" ref="N196:N259" si="16">IF(E196="neg",0,IF(L196="neg",0,1))</f>
        <v>0</v>
      </c>
      <c r="O196" s="8">
        <f t="shared" ref="O196:O259" si="17">IF(I196="neg",0,IF(L196="neg",0,1))</f>
        <v>0</v>
      </c>
      <c r="P196" s="67">
        <f t="shared" ref="P196:P259" si="18">IF(L196="neg",0,1)</f>
        <v>0</v>
      </c>
    </row>
    <row r="197" spans="1:16" ht="13.5" customHeight="1" x14ac:dyDescent="0.15">
      <c r="A197" s="32">
        <v>20150807021</v>
      </c>
      <c r="B197" s="33" t="s">
        <v>322</v>
      </c>
      <c r="C197" s="32" t="s">
        <v>321</v>
      </c>
      <c r="D197" s="34" t="s">
        <v>610</v>
      </c>
      <c r="E197" s="34" t="s">
        <v>233</v>
      </c>
      <c r="F197" s="34" t="s">
        <v>63</v>
      </c>
      <c r="G197" s="35">
        <f>0/100</f>
        <v>0</v>
      </c>
      <c r="H197" s="36" t="s">
        <v>612</v>
      </c>
      <c r="I197" s="37" t="s">
        <v>233</v>
      </c>
      <c r="J197" s="48"/>
      <c r="K197" s="37">
        <f>0</f>
        <v>0</v>
      </c>
      <c r="L197" s="39" t="s">
        <v>9</v>
      </c>
      <c r="N197" s="71">
        <f t="shared" si="16"/>
        <v>0</v>
      </c>
      <c r="O197" s="8">
        <f t="shared" si="17"/>
        <v>0</v>
      </c>
      <c r="P197" s="67">
        <f t="shared" si="18"/>
        <v>1</v>
      </c>
    </row>
    <row r="198" spans="1:16" ht="13.5" customHeight="1" x14ac:dyDescent="0.15">
      <c r="A198" s="32">
        <v>20150807022</v>
      </c>
      <c r="B198" s="33" t="s">
        <v>323</v>
      </c>
      <c r="C198" s="32" t="s">
        <v>234</v>
      </c>
      <c r="D198" s="34" t="s">
        <v>610</v>
      </c>
      <c r="E198" s="34" t="s">
        <v>219</v>
      </c>
      <c r="F198" s="34" t="s">
        <v>63</v>
      </c>
      <c r="G198" s="35">
        <f>0/100</f>
        <v>0</v>
      </c>
      <c r="H198" s="36" t="s">
        <v>612</v>
      </c>
      <c r="I198" s="37" t="s">
        <v>219</v>
      </c>
      <c r="J198" s="48"/>
      <c r="K198" s="37">
        <f>0</f>
        <v>0</v>
      </c>
      <c r="L198" s="39" t="s">
        <v>4</v>
      </c>
      <c r="N198" s="71">
        <f t="shared" si="16"/>
        <v>0</v>
      </c>
      <c r="O198" s="8">
        <f t="shared" si="17"/>
        <v>0</v>
      </c>
      <c r="P198" s="67">
        <f t="shared" si="18"/>
        <v>0</v>
      </c>
    </row>
    <row r="199" spans="1:16" ht="13.5" customHeight="1" x14ac:dyDescent="0.15">
      <c r="A199" s="32">
        <v>20150807023</v>
      </c>
      <c r="B199" s="33" t="s">
        <v>311</v>
      </c>
      <c r="C199" s="32" t="s">
        <v>220</v>
      </c>
      <c r="D199" s="34" t="s">
        <v>609</v>
      </c>
      <c r="E199" s="34" t="s">
        <v>33</v>
      </c>
      <c r="F199" s="34" t="s">
        <v>63</v>
      </c>
      <c r="G199" s="35">
        <f>0/100</f>
        <v>0</v>
      </c>
      <c r="H199" s="36" t="s">
        <v>612</v>
      </c>
      <c r="I199" s="37" t="s">
        <v>33</v>
      </c>
      <c r="J199" s="48"/>
      <c r="K199" s="37">
        <f>0</f>
        <v>0</v>
      </c>
      <c r="L199" s="39" t="s">
        <v>4</v>
      </c>
      <c r="N199" s="71">
        <f t="shared" si="16"/>
        <v>0</v>
      </c>
      <c r="O199" s="8">
        <f t="shared" si="17"/>
        <v>0</v>
      </c>
      <c r="P199" s="67">
        <f t="shared" si="18"/>
        <v>0</v>
      </c>
    </row>
    <row r="200" spans="1:16" ht="13.5" customHeight="1" x14ac:dyDescent="0.15">
      <c r="A200" s="32">
        <v>20150807024</v>
      </c>
      <c r="B200" s="33" t="s">
        <v>64</v>
      </c>
      <c r="C200" s="32" t="s">
        <v>34</v>
      </c>
      <c r="D200" s="34" t="s">
        <v>609</v>
      </c>
      <c r="E200" s="34" t="s">
        <v>324</v>
      </c>
      <c r="F200" s="34" t="s">
        <v>63</v>
      </c>
      <c r="G200" s="35">
        <f>0/100</f>
        <v>0</v>
      </c>
      <c r="H200" s="36" t="s">
        <v>612</v>
      </c>
      <c r="I200" s="37" t="s">
        <v>324</v>
      </c>
      <c r="J200" s="48"/>
      <c r="K200" s="37">
        <f>0</f>
        <v>0</v>
      </c>
      <c r="L200" s="39" t="s">
        <v>4</v>
      </c>
      <c r="N200" s="71">
        <f t="shared" si="16"/>
        <v>0</v>
      </c>
      <c r="O200" s="8">
        <f t="shared" si="17"/>
        <v>0</v>
      </c>
      <c r="P200" s="67">
        <f t="shared" si="18"/>
        <v>0</v>
      </c>
    </row>
    <row r="201" spans="1:16" ht="13.5" customHeight="1" x14ac:dyDescent="0.15">
      <c r="A201" s="32">
        <v>20150807025</v>
      </c>
      <c r="B201" s="33" t="s">
        <v>319</v>
      </c>
      <c r="C201" s="32" t="s">
        <v>318</v>
      </c>
      <c r="D201" s="34" t="s">
        <v>609</v>
      </c>
      <c r="E201" s="34" t="s">
        <v>327</v>
      </c>
      <c r="F201" s="45" t="s">
        <v>325</v>
      </c>
      <c r="G201" s="42">
        <f>6/50</f>
        <v>0.12</v>
      </c>
      <c r="H201" s="36" t="s">
        <v>611</v>
      </c>
      <c r="I201" s="37" t="s">
        <v>326</v>
      </c>
      <c r="J201" s="48" t="s">
        <v>73</v>
      </c>
      <c r="K201" s="37">
        <f xml:space="preserve"> 27/200</f>
        <v>0.13500000000000001</v>
      </c>
      <c r="L201" s="39" t="s">
        <v>9</v>
      </c>
      <c r="N201" s="71">
        <f t="shared" si="16"/>
        <v>1</v>
      </c>
      <c r="O201" s="8">
        <f t="shared" si="17"/>
        <v>1</v>
      </c>
      <c r="P201" s="67">
        <f t="shared" si="18"/>
        <v>1</v>
      </c>
    </row>
    <row r="202" spans="1:16" ht="13.5" customHeight="1" x14ac:dyDescent="0.15">
      <c r="A202" s="32">
        <v>20150807026</v>
      </c>
      <c r="B202" s="33" t="s">
        <v>329</v>
      </c>
      <c r="C202" s="32" t="s">
        <v>328</v>
      </c>
      <c r="D202" s="34" t="s">
        <v>609</v>
      </c>
      <c r="E202" s="34" t="s">
        <v>102</v>
      </c>
      <c r="F202" s="34" t="s">
        <v>63</v>
      </c>
      <c r="G202" s="35">
        <f>0/100</f>
        <v>0</v>
      </c>
      <c r="H202" s="36" t="s">
        <v>611</v>
      </c>
      <c r="I202" s="37" t="s">
        <v>102</v>
      </c>
      <c r="J202" s="48"/>
      <c r="K202" s="37">
        <f>0</f>
        <v>0</v>
      </c>
      <c r="L202" s="39" t="s">
        <v>4</v>
      </c>
      <c r="N202" s="71">
        <f t="shared" si="16"/>
        <v>0</v>
      </c>
      <c r="O202" s="8">
        <f t="shared" si="17"/>
        <v>0</v>
      </c>
      <c r="P202" s="67">
        <f t="shared" si="18"/>
        <v>0</v>
      </c>
    </row>
    <row r="203" spans="1:16" ht="13.5" customHeight="1" x14ac:dyDescent="0.15">
      <c r="A203" s="32">
        <v>20150807027</v>
      </c>
      <c r="B203" s="33" t="s">
        <v>104</v>
      </c>
      <c r="C203" s="32" t="s">
        <v>103</v>
      </c>
      <c r="D203" s="34" t="s">
        <v>609</v>
      </c>
      <c r="E203" s="34" t="s">
        <v>313</v>
      </c>
      <c r="F203" s="34" t="s">
        <v>63</v>
      </c>
      <c r="G203" s="35">
        <f>0/100</f>
        <v>0</v>
      </c>
      <c r="H203" s="36" t="s">
        <v>611</v>
      </c>
      <c r="I203" s="37" t="s">
        <v>313</v>
      </c>
      <c r="J203" s="48"/>
      <c r="K203" s="37">
        <f>0</f>
        <v>0</v>
      </c>
      <c r="L203" s="39" t="s">
        <v>4</v>
      </c>
      <c r="N203" s="71">
        <f t="shared" si="16"/>
        <v>0</v>
      </c>
      <c r="O203" s="8">
        <f t="shared" si="17"/>
        <v>0</v>
      </c>
      <c r="P203" s="67">
        <f t="shared" si="18"/>
        <v>0</v>
      </c>
    </row>
    <row r="204" spans="1:16" ht="13.5" customHeight="1" x14ac:dyDescent="0.15">
      <c r="A204" s="32">
        <v>20150807028</v>
      </c>
      <c r="B204" s="33" t="s">
        <v>310</v>
      </c>
      <c r="C204" s="32" t="s">
        <v>309</v>
      </c>
      <c r="D204" s="34" t="s">
        <v>610</v>
      </c>
      <c r="E204" s="34" t="s">
        <v>33</v>
      </c>
      <c r="F204" s="34" t="s">
        <v>63</v>
      </c>
      <c r="G204" s="35">
        <f>0/100</f>
        <v>0</v>
      </c>
      <c r="H204" s="36" t="s">
        <v>611</v>
      </c>
      <c r="I204" s="37" t="s">
        <v>33</v>
      </c>
      <c r="J204" s="48"/>
      <c r="K204" s="37">
        <f>0</f>
        <v>0</v>
      </c>
      <c r="L204" s="39" t="s">
        <v>4</v>
      </c>
      <c r="N204" s="71">
        <f t="shared" si="16"/>
        <v>0</v>
      </c>
      <c r="O204" s="8">
        <f t="shared" si="17"/>
        <v>0</v>
      </c>
      <c r="P204" s="67">
        <f t="shared" si="18"/>
        <v>0</v>
      </c>
    </row>
    <row r="205" spans="1:16" ht="13.5" customHeight="1" x14ac:dyDescent="0.15">
      <c r="A205" s="32">
        <v>20150807029</v>
      </c>
      <c r="B205" s="33" t="s">
        <v>64</v>
      </c>
      <c r="C205" s="32" t="s">
        <v>34</v>
      </c>
      <c r="D205" s="34" t="s">
        <v>610</v>
      </c>
      <c r="E205" s="34" t="s">
        <v>288</v>
      </c>
      <c r="F205" s="34" t="s">
        <v>63</v>
      </c>
      <c r="G205" s="35">
        <f>0/100</f>
        <v>0</v>
      </c>
      <c r="H205" s="36" t="s">
        <v>611</v>
      </c>
      <c r="I205" s="37" t="s">
        <v>288</v>
      </c>
      <c r="J205" s="48"/>
      <c r="K205" s="37">
        <f>0</f>
        <v>0</v>
      </c>
      <c r="L205" s="39" t="s">
        <v>15</v>
      </c>
      <c r="N205" s="71">
        <f t="shared" si="16"/>
        <v>0</v>
      </c>
      <c r="O205" s="8">
        <f t="shared" si="17"/>
        <v>0</v>
      </c>
      <c r="P205" s="67">
        <f t="shared" si="18"/>
        <v>1</v>
      </c>
    </row>
    <row r="206" spans="1:16" ht="13.5" customHeight="1" x14ac:dyDescent="0.15">
      <c r="A206" s="32">
        <v>20150807030</v>
      </c>
      <c r="B206" s="33" t="s">
        <v>305</v>
      </c>
      <c r="C206" s="32" t="s">
        <v>285</v>
      </c>
      <c r="D206" s="34" t="s">
        <v>609</v>
      </c>
      <c r="E206" s="34" t="s">
        <v>288</v>
      </c>
      <c r="F206" s="34" t="s">
        <v>63</v>
      </c>
      <c r="G206" s="35">
        <f>0/100</f>
        <v>0</v>
      </c>
      <c r="H206" s="36" t="s">
        <v>611</v>
      </c>
      <c r="I206" s="37" t="s">
        <v>288</v>
      </c>
      <c r="J206" s="48"/>
      <c r="K206" s="37">
        <f>0</f>
        <v>0</v>
      </c>
      <c r="L206" s="39" t="s">
        <v>9</v>
      </c>
      <c r="N206" s="71">
        <f t="shared" si="16"/>
        <v>0</v>
      </c>
      <c r="O206" s="8">
        <f t="shared" si="17"/>
        <v>0</v>
      </c>
      <c r="P206" s="67">
        <f t="shared" si="18"/>
        <v>1</v>
      </c>
    </row>
    <row r="207" spans="1:16" ht="13.5" customHeight="1" x14ac:dyDescent="0.15">
      <c r="A207" s="32">
        <v>20150807031</v>
      </c>
      <c r="B207" s="33" t="s">
        <v>305</v>
      </c>
      <c r="C207" s="32" t="s">
        <v>285</v>
      </c>
      <c r="D207" s="34" t="s">
        <v>609</v>
      </c>
      <c r="E207" s="34" t="s">
        <v>40</v>
      </c>
      <c r="F207" s="45" t="s">
        <v>330</v>
      </c>
      <c r="G207" s="42">
        <f>14/30</f>
        <v>0.46666666666666667</v>
      </c>
      <c r="H207" s="36" t="s">
        <v>611</v>
      </c>
      <c r="I207" s="37" t="s">
        <v>331</v>
      </c>
      <c r="J207" s="48" t="s">
        <v>74</v>
      </c>
      <c r="K207" s="37">
        <v>0.71219512195121948</v>
      </c>
      <c r="L207" s="39" t="s">
        <v>19</v>
      </c>
      <c r="N207" s="71">
        <f t="shared" si="16"/>
        <v>1</v>
      </c>
      <c r="O207" s="8">
        <f t="shared" si="17"/>
        <v>1</v>
      </c>
      <c r="P207" s="67">
        <f t="shared" si="18"/>
        <v>1</v>
      </c>
    </row>
    <row r="208" spans="1:16" ht="13.5" customHeight="1" x14ac:dyDescent="0.15">
      <c r="A208" s="32">
        <v>20150807032</v>
      </c>
      <c r="B208" s="33" t="s">
        <v>64</v>
      </c>
      <c r="C208" s="32" t="s">
        <v>34</v>
      </c>
      <c r="D208" s="34" t="s">
        <v>610</v>
      </c>
      <c r="E208" s="34" t="s">
        <v>313</v>
      </c>
      <c r="F208" s="34" t="s">
        <v>63</v>
      </c>
      <c r="G208" s="35">
        <f>0/100</f>
        <v>0</v>
      </c>
      <c r="H208" s="36" t="s">
        <v>611</v>
      </c>
      <c r="I208" s="37" t="s">
        <v>313</v>
      </c>
      <c r="J208" s="48"/>
      <c r="K208" s="37">
        <f>0</f>
        <v>0</v>
      </c>
      <c r="L208" s="39" t="s">
        <v>4</v>
      </c>
      <c r="N208" s="71">
        <f t="shared" si="16"/>
        <v>0</v>
      </c>
      <c r="O208" s="8">
        <f t="shared" si="17"/>
        <v>0</v>
      </c>
      <c r="P208" s="67">
        <f t="shared" si="18"/>
        <v>0</v>
      </c>
    </row>
    <row r="209" spans="1:16" ht="13.5" customHeight="1" x14ac:dyDescent="0.15">
      <c r="A209" s="32">
        <v>20150807033</v>
      </c>
      <c r="B209" s="33" t="s">
        <v>310</v>
      </c>
      <c r="C209" s="32" t="s">
        <v>309</v>
      </c>
      <c r="D209" s="34" t="s">
        <v>609</v>
      </c>
      <c r="E209" s="34" t="s">
        <v>40</v>
      </c>
      <c r="F209" s="34" t="s">
        <v>332</v>
      </c>
      <c r="G209" s="35">
        <f>12/50</f>
        <v>0.24</v>
      </c>
      <c r="H209" s="36" t="s">
        <v>611</v>
      </c>
      <c r="I209" s="37" t="s">
        <v>40</v>
      </c>
      <c r="J209" s="48" t="s">
        <v>76</v>
      </c>
      <c r="K209" s="37">
        <f xml:space="preserve"> 3/203</f>
        <v>1.4778325123152709E-2</v>
      </c>
      <c r="L209" s="39" t="s">
        <v>19</v>
      </c>
      <c r="N209" s="71">
        <f t="shared" si="16"/>
        <v>1</v>
      </c>
      <c r="O209" s="8">
        <f t="shared" si="17"/>
        <v>1</v>
      </c>
      <c r="P209" s="67">
        <f t="shared" si="18"/>
        <v>1</v>
      </c>
    </row>
    <row r="210" spans="1:16" ht="13.5" customHeight="1" x14ac:dyDescent="0.15">
      <c r="A210" s="32">
        <v>20150807034</v>
      </c>
      <c r="B210" s="33" t="s">
        <v>64</v>
      </c>
      <c r="C210" s="32" t="s">
        <v>34</v>
      </c>
      <c r="D210" s="34" t="s">
        <v>609</v>
      </c>
      <c r="E210" s="34" t="s">
        <v>219</v>
      </c>
      <c r="F210" s="34" t="s">
        <v>63</v>
      </c>
      <c r="G210" s="35">
        <f>0/100</f>
        <v>0</v>
      </c>
      <c r="H210" s="36" t="s">
        <v>611</v>
      </c>
      <c r="I210" s="37" t="s">
        <v>230</v>
      </c>
      <c r="J210" s="48" t="s">
        <v>77</v>
      </c>
      <c r="K210" s="37">
        <f xml:space="preserve"> 1/210</f>
        <v>4.7619047619047623E-3</v>
      </c>
      <c r="L210" s="39" t="s">
        <v>15</v>
      </c>
      <c r="N210" s="71">
        <f t="shared" si="16"/>
        <v>0</v>
      </c>
      <c r="O210" s="8">
        <f t="shared" si="17"/>
        <v>1</v>
      </c>
      <c r="P210" s="67">
        <f t="shared" si="18"/>
        <v>1</v>
      </c>
    </row>
    <row r="211" spans="1:16" ht="13.5" customHeight="1" x14ac:dyDescent="0.15">
      <c r="A211" s="32">
        <v>20150807035</v>
      </c>
      <c r="B211" s="33" t="s">
        <v>311</v>
      </c>
      <c r="C211" s="32" t="s">
        <v>220</v>
      </c>
      <c r="D211" s="34" t="s">
        <v>610</v>
      </c>
      <c r="E211" s="34" t="s">
        <v>334</v>
      </c>
      <c r="F211" s="45" t="s">
        <v>333</v>
      </c>
      <c r="G211" s="42">
        <f>2/100</f>
        <v>0.02</v>
      </c>
      <c r="H211" s="36" t="s">
        <v>611</v>
      </c>
      <c r="I211" s="37" t="s">
        <v>233</v>
      </c>
      <c r="J211" s="48"/>
      <c r="K211" s="37">
        <f>0</f>
        <v>0</v>
      </c>
      <c r="L211" s="39" t="s">
        <v>4</v>
      </c>
      <c r="N211" s="71">
        <f t="shared" si="16"/>
        <v>0</v>
      </c>
      <c r="O211" s="8">
        <f t="shared" si="17"/>
        <v>0</v>
      </c>
      <c r="P211" s="67">
        <f t="shared" si="18"/>
        <v>0</v>
      </c>
    </row>
    <row r="212" spans="1:16" ht="13.5" customHeight="1" x14ac:dyDescent="0.15">
      <c r="A212" s="32">
        <v>20150807036</v>
      </c>
      <c r="B212" s="33" t="s">
        <v>323</v>
      </c>
      <c r="C212" s="32" t="s">
        <v>234</v>
      </c>
      <c r="D212" s="34" t="s">
        <v>609</v>
      </c>
      <c r="E212" s="34" t="s">
        <v>219</v>
      </c>
      <c r="F212" s="34" t="s">
        <v>63</v>
      </c>
      <c r="G212" s="35">
        <f>0/100</f>
        <v>0</v>
      </c>
      <c r="H212" s="36" t="s">
        <v>611</v>
      </c>
      <c r="I212" s="37" t="s">
        <v>219</v>
      </c>
      <c r="J212" s="48"/>
      <c r="K212" s="37">
        <f>0</f>
        <v>0</v>
      </c>
      <c r="L212" s="39" t="s">
        <v>4</v>
      </c>
      <c r="N212" s="71">
        <f t="shared" si="16"/>
        <v>0</v>
      </c>
      <c r="O212" s="8">
        <f t="shared" si="17"/>
        <v>0</v>
      </c>
      <c r="P212" s="67">
        <f t="shared" si="18"/>
        <v>0</v>
      </c>
    </row>
    <row r="213" spans="1:16" ht="13.5" customHeight="1" x14ac:dyDescent="0.15">
      <c r="A213" s="32">
        <v>20150807037</v>
      </c>
      <c r="B213" s="33" t="s">
        <v>311</v>
      </c>
      <c r="C213" s="32" t="s">
        <v>220</v>
      </c>
      <c r="D213" s="34" t="s">
        <v>609</v>
      </c>
      <c r="E213" s="34" t="s">
        <v>33</v>
      </c>
      <c r="F213" s="34" t="s">
        <v>63</v>
      </c>
      <c r="G213" s="35">
        <f>0/100</f>
        <v>0</v>
      </c>
      <c r="H213" s="36" t="s">
        <v>611</v>
      </c>
      <c r="I213" s="37" t="s">
        <v>33</v>
      </c>
      <c r="J213" s="48"/>
      <c r="K213" s="37">
        <f>0</f>
        <v>0</v>
      </c>
      <c r="L213" s="39" t="s">
        <v>9</v>
      </c>
      <c r="N213" s="71">
        <f t="shared" si="16"/>
        <v>0</v>
      </c>
      <c r="O213" s="8">
        <f t="shared" si="17"/>
        <v>0</v>
      </c>
      <c r="P213" s="67">
        <f t="shared" si="18"/>
        <v>1</v>
      </c>
    </row>
    <row r="214" spans="1:16" ht="13.5" customHeight="1" x14ac:dyDescent="0.15">
      <c r="A214" s="32">
        <v>20150807038</v>
      </c>
      <c r="B214" s="33" t="s">
        <v>64</v>
      </c>
      <c r="C214" s="32" t="s">
        <v>34</v>
      </c>
      <c r="D214" s="34" t="s">
        <v>609</v>
      </c>
      <c r="E214" s="34" t="s">
        <v>224</v>
      </c>
      <c r="F214" s="45" t="s">
        <v>335</v>
      </c>
      <c r="G214" s="42">
        <f>24/32</f>
        <v>0.75</v>
      </c>
      <c r="H214" s="36" t="s">
        <v>611</v>
      </c>
      <c r="I214" s="37" t="s">
        <v>336</v>
      </c>
      <c r="J214" s="48" t="s">
        <v>78</v>
      </c>
      <c r="K214" s="37">
        <f xml:space="preserve"> 143/203</f>
        <v>0.70443349753694584</v>
      </c>
      <c r="L214" s="39" t="s">
        <v>19</v>
      </c>
      <c r="N214" s="71">
        <f t="shared" si="16"/>
        <v>1</v>
      </c>
      <c r="O214" s="8">
        <f t="shared" si="17"/>
        <v>1</v>
      </c>
      <c r="P214" s="67">
        <f t="shared" si="18"/>
        <v>1</v>
      </c>
    </row>
    <row r="215" spans="1:16" ht="13.5" customHeight="1" x14ac:dyDescent="0.15">
      <c r="A215" s="32">
        <v>20150807039</v>
      </c>
      <c r="B215" s="33" t="s">
        <v>337</v>
      </c>
      <c r="C215" s="32" t="s">
        <v>226</v>
      </c>
      <c r="D215" s="34" t="s">
        <v>609</v>
      </c>
      <c r="E215" s="34" t="s">
        <v>338</v>
      </c>
      <c r="F215" s="34" t="s">
        <v>63</v>
      </c>
      <c r="G215" s="35">
        <f>0/100</f>
        <v>0</v>
      </c>
      <c r="H215" s="36" t="s">
        <v>611</v>
      </c>
      <c r="I215" s="37" t="s">
        <v>338</v>
      </c>
      <c r="J215" s="48"/>
      <c r="K215" s="37">
        <f>0</f>
        <v>0</v>
      </c>
      <c r="L215" s="39" t="s">
        <v>4</v>
      </c>
      <c r="N215" s="71">
        <f t="shared" si="16"/>
        <v>0</v>
      </c>
      <c r="O215" s="8">
        <f t="shared" si="17"/>
        <v>0</v>
      </c>
      <c r="P215" s="67">
        <f t="shared" si="18"/>
        <v>0</v>
      </c>
    </row>
    <row r="216" spans="1:16" ht="13.5" customHeight="1" x14ac:dyDescent="0.15">
      <c r="A216" s="32">
        <v>20150807040</v>
      </c>
      <c r="B216" s="33" t="s">
        <v>340</v>
      </c>
      <c r="C216" s="32" t="s">
        <v>339</v>
      </c>
      <c r="D216" s="34" t="s">
        <v>610</v>
      </c>
      <c r="E216" s="34" t="s">
        <v>343</v>
      </c>
      <c r="F216" s="45" t="s">
        <v>342</v>
      </c>
      <c r="G216" s="42">
        <f>7/33</f>
        <v>0.21212121212121213</v>
      </c>
      <c r="H216" s="36" t="s">
        <v>611</v>
      </c>
      <c r="I216" s="37" t="s">
        <v>343</v>
      </c>
      <c r="J216" s="48" t="s">
        <v>79</v>
      </c>
      <c r="K216" s="37">
        <f xml:space="preserve"> 30/200</f>
        <v>0.15</v>
      </c>
      <c r="L216" s="39" t="s">
        <v>341</v>
      </c>
      <c r="N216" s="71">
        <f t="shared" si="16"/>
        <v>1</v>
      </c>
      <c r="O216" s="8">
        <f t="shared" si="17"/>
        <v>1</v>
      </c>
      <c r="P216" s="67">
        <f t="shared" si="18"/>
        <v>1</v>
      </c>
    </row>
    <row r="217" spans="1:16" ht="13.5" customHeight="1" x14ac:dyDescent="0.15">
      <c r="A217" s="32">
        <v>20150807041</v>
      </c>
      <c r="B217" s="33" t="s">
        <v>323</v>
      </c>
      <c r="C217" s="32" t="s">
        <v>234</v>
      </c>
      <c r="D217" s="34" t="s">
        <v>609</v>
      </c>
      <c r="E217" s="34" t="s">
        <v>344</v>
      </c>
      <c r="F217" s="34" t="s">
        <v>63</v>
      </c>
      <c r="G217" s="35">
        <f t="shared" ref="G217:G227" si="19">0/100</f>
        <v>0</v>
      </c>
      <c r="H217" s="36" t="s">
        <v>611</v>
      </c>
      <c r="I217" s="37" t="s">
        <v>344</v>
      </c>
      <c r="J217" s="48"/>
      <c r="K217" s="37">
        <f>0</f>
        <v>0</v>
      </c>
      <c r="L217" s="39" t="s">
        <v>9</v>
      </c>
      <c r="N217" s="71">
        <f t="shared" si="16"/>
        <v>0</v>
      </c>
      <c r="O217" s="8">
        <f t="shared" si="17"/>
        <v>0</v>
      </c>
      <c r="P217" s="67">
        <f t="shared" si="18"/>
        <v>1</v>
      </c>
    </row>
    <row r="218" spans="1:16" ht="13.5" customHeight="1" x14ac:dyDescent="0.15">
      <c r="A218" s="32">
        <v>20150807042</v>
      </c>
      <c r="B218" s="33" t="s">
        <v>346</v>
      </c>
      <c r="C218" s="32" t="s">
        <v>345</v>
      </c>
      <c r="D218" s="34" t="s">
        <v>609</v>
      </c>
      <c r="E218" s="34" t="s">
        <v>288</v>
      </c>
      <c r="F218" s="34" t="s">
        <v>63</v>
      </c>
      <c r="G218" s="35">
        <f t="shared" si="19"/>
        <v>0</v>
      </c>
      <c r="H218" s="36" t="s">
        <v>611</v>
      </c>
      <c r="I218" s="37" t="s">
        <v>288</v>
      </c>
      <c r="J218" s="48"/>
      <c r="K218" s="37">
        <f>0</f>
        <v>0</v>
      </c>
      <c r="L218" s="39" t="s">
        <v>4</v>
      </c>
      <c r="N218" s="71">
        <f t="shared" si="16"/>
        <v>0</v>
      </c>
      <c r="O218" s="8">
        <f t="shared" si="17"/>
        <v>0</v>
      </c>
      <c r="P218" s="67">
        <f t="shared" si="18"/>
        <v>0</v>
      </c>
    </row>
    <row r="219" spans="1:16" ht="13.5" customHeight="1" x14ac:dyDescent="0.15">
      <c r="A219" s="32">
        <v>20150807043</v>
      </c>
      <c r="B219" s="33" t="s">
        <v>305</v>
      </c>
      <c r="C219" s="32" t="s">
        <v>285</v>
      </c>
      <c r="D219" s="34" t="s">
        <v>610</v>
      </c>
      <c r="E219" s="34" t="s">
        <v>233</v>
      </c>
      <c r="F219" s="34" t="s">
        <v>63</v>
      </c>
      <c r="G219" s="35">
        <f t="shared" si="19"/>
        <v>0</v>
      </c>
      <c r="H219" s="36" t="s">
        <v>611</v>
      </c>
      <c r="I219" s="37" t="s">
        <v>233</v>
      </c>
      <c r="J219" s="48"/>
      <c r="K219" s="37">
        <f>0</f>
        <v>0</v>
      </c>
      <c r="L219" s="39" t="s">
        <v>4</v>
      </c>
      <c r="N219" s="71">
        <f t="shared" si="16"/>
        <v>0</v>
      </c>
      <c r="O219" s="8">
        <f t="shared" si="17"/>
        <v>0</v>
      </c>
      <c r="P219" s="67">
        <f t="shared" si="18"/>
        <v>0</v>
      </c>
    </row>
    <row r="220" spans="1:16" ht="13.5" customHeight="1" x14ac:dyDescent="0.15">
      <c r="A220" s="32">
        <v>20150807044</v>
      </c>
      <c r="B220" s="33" t="s">
        <v>323</v>
      </c>
      <c r="C220" s="32" t="s">
        <v>234</v>
      </c>
      <c r="D220" s="34" t="s">
        <v>609</v>
      </c>
      <c r="E220" s="34" t="s">
        <v>210</v>
      </c>
      <c r="F220" s="34" t="s">
        <v>63</v>
      </c>
      <c r="G220" s="35">
        <f t="shared" si="19"/>
        <v>0</v>
      </c>
      <c r="H220" s="36" t="s">
        <v>611</v>
      </c>
      <c r="I220" s="37" t="s">
        <v>210</v>
      </c>
      <c r="J220" s="48"/>
      <c r="K220" s="37">
        <f>0</f>
        <v>0</v>
      </c>
      <c r="L220" s="39" t="s">
        <v>9</v>
      </c>
      <c r="N220" s="71">
        <f t="shared" si="16"/>
        <v>0</v>
      </c>
      <c r="O220" s="8">
        <f t="shared" si="17"/>
        <v>0</v>
      </c>
      <c r="P220" s="67">
        <f t="shared" si="18"/>
        <v>1</v>
      </c>
    </row>
    <row r="221" spans="1:16" ht="13.5" customHeight="1" x14ac:dyDescent="0.15">
      <c r="A221" s="32">
        <v>20150807045</v>
      </c>
      <c r="B221" s="33" t="s">
        <v>347</v>
      </c>
      <c r="C221" s="32" t="s">
        <v>211</v>
      </c>
      <c r="D221" s="34" t="s">
        <v>609</v>
      </c>
      <c r="E221" s="34" t="s">
        <v>288</v>
      </c>
      <c r="F221" s="34" t="s">
        <v>63</v>
      </c>
      <c r="G221" s="35">
        <f t="shared" si="19"/>
        <v>0</v>
      </c>
      <c r="H221" s="36" t="s">
        <v>612</v>
      </c>
      <c r="I221" s="37" t="s">
        <v>284</v>
      </c>
      <c r="J221" s="48" t="s">
        <v>80</v>
      </c>
      <c r="K221" s="37">
        <f xml:space="preserve"> 3/303</f>
        <v>9.9009900990099011E-3</v>
      </c>
      <c r="L221" s="39" t="s">
        <v>42</v>
      </c>
      <c r="N221" s="71">
        <f t="shared" si="16"/>
        <v>0</v>
      </c>
      <c r="O221" s="8">
        <f t="shared" si="17"/>
        <v>1</v>
      </c>
      <c r="P221" s="67">
        <f t="shared" si="18"/>
        <v>1</v>
      </c>
    </row>
    <row r="222" spans="1:16" ht="13.5" customHeight="1" x14ac:dyDescent="0.15">
      <c r="A222" s="32">
        <v>20150807046</v>
      </c>
      <c r="B222" s="33" t="s">
        <v>305</v>
      </c>
      <c r="C222" s="32" t="s">
        <v>285</v>
      </c>
      <c r="D222" s="34" t="s">
        <v>609</v>
      </c>
      <c r="E222" s="34" t="s">
        <v>128</v>
      </c>
      <c r="F222" s="34" t="s">
        <v>63</v>
      </c>
      <c r="G222" s="35">
        <f t="shared" si="19"/>
        <v>0</v>
      </c>
      <c r="H222" s="36" t="s">
        <v>612</v>
      </c>
      <c r="I222" s="37" t="s">
        <v>128</v>
      </c>
      <c r="J222" s="48"/>
      <c r="K222" s="37">
        <f>0</f>
        <v>0</v>
      </c>
      <c r="L222" s="39" t="s">
        <v>4</v>
      </c>
      <c r="N222" s="71">
        <f t="shared" si="16"/>
        <v>0</v>
      </c>
      <c r="O222" s="8">
        <f t="shared" si="17"/>
        <v>0</v>
      </c>
      <c r="P222" s="67">
        <f t="shared" si="18"/>
        <v>0</v>
      </c>
    </row>
    <row r="223" spans="1:16" ht="13.5" customHeight="1" x14ac:dyDescent="0.15">
      <c r="A223" s="32">
        <v>20150807047</v>
      </c>
      <c r="B223" s="33" t="s">
        <v>349</v>
      </c>
      <c r="C223" s="32" t="s">
        <v>348</v>
      </c>
      <c r="D223" s="34" t="s">
        <v>609</v>
      </c>
      <c r="E223" s="34" t="s">
        <v>233</v>
      </c>
      <c r="F223" s="34" t="s">
        <v>63</v>
      </c>
      <c r="G223" s="35">
        <f t="shared" si="19"/>
        <v>0</v>
      </c>
      <c r="H223" s="36" t="s">
        <v>612</v>
      </c>
      <c r="I223" s="37" t="s">
        <v>350</v>
      </c>
      <c r="J223" s="48" t="s">
        <v>83</v>
      </c>
      <c r="K223" s="37">
        <f xml:space="preserve"> 2/202</f>
        <v>9.9009900990099011E-3</v>
      </c>
      <c r="L223" s="39" t="s">
        <v>4</v>
      </c>
      <c r="N223" s="71">
        <f t="shared" si="16"/>
        <v>0</v>
      </c>
      <c r="O223" s="8">
        <f t="shared" si="17"/>
        <v>0</v>
      </c>
      <c r="P223" s="67">
        <f t="shared" si="18"/>
        <v>0</v>
      </c>
    </row>
    <row r="224" spans="1:16" ht="13.5" customHeight="1" x14ac:dyDescent="0.15">
      <c r="A224" s="32">
        <v>20150807048</v>
      </c>
      <c r="B224" s="33" t="s">
        <v>323</v>
      </c>
      <c r="C224" s="32" t="s">
        <v>234</v>
      </c>
      <c r="D224" s="34" t="s">
        <v>610</v>
      </c>
      <c r="E224" s="34" t="s">
        <v>351</v>
      </c>
      <c r="F224" s="34" t="s">
        <v>63</v>
      </c>
      <c r="G224" s="35">
        <f t="shared" si="19"/>
        <v>0</v>
      </c>
      <c r="H224" s="36" t="s">
        <v>612</v>
      </c>
      <c r="I224" s="37" t="s">
        <v>351</v>
      </c>
      <c r="J224" s="48"/>
      <c r="K224" s="37">
        <f>0</f>
        <v>0</v>
      </c>
      <c r="L224" s="39" t="s">
        <v>9</v>
      </c>
      <c r="N224" s="71">
        <f t="shared" si="16"/>
        <v>0</v>
      </c>
      <c r="O224" s="8">
        <f t="shared" si="17"/>
        <v>0</v>
      </c>
      <c r="P224" s="67">
        <f t="shared" si="18"/>
        <v>1</v>
      </c>
    </row>
    <row r="225" spans="1:16" ht="13.5" customHeight="1" x14ac:dyDescent="0.15">
      <c r="A225" s="32">
        <v>20150807049</v>
      </c>
      <c r="B225" s="33" t="s">
        <v>353</v>
      </c>
      <c r="C225" s="32" t="s">
        <v>352</v>
      </c>
      <c r="D225" s="34" t="s">
        <v>609</v>
      </c>
      <c r="E225" s="34" t="s">
        <v>344</v>
      </c>
      <c r="F225" s="34" t="s">
        <v>63</v>
      </c>
      <c r="G225" s="35">
        <f t="shared" si="19"/>
        <v>0</v>
      </c>
      <c r="H225" s="36" t="s">
        <v>612</v>
      </c>
      <c r="I225" s="37" t="s">
        <v>344</v>
      </c>
      <c r="J225" s="48"/>
      <c r="K225" s="37">
        <f>0</f>
        <v>0</v>
      </c>
      <c r="L225" s="39" t="s">
        <v>4</v>
      </c>
      <c r="N225" s="71">
        <f t="shared" si="16"/>
        <v>0</v>
      </c>
      <c r="O225" s="8">
        <f t="shared" si="17"/>
        <v>0</v>
      </c>
      <c r="P225" s="67">
        <f t="shared" si="18"/>
        <v>0</v>
      </c>
    </row>
    <row r="226" spans="1:16" ht="13.5" customHeight="1" x14ac:dyDescent="0.15">
      <c r="A226" s="32">
        <v>20150807050</v>
      </c>
      <c r="B226" s="33" t="s">
        <v>346</v>
      </c>
      <c r="C226" s="32" t="s">
        <v>345</v>
      </c>
      <c r="D226" s="34" t="s">
        <v>610</v>
      </c>
      <c r="E226" s="34" t="s">
        <v>288</v>
      </c>
      <c r="F226" s="34" t="s">
        <v>63</v>
      </c>
      <c r="G226" s="35">
        <f t="shared" si="19"/>
        <v>0</v>
      </c>
      <c r="H226" s="36" t="s">
        <v>612</v>
      </c>
      <c r="I226" s="37" t="s">
        <v>288</v>
      </c>
      <c r="J226" s="48"/>
      <c r="K226" s="37">
        <f>0</f>
        <v>0</v>
      </c>
      <c r="L226" s="39" t="s">
        <v>4</v>
      </c>
      <c r="N226" s="71">
        <f t="shared" si="16"/>
        <v>0</v>
      </c>
      <c r="O226" s="8">
        <f t="shared" si="17"/>
        <v>0</v>
      </c>
      <c r="P226" s="67">
        <f t="shared" si="18"/>
        <v>0</v>
      </c>
    </row>
    <row r="227" spans="1:16" ht="13.5" customHeight="1" x14ac:dyDescent="0.15">
      <c r="A227" s="32">
        <v>20150807051</v>
      </c>
      <c r="B227" s="33" t="s">
        <v>305</v>
      </c>
      <c r="C227" s="32" t="s">
        <v>285</v>
      </c>
      <c r="D227" s="34" t="s">
        <v>610</v>
      </c>
      <c r="E227" s="34" t="s">
        <v>344</v>
      </c>
      <c r="F227" s="34" t="s">
        <v>63</v>
      </c>
      <c r="G227" s="35">
        <f t="shared" si="19"/>
        <v>0</v>
      </c>
      <c r="H227" s="36" t="s">
        <v>612</v>
      </c>
      <c r="I227" s="37" t="s">
        <v>344</v>
      </c>
      <c r="J227" s="48"/>
      <c r="K227" s="37">
        <f>0</f>
        <v>0</v>
      </c>
      <c r="L227" s="39" t="s">
        <v>4</v>
      </c>
      <c r="N227" s="71">
        <f t="shared" si="16"/>
        <v>0</v>
      </c>
      <c r="O227" s="8">
        <f t="shared" si="17"/>
        <v>0</v>
      </c>
      <c r="P227" s="67">
        <f t="shared" si="18"/>
        <v>0</v>
      </c>
    </row>
    <row r="228" spans="1:16" ht="13.5" customHeight="1" x14ac:dyDescent="0.15">
      <c r="A228" s="32">
        <v>20150807052</v>
      </c>
      <c r="B228" s="33" t="s">
        <v>346</v>
      </c>
      <c r="C228" s="32" t="s">
        <v>345</v>
      </c>
      <c r="D228" s="34" t="s">
        <v>609</v>
      </c>
      <c r="E228" s="34" t="s">
        <v>356</v>
      </c>
      <c r="F228" s="45" t="s">
        <v>355</v>
      </c>
      <c r="G228" s="42">
        <f>8/52</f>
        <v>0.15384615384615385</v>
      </c>
      <c r="H228" s="36" t="s">
        <v>612</v>
      </c>
      <c r="I228" s="37" t="s">
        <v>344</v>
      </c>
      <c r="J228" s="48"/>
      <c r="K228" s="37">
        <f>0</f>
        <v>0</v>
      </c>
      <c r="L228" s="39" t="s">
        <v>19</v>
      </c>
      <c r="N228" s="71">
        <f t="shared" si="16"/>
        <v>1</v>
      </c>
      <c r="O228" s="8">
        <f t="shared" si="17"/>
        <v>0</v>
      </c>
      <c r="P228" s="67">
        <f t="shared" si="18"/>
        <v>1</v>
      </c>
    </row>
    <row r="229" spans="1:16" ht="13.5" customHeight="1" x14ac:dyDescent="0.15">
      <c r="A229" s="32">
        <v>20150807053</v>
      </c>
      <c r="B229" s="33" t="s">
        <v>346</v>
      </c>
      <c r="C229" s="32" t="s">
        <v>345</v>
      </c>
      <c r="D229" s="34" t="s">
        <v>609</v>
      </c>
      <c r="E229" s="34" t="s">
        <v>344</v>
      </c>
      <c r="F229" s="34" t="s">
        <v>63</v>
      </c>
      <c r="G229" s="35">
        <f t="shared" ref="G229:G238" si="20">0/100</f>
        <v>0</v>
      </c>
      <c r="H229" s="36" t="s">
        <v>612</v>
      </c>
      <c r="I229" s="37" t="s">
        <v>344</v>
      </c>
      <c r="J229" s="48"/>
      <c r="K229" s="37">
        <f>0</f>
        <v>0</v>
      </c>
      <c r="L229" s="39" t="s">
        <v>4</v>
      </c>
      <c r="N229" s="71">
        <f t="shared" si="16"/>
        <v>0</v>
      </c>
      <c r="O229" s="8">
        <f t="shared" si="17"/>
        <v>0</v>
      </c>
      <c r="P229" s="67">
        <f t="shared" si="18"/>
        <v>0</v>
      </c>
    </row>
    <row r="230" spans="1:16" ht="13.5" customHeight="1" x14ac:dyDescent="0.15">
      <c r="A230" s="32">
        <v>20150807054</v>
      </c>
      <c r="B230" s="33" t="s">
        <v>346</v>
      </c>
      <c r="C230" s="32" t="s">
        <v>345</v>
      </c>
      <c r="D230" s="34" t="s">
        <v>609</v>
      </c>
      <c r="E230" s="34" t="s">
        <v>288</v>
      </c>
      <c r="F230" s="34" t="s">
        <v>63</v>
      </c>
      <c r="G230" s="35">
        <f t="shared" si="20"/>
        <v>0</v>
      </c>
      <c r="H230" s="36" t="s">
        <v>612</v>
      </c>
      <c r="I230" s="37" t="s">
        <v>288</v>
      </c>
      <c r="J230" s="48"/>
      <c r="K230" s="37">
        <f>0</f>
        <v>0</v>
      </c>
      <c r="L230" s="39" t="s">
        <v>9</v>
      </c>
      <c r="N230" s="71">
        <f t="shared" si="16"/>
        <v>0</v>
      </c>
      <c r="O230" s="8">
        <f t="shared" si="17"/>
        <v>0</v>
      </c>
      <c r="P230" s="67">
        <f t="shared" si="18"/>
        <v>1</v>
      </c>
    </row>
    <row r="231" spans="1:16" ht="13.5" customHeight="1" x14ac:dyDescent="0.15">
      <c r="A231" s="32">
        <v>20150807055</v>
      </c>
      <c r="B231" s="33" t="s">
        <v>305</v>
      </c>
      <c r="C231" s="32" t="s">
        <v>285</v>
      </c>
      <c r="D231" s="34" t="s">
        <v>609</v>
      </c>
      <c r="E231" s="34" t="s">
        <v>219</v>
      </c>
      <c r="F231" s="34" t="s">
        <v>63</v>
      </c>
      <c r="G231" s="35">
        <f t="shared" si="20"/>
        <v>0</v>
      </c>
      <c r="H231" s="36" t="s">
        <v>612</v>
      </c>
      <c r="I231" s="37" t="s">
        <v>219</v>
      </c>
      <c r="J231" s="48"/>
      <c r="K231" s="37">
        <f>0</f>
        <v>0</v>
      </c>
      <c r="L231" s="39" t="s">
        <v>9</v>
      </c>
      <c r="N231" s="71">
        <f t="shared" si="16"/>
        <v>0</v>
      </c>
      <c r="O231" s="8">
        <f t="shared" si="17"/>
        <v>0</v>
      </c>
      <c r="P231" s="67">
        <f t="shared" si="18"/>
        <v>1</v>
      </c>
    </row>
    <row r="232" spans="1:16" ht="13.5" customHeight="1" x14ac:dyDescent="0.15">
      <c r="A232" s="32">
        <v>20150807056</v>
      </c>
      <c r="B232" s="33" t="s">
        <v>311</v>
      </c>
      <c r="C232" s="32" t="s">
        <v>220</v>
      </c>
      <c r="D232" s="34" t="s">
        <v>609</v>
      </c>
      <c r="E232" s="34" t="s">
        <v>351</v>
      </c>
      <c r="F232" s="34" t="s">
        <v>63</v>
      </c>
      <c r="G232" s="35">
        <f t="shared" si="20"/>
        <v>0</v>
      </c>
      <c r="H232" s="36" t="s">
        <v>612</v>
      </c>
      <c r="I232" s="37" t="s">
        <v>351</v>
      </c>
      <c r="J232" s="48"/>
      <c r="K232" s="37">
        <f>0</f>
        <v>0</v>
      </c>
      <c r="L232" s="39" t="s">
        <v>4</v>
      </c>
      <c r="N232" s="71">
        <f t="shared" si="16"/>
        <v>0</v>
      </c>
      <c r="O232" s="8">
        <f t="shared" si="17"/>
        <v>0</v>
      </c>
      <c r="P232" s="67">
        <f t="shared" si="18"/>
        <v>0</v>
      </c>
    </row>
    <row r="233" spans="1:16" ht="13.5" customHeight="1" x14ac:dyDescent="0.15">
      <c r="A233" s="32">
        <v>20150807057</v>
      </c>
      <c r="B233" s="33" t="s">
        <v>353</v>
      </c>
      <c r="C233" s="32" t="s">
        <v>352</v>
      </c>
      <c r="D233" s="34" t="s">
        <v>610</v>
      </c>
      <c r="E233" s="34" t="s">
        <v>357</v>
      </c>
      <c r="F233" s="34" t="s">
        <v>63</v>
      </c>
      <c r="G233" s="35">
        <f t="shared" si="20"/>
        <v>0</v>
      </c>
      <c r="H233" s="36" t="s">
        <v>612</v>
      </c>
      <c r="I233" s="37" t="s">
        <v>357</v>
      </c>
      <c r="J233" s="48"/>
      <c r="K233" s="37">
        <f>0</f>
        <v>0</v>
      </c>
      <c r="L233" s="39" t="s">
        <v>4</v>
      </c>
      <c r="N233" s="71">
        <f t="shared" si="16"/>
        <v>0</v>
      </c>
      <c r="O233" s="8">
        <f t="shared" si="17"/>
        <v>0</v>
      </c>
      <c r="P233" s="67">
        <f t="shared" si="18"/>
        <v>0</v>
      </c>
    </row>
    <row r="234" spans="1:16" ht="13.5" customHeight="1" x14ac:dyDescent="0.15">
      <c r="A234" s="32">
        <v>20150807058</v>
      </c>
      <c r="B234" s="33" t="s">
        <v>359</v>
      </c>
      <c r="C234" s="32" t="s">
        <v>358</v>
      </c>
      <c r="D234" s="34" t="s">
        <v>609</v>
      </c>
      <c r="E234" s="34" t="s">
        <v>288</v>
      </c>
      <c r="F234" s="34" t="s">
        <v>63</v>
      </c>
      <c r="G234" s="35">
        <f t="shared" si="20"/>
        <v>0</v>
      </c>
      <c r="H234" s="36" t="s">
        <v>612</v>
      </c>
      <c r="I234" s="37" t="s">
        <v>288</v>
      </c>
      <c r="J234" s="48"/>
      <c r="K234" s="37">
        <f>0</f>
        <v>0</v>
      </c>
      <c r="L234" s="39" t="s">
        <v>4</v>
      </c>
      <c r="N234" s="71">
        <f t="shared" si="16"/>
        <v>0</v>
      </c>
      <c r="O234" s="8">
        <f t="shared" si="17"/>
        <v>0</v>
      </c>
      <c r="P234" s="67">
        <f t="shared" si="18"/>
        <v>0</v>
      </c>
    </row>
    <row r="235" spans="1:16" ht="13.5" customHeight="1" x14ac:dyDescent="0.15">
      <c r="A235" s="32">
        <v>20150807059</v>
      </c>
      <c r="B235" s="33" t="s">
        <v>305</v>
      </c>
      <c r="C235" s="32" t="s">
        <v>285</v>
      </c>
      <c r="D235" s="34" t="s">
        <v>609</v>
      </c>
      <c r="E235" s="34" t="s">
        <v>344</v>
      </c>
      <c r="F235" s="34" t="s">
        <v>63</v>
      </c>
      <c r="G235" s="35">
        <f t="shared" si="20"/>
        <v>0</v>
      </c>
      <c r="H235" s="36" t="s">
        <v>612</v>
      </c>
      <c r="I235" s="37" t="s">
        <v>344</v>
      </c>
      <c r="J235" s="48"/>
      <c r="K235" s="37">
        <f>0</f>
        <v>0</v>
      </c>
      <c r="L235" s="39" t="s">
        <v>4</v>
      </c>
      <c r="N235" s="71">
        <f t="shared" si="16"/>
        <v>0</v>
      </c>
      <c r="O235" s="8">
        <f t="shared" si="17"/>
        <v>0</v>
      </c>
      <c r="P235" s="67">
        <f t="shared" si="18"/>
        <v>0</v>
      </c>
    </row>
    <row r="236" spans="1:16" ht="13.5" customHeight="1" x14ac:dyDescent="0.15">
      <c r="A236" s="32">
        <v>20150807060</v>
      </c>
      <c r="B236" s="33" t="s">
        <v>346</v>
      </c>
      <c r="C236" s="32" t="s">
        <v>345</v>
      </c>
      <c r="D236" s="34" t="s">
        <v>609</v>
      </c>
      <c r="E236" s="34" t="s">
        <v>288</v>
      </c>
      <c r="F236" s="34" t="s">
        <v>63</v>
      </c>
      <c r="G236" s="35">
        <f t="shared" si="20"/>
        <v>0</v>
      </c>
      <c r="H236" s="36" t="s">
        <v>612</v>
      </c>
      <c r="I236" s="37" t="s">
        <v>288</v>
      </c>
      <c r="J236" s="48"/>
      <c r="K236" s="37">
        <f>0</f>
        <v>0</v>
      </c>
      <c r="L236" s="39" t="s">
        <v>4</v>
      </c>
      <c r="N236" s="71">
        <f t="shared" si="16"/>
        <v>0</v>
      </c>
      <c r="O236" s="8">
        <f t="shared" si="17"/>
        <v>0</v>
      </c>
      <c r="P236" s="67">
        <f t="shared" si="18"/>
        <v>0</v>
      </c>
    </row>
    <row r="237" spans="1:16" ht="13.5" customHeight="1" x14ac:dyDescent="0.15">
      <c r="A237" s="32">
        <v>20150807061</v>
      </c>
      <c r="B237" s="33" t="s">
        <v>305</v>
      </c>
      <c r="C237" s="32" t="s">
        <v>285</v>
      </c>
      <c r="D237" s="34" t="s">
        <v>610</v>
      </c>
      <c r="E237" s="34" t="s">
        <v>344</v>
      </c>
      <c r="F237" s="34" t="s">
        <v>63</v>
      </c>
      <c r="G237" s="35">
        <f t="shared" si="20"/>
        <v>0</v>
      </c>
      <c r="H237" s="36" t="s">
        <v>612</v>
      </c>
      <c r="I237" s="37" t="s">
        <v>344</v>
      </c>
      <c r="J237" s="48"/>
      <c r="K237" s="37">
        <f>0</f>
        <v>0</v>
      </c>
      <c r="L237" s="39" t="s">
        <v>4</v>
      </c>
      <c r="N237" s="71">
        <f t="shared" si="16"/>
        <v>0</v>
      </c>
      <c r="O237" s="8">
        <f t="shared" si="17"/>
        <v>0</v>
      </c>
      <c r="P237" s="67">
        <f t="shared" si="18"/>
        <v>0</v>
      </c>
    </row>
    <row r="238" spans="1:16" ht="13.5" customHeight="1" x14ac:dyDescent="0.15">
      <c r="A238" s="32">
        <v>20150807062</v>
      </c>
      <c r="B238" s="33" t="s">
        <v>346</v>
      </c>
      <c r="C238" s="32" t="s">
        <v>345</v>
      </c>
      <c r="D238" s="34" t="s">
        <v>610</v>
      </c>
      <c r="E238" s="34" t="s">
        <v>288</v>
      </c>
      <c r="F238" s="34" t="s">
        <v>63</v>
      </c>
      <c r="G238" s="35">
        <f t="shared" si="20"/>
        <v>0</v>
      </c>
      <c r="H238" s="36" t="s">
        <v>612</v>
      </c>
      <c r="I238" s="37" t="s">
        <v>288</v>
      </c>
      <c r="J238" s="48"/>
      <c r="K238" s="37">
        <f>0</f>
        <v>0</v>
      </c>
      <c r="L238" s="39" t="s">
        <v>9</v>
      </c>
      <c r="N238" s="71">
        <f t="shared" si="16"/>
        <v>0</v>
      </c>
      <c r="O238" s="8">
        <f t="shared" si="17"/>
        <v>0</v>
      </c>
      <c r="P238" s="67">
        <f t="shared" si="18"/>
        <v>1</v>
      </c>
    </row>
    <row r="239" spans="1:16" ht="13.5" customHeight="1" x14ac:dyDescent="0.15">
      <c r="A239" s="32">
        <v>20150807063</v>
      </c>
      <c r="B239" s="33" t="s">
        <v>305</v>
      </c>
      <c r="C239" s="32" t="s">
        <v>285</v>
      </c>
      <c r="D239" s="34" t="s">
        <v>610</v>
      </c>
      <c r="E239" s="34" t="s">
        <v>362</v>
      </c>
      <c r="F239" s="34" t="s">
        <v>360</v>
      </c>
      <c r="G239" s="35">
        <f>3/100</f>
        <v>0.03</v>
      </c>
      <c r="H239" s="36" t="s">
        <v>612</v>
      </c>
      <c r="I239" s="37" t="s">
        <v>361</v>
      </c>
      <c r="J239" s="48"/>
      <c r="K239" s="37">
        <f>0</f>
        <v>0</v>
      </c>
      <c r="L239" s="39" t="s">
        <v>9</v>
      </c>
      <c r="N239" s="71">
        <f t="shared" si="16"/>
        <v>1</v>
      </c>
      <c r="O239" s="8">
        <f t="shared" si="17"/>
        <v>0</v>
      </c>
      <c r="P239" s="67">
        <f t="shared" si="18"/>
        <v>1</v>
      </c>
    </row>
    <row r="240" spans="1:16" ht="13.5" customHeight="1" x14ac:dyDescent="0.15">
      <c r="A240" s="32">
        <v>20150807064</v>
      </c>
      <c r="B240" s="33" t="s">
        <v>364</v>
      </c>
      <c r="C240" s="32" t="s">
        <v>363</v>
      </c>
      <c r="D240" s="34" t="s">
        <v>610</v>
      </c>
      <c r="E240" s="34" t="s">
        <v>366</v>
      </c>
      <c r="F240" s="34" t="s">
        <v>365</v>
      </c>
      <c r="G240" s="35">
        <f>3/100</f>
        <v>0.03</v>
      </c>
      <c r="H240" s="36" t="s">
        <v>612</v>
      </c>
      <c r="I240" s="37" t="s">
        <v>366</v>
      </c>
      <c r="J240" s="48" t="s">
        <v>84</v>
      </c>
      <c r="K240" s="37">
        <f xml:space="preserve"> 23/200</f>
        <v>0.115</v>
      </c>
      <c r="L240" s="39" t="s">
        <v>19</v>
      </c>
      <c r="N240" s="71">
        <f t="shared" si="16"/>
        <v>1</v>
      </c>
      <c r="O240" s="8">
        <f t="shared" si="17"/>
        <v>1</v>
      </c>
      <c r="P240" s="67">
        <f t="shared" si="18"/>
        <v>1</v>
      </c>
    </row>
    <row r="241" spans="1:16" ht="13.5" customHeight="1" x14ac:dyDescent="0.15">
      <c r="A241" s="32">
        <v>20150807065</v>
      </c>
      <c r="B241" s="33" t="s">
        <v>349</v>
      </c>
      <c r="C241" s="32" t="s">
        <v>348</v>
      </c>
      <c r="D241" s="34" t="s">
        <v>609</v>
      </c>
      <c r="E241" s="34" t="s">
        <v>367</v>
      </c>
      <c r="F241" s="34" t="s">
        <v>63</v>
      </c>
      <c r="G241" s="35">
        <f>0/100</f>
        <v>0</v>
      </c>
      <c r="H241" s="36" t="s">
        <v>612</v>
      </c>
      <c r="I241" s="37" t="s">
        <v>367</v>
      </c>
      <c r="J241" s="48"/>
      <c r="K241" s="37">
        <f>0</f>
        <v>0</v>
      </c>
      <c r="L241" s="39" t="s">
        <v>4</v>
      </c>
      <c r="N241" s="71">
        <f t="shared" si="16"/>
        <v>0</v>
      </c>
      <c r="O241" s="8">
        <f t="shared" si="17"/>
        <v>0</v>
      </c>
      <c r="P241" s="67">
        <f t="shared" si="18"/>
        <v>0</v>
      </c>
    </row>
    <row r="242" spans="1:16" ht="13.5" customHeight="1" x14ac:dyDescent="0.15">
      <c r="A242" s="32">
        <v>20150807066</v>
      </c>
      <c r="B242" s="33" t="s">
        <v>369</v>
      </c>
      <c r="C242" s="32" t="s">
        <v>368</v>
      </c>
      <c r="D242" s="34" t="s">
        <v>610</v>
      </c>
      <c r="E242" s="34" t="s">
        <v>344</v>
      </c>
      <c r="F242" s="34" t="s">
        <v>63</v>
      </c>
      <c r="G242" s="35">
        <f>0/100</f>
        <v>0</v>
      </c>
      <c r="H242" s="36" t="s">
        <v>612</v>
      </c>
      <c r="I242" s="37" t="s">
        <v>344</v>
      </c>
      <c r="J242" s="48"/>
      <c r="K242" s="37">
        <f>0</f>
        <v>0</v>
      </c>
      <c r="L242" s="39" t="s">
        <v>4</v>
      </c>
      <c r="N242" s="71">
        <f t="shared" si="16"/>
        <v>0</v>
      </c>
      <c r="O242" s="8">
        <f t="shared" si="17"/>
        <v>0</v>
      </c>
      <c r="P242" s="67">
        <f t="shared" si="18"/>
        <v>0</v>
      </c>
    </row>
    <row r="243" spans="1:16" ht="13.5" customHeight="1" x14ac:dyDescent="0.15">
      <c r="A243" s="32">
        <v>20150807067</v>
      </c>
      <c r="B243" s="33" t="s">
        <v>346</v>
      </c>
      <c r="C243" s="32" t="s">
        <v>345</v>
      </c>
      <c r="D243" s="34" t="s">
        <v>609</v>
      </c>
      <c r="E243" s="34" t="s">
        <v>344</v>
      </c>
      <c r="F243" s="34" t="s">
        <v>63</v>
      </c>
      <c r="G243" s="35">
        <f>0/100</f>
        <v>0</v>
      </c>
      <c r="H243" s="36" t="s">
        <v>612</v>
      </c>
      <c r="I243" s="37" t="s">
        <v>344</v>
      </c>
      <c r="J243" s="48"/>
      <c r="K243" s="37">
        <f>0</f>
        <v>0</v>
      </c>
      <c r="L243" s="39" t="s">
        <v>4</v>
      </c>
      <c r="N243" s="71">
        <f t="shared" si="16"/>
        <v>0</v>
      </c>
      <c r="O243" s="8">
        <f t="shared" si="17"/>
        <v>0</v>
      </c>
      <c r="P243" s="67">
        <f t="shared" si="18"/>
        <v>0</v>
      </c>
    </row>
    <row r="244" spans="1:16" ht="13.5" customHeight="1" x14ac:dyDescent="0.15">
      <c r="A244" s="32">
        <v>20150807068</v>
      </c>
      <c r="B244" s="33" t="s">
        <v>346</v>
      </c>
      <c r="C244" s="32" t="s">
        <v>345</v>
      </c>
      <c r="D244" s="34" t="s">
        <v>609</v>
      </c>
      <c r="E244" s="34" t="s">
        <v>344</v>
      </c>
      <c r="F244" s="34" t="s">
        <v>63</v>
      </c>
      <c r="G244" s="35">
        <f>0/100</f>
        <v>0</v>
      </c>
      <c r="H244" s="36" t="s">
        <v>612</v>
      </c>
      <c r="I244" s="37" t="s">
        <v>344</v>
      </c>
      <c r="J244" s="48"/>
      <c r="K244" s="37">
        <f>0</f>
        <v>0</v>
      </c>
      <c r="L244" s="39" t="s">
        <v>4</v>
      </c>
      <c r="N244" s="71">
        <f t="shared" si="16"/>
        <v>0</v>
      </c>
      <c r="O244" s="8">
        <f t="shared" si="17"/>
        <v>0</v>
      </c>
      <c r="P244" s="67">
        <f t="shared" si="18"/>
        <v>0</v>
      </c>
    </row>
    <row r="245" spans="1:16" ht="13.5" customHeight="1" x14ac:dyDescent="0.15">
      <c r="A245" s="32">
        <v>20150807069</v>
      </c>
      <c r="B245" s="33" t="s">
        <v>346</v>
      </c>
      <c r="C245" s="32" t="s">
        <v>345</v>
      </c>
      <c r="D245" s="34" t="s">
        <v>609</v>
      </c>
      <c r="E245" s="34" t="s">
        <v>371</v>
      </c>
      <c r="F245" s="45" t="s">
        <v>370</v>
      </c>
      <c r="G245" s="42">
        <f>130/25</f>
        <v>5.2</v>
      </c>
      <c r="H245" s="36" t="s">
        <v>612</v>
      </c>
      <c r="I245" s="37" t="s">
        <v>371</v>
      </c>
      <c r="J245" s="48" t="s">
        <v>87</v>
      </c>
      <c r="K245" s="37">
        <f xml:space="preserve"> 894/201</f>
        <v>4.4477611940298507</v>
      </c>
      <c r="L245" s="39" t="s">
        <v>9</v>
      </c>
      <c r="N245" s="71">
        <f t="shared" si="16"/>
        <v>1</v>
      </c>
      <c r="O245" s="8">
        <f t="shared" si="17"/>
        <v>1</v>
      </c>
      <c r="P245" s="67">
        <f t="shared" si="18"/>
        <v>1</v>
      </c>
    </row>
    <row r="246" spans="1:16" ht="13.5" customHeight="1" x14ac:dyDescent="0.15">
      <c r="A246" s="32">
        <v>20150807070</v>
      </c>
      <c r="B246" s="33" t="s">
        <v>353</v>
      </c>
      <c r="C246" s="32" t="s">
        <v>352</v>
      </c>
      <c r="D246" s="34" t="s">
        <v>609</v>
      </c>
      <c r="E246" s="34" t="s">
        <v>288</v>
      </c>
      <c r="F246" s="34" t="s">
        <v>63</v>
      </c>
      <c r="G246" s="35">
        <f>0/100</f>
        <v>0</v>
      </c>
      <c r="H246" s="36" t="s">
        <v>612</v>
      </c>
      <c r="I246" s="37" t="s">
        <v>288</v>
      </c>
      <c r="J246" s="48"/>
      <c r="K246" s="37">
        <f>0</f>
        <v>0</v>
      </c>
      <c r="L246" s="39" t="s">
        <v>4</v>
      </c>
      <c r="N246" s="71">
        <f t="shared" si="16"/>
        <v>0</v>
      </c>
      <c r="O246" s="8">
        <f t="shared" si="17"/>
        <v>0</v>
      </c>
      <c r="P246" s="67">
        <f t="shared" si="18"/>
        <v>0</v>
      </c>
    </row>
    <row r="247" spans="1:16" ht="13.5" customHeight="1" x14ac:dyDescent="0.15">
      <c r="A247" s="32">
        <v>20150807071</v>
      </c>
      <c r="B247" s="33" t="s">
        <v>305</v>
      </c>
      <c r="C247" s="32" t="s">
        <v>285</v>
      </c>
      <c r="D247" s="34" t="s">
        <v>609</v>
      </c>
      <c r="E247" s="34" t="s">
        <v>288</v>
      </c>
      <c r="F247" s="34" t="s">
        <v>63</v>
      </c>
      <c r="G247" s="35">
        <f>0/100</f>
        <v>0</v>
      </c>
      <c r="H247" s="36" t="s">
        <v>612</v>
      </c>
      <c r="I247" s="37" t="s">
        <v>288</v>
      </c>
      <c r="J247" s="48"/>
      <c r="K247" s="37">
        <f>0</f>
        <v>0</v>
      </c>
      <c r="L247" s="39" t="s">
        <v>9</v>
      </c>
      <c r="N247" s="71">
        <f t="shared" si="16"/>
        <v>0</v>
      </c>
      <c r="O247" s="8">
        <f t="shared" si="17"/>
        <v>0</v>
      </c>
      <c r="P247" s="67">
        <f t="shared" si="18"/>
        <v>1</v>
      </c>
    </row>
    <row r="248" spans="1:16" ht="13.5" customHeight="1" x14ac:dyDescent="0.15">
      <c r="A248" s="32">
        <v>20150807072</v>
      </c>
      <c r="B248" s="33" t="s">
        <v>305</v>
      </c>
      <c r="C248" s="32" t="s">
        <v>285</v>
      </c>
      <c r="D248" s="34" t="s">
        <v>609</v>
      </c>
      <c r="E248" s="34" t="s">
        <v>288</v>
      </c>
      <c r="F248" s="34" t="s">
        <v>63</v>
      </c>
      <c r="G248" s="35">
        <f>0/100</f>
        <v>0</v>
      </c>
      <c r="H248" s="36" t="s">
        <v>612</v>
      </c>
      <c r="I248" s="37" t="s">
        <v>288</v>
      </c>
      <c r="J248" s="48"/>
      <c r="K248" s="37">
        <f>0</f>
        <v>0</v>
      </c>
      <c r="L248" s="39" t="s">
        <v>4</v>
      </c>
      <c r="N248" s="71">
        <f t="shared" si="16"/>
        <v>0</v>
      </c>
      <c r="O248" s="8">
        <f t="shared" si="17"/>
        <v>0</v>
      </c>
      <c r="P248" s="67">
        <f t="shared" si="18"/>
        <v>0</v>
      </c>
    </row>
    <row r="249" spans="1:16" ht="13.5" customHeight="1" x14ac:dyDescent="0.15">
      <c r="A249" s="32">
        <v>20150807073</v>
      </c>
      <c r="B249" s="33" t="s">
        <v>305</v>
      </c>
      <c r="C249" s="32" t="s">
        <v>285</v>
      </c>
      <c r="D249" s="34" t="s">
        <v>609</v>
      </c>
      <c r="E249" s="34" t="s">
        <v>193</v>
      </c>
      <c r="F249" s="34" t="s">
        <v>63</v>
      </c>
      <c r="G249" s="35">
        <f>0/100</f>
        <v>0</v>
      </c>
      <c r="H249" s="36" t="s">
        <v>612</v>
      </c>
      <c r="I249" s="37" t="s">
        <v>193</v>
      </c>
      <c r="J249" s="48"/>
      <c r="K249" s="37">
        <f>0</f>
        <v>0</v>
      </c>
      <c r="L249" s="39" t="s">
        <v>4</v>
      </c>
      <c r="N249" s="71">
        <f t="shared" si="16"/>
        <v>0</v>
      </c>
      <c r="O249" s="8">
        <f t="shared" si="17"/>
        <v>0</v>
      </c>
      <c r="P249" s="67">
        <f t="shared" si="18"/>
        <v>0</v>
      </c>
    </row>
    <row r="250" spans="1:16" ht="13.5" customHeight="1" x14ac:dyDescent="0.15">
      <c r="A250" s="32">
        <v>20150807074</v>
      </c>
      <c r="B250" s="33" t="s">
        <v>373</v>
      </c>
      <c r="C250" s="32" t="s">
        <v>372</v>
      </c>
      <c r="D250" s="34" t="s">
        <v>610</v>
      </c>
      <c r="E250" s="34" t="s">
        <v>343</v>
      </c>
      <c r="F250" s="34" t="s">
        <v>374</v>
      </c>
      <c r="G250" s="35">
        <f>3/40</f>
        <v>7.4999999999999997E-2</v>
      </c>
      <c r="H250" s="36" t="s">
        <v>612</v>
      </c>
      <c r="I250" s="37" t="s">
        <v>334</v>
      </c>
      <c r="J250" s="48" t="s">
        <v>607</v>
      </c>
      <c r="K250" s="37">
        <v>3.482587064676617E-2</v>
      </c>
      <c r="L250" s="39" t="s">
        <v>42</v>
      </c>
      <c r="N250" s="71">
        <f t="shared" si="16"/>
        <v>1</v>
      </c>
      <c r="O250" s="8">
        <f t="shared" si="17"/>
        <v>1</v>
      </c>
      <c r="P250" s="67">
        <f t="shared" si="18"/>
        <v>1</v>
      </c>
    </row>
    <row r="251" spans="1:16" ht="13.5" customHeight="1" x14ac:dyDescent="0.15">
      <c r="A251" s="32">
        <v>20150807075</v>
      </c>
      <c r="B251" s="33" t="s">
        <v>323</v>
      </c>
      <c r="C251" s="32" t="s">
        <v>234</v>
      </c>
      <c r="D251" s="34" t="s">
        <v>610</v>
      </c>
      <c r="E251" s="34" t="s">
        <v>288</v>
      </c>
      <c r="F251" s="34" t="s">
        <v>63</v>
      </c>
      <c r="G251" s="35">
        <f t="shared" ref="G251:G258" si="21">0/100</f>
        <v>0</v>
      </c>
      <c r="H251" s="36" t="s">
        <v>612</v>
      </c>
      <c r="I251" s="37" t="s">
        <v>284</v>
      </c>
      <c r="J251" s="48" t="s">
        <v>13</v>
      </c>
      <c r="K251" s="37">
        <f xml:space="preserve"> 2/200</f>
        <v>0.01</v>
      </c>
      <c r="L251" s="39" t="s">
        <v>9</v>
      </c>
      <c r="N251" s="71">
        <f t="shared" si="16"/>
        <v>0</v>
      </c>
      <c r="O251" s="8">
        <f t="shared" si="17"/>
        <v>1</v>
      </c>
      <c r="P251" s="67">
        <f t="shared" si="18"/>
        <v>1</v>
      </c>
    </row>
    <row r="252" spans="1:16" ht="13.5" customHeight="1" x14ac:dyDescent="0.15">
      <c r="A252" s="32">
        <v>20150807076</v>
      </c>
      <c r="B252" s="33" t="s">
        <v>305</v>
      </c>
      <c r="C252" s="32" t="s">
        <v>285</v>
      </c>
      <c r="D252" s="34" t="s">
        <v>609</v>
      </c>
      <c r="E252" s="34" t="s">
        <v>367</v>
      </c>
      <c r="F252" s="34" t="s">
        <v>63</v>
      </c>
      <c r="G252" s="35">
        <f t="shared" si="21"/>
        <v>0</v>
      </c>
      <c r="H252" s="36" t="s">
        <v>611</v>
      </c>
      <c r="I252" s="37" t="s">
        <v>367</v>
      </c>
      <c r="J252" s="48"/>
      <c r="K252" s="37">
        <f>0</f>
        <v>0</v>
      </c>
      <c r="L252" s="39" t="s">
        <v>4</v>
      </c>
      <c r="N252" s="71">
        <f t="shared" si="16"/>
        <v>0</v>
      </c>
      <c r="O252" s="8">
        <f t="shared" si="17"/>
        <v>0</v>
      </c>
      <c r="P252" s="67">
        <f t="shared" si="18"/>
        <v>0</v>
      </c>
    </row>
    <row r="253" spans="1:16" ht="13.5" customHeight="1" x14ac:dyDescent="0.15">
      <c r="A253" s="32">
        <v>20150807077</v>
      </c>
      <c r="B253" s="33" t="s">
        <v>369</v>
      </c>
      <c r="C253" s="32" t="s">
        <v>368</v>
      </c>
      <c r="D253" s="34" t="s">
        <v>609</v>
      </c>
      <c r="E253" s="34" t="s">
        <v>288</v>
      </c>
      <c r="F253" s="34" t="s">
        <v>63</v>
      </c>
      <c r="G253" s="35">
        <f t="shared" si="21"/>
        <v>0</v>
      </c>
      <c r="H253" s="36" t="s">
        <v>611</v>
      </c>
      <c r="I253" s="37" t="s">
        <v>288</v>
      </c>
      <c r="J253" s="48"/>
      <c r="K253" s="37">
        <f>0</f>
        <v>0</v>
      </c>
      <c r="L253" s="39" t="s">
        <v>9</v>
      </c>
      <c r="N253" s="71">
        <f t="shared" si="16"/>
        <v>0</v>
      </c>
      <c r="O253" s="8">
        <f t="shared" si="17"/>
        <v>0</v>
      </c>
      <c r="P253" s="67">
        <f t="shared" si="18"/>
        <v>1</v>
      </c>
    </row>
    <row r="254" spans="1:16" ht="13.5" customHeight="1" x14ac:dyDescent="0.15">
      <c r="A254" s="32">
        <v>20150807078</v>
      </c>
      <c r="B254" s="33" t="s">
        <v>305</v>
      </c>
      <c r="C254" s="32" t="s">
        <v>285</v>
      </c>
      <c r="D254" s="34" t="s">
        <v>609</v>
      </c>
      <c r="E254" s="34" t="s">
        <v>219</v>
      </c>
      <c r="F254" s="34" t="s">
        <v>63</v>
      </c>
      <c r="G254" s="35">
        <f t="shared" si="21"/>
        <v>0</v>
      </c>
      <c r="H254" s="36" t="s">
        <v>611</v>
      </c>
      <c r="I254" s="37" t="s">
        <v>230</v>
      </c>
      <c r="J254" s="48" t="s">
        <v>13</v>
      </c>
      <c r="K254" s="37">
        <f xml:space="preserve"> 2/200</f>
        <v>0.01</v>
      </c>
      <c r="L254" s="39" t="s">
        <v>4</v>
      </c>
      <c r="N254" s="71">
        <f t="shared" si="16"/>
        <v>0</v>
      </c>
      <c r="O254" s="8">
        <f t="shared" si="17"/>
        <v>0</v>
      </c>
      <c r="P254" s="67">
        <f t="shared" si="18"/>
        <v>0</v>
      </c>
    </row>
    <row r="255" spans="1:16" ht="13.5" customHeight="1" x14ac:dyDescent="0.15">
      <c r="A255" s="32">
        <v>20150807079</v>
      </c>
      <c r="B255" s="33" t="s">
        <v>311</v>
      </c>
      <c r="C255" s="32" t="s">
        <v>220</v>
      </c>
      <c r="D255" s="34" t="s">
        <v>609</v>
      </c>
      <c r="E255" s="34" t="s">
        <v>82</v>
      </c>
      <c r="F255" s="34" t="s">
        <v>63</v>
      </c>
      <c r="G255" s="35">
        <f t="shared" si="21"/>
        <v>0</v>
      </c>
      <c r="H255" s="36" t="s">
        <v>611</v>
      </c>
      <c r="I255" s="37" t="s">
        <v>82</v>
      </c>
      <c r="J255" s="48"/>
      <c r="K255" s="37">
        <f>0</f>
        <v>0</v>
      </c>
      <c r="L255" s="39" t="s">
        <v>4</v>
      </c>
      <c r="N255" s="71">
        <f t="shared" si="16"/>
        <v>0</v>
      </c>
      <c r="O255" s="8">
        <f t="shared" si="17"/>
        <v>0</v>
      </c>
      <c r="P255" s="67">
        <f t="shared" si="18"/>
        <v>0</v>
      </c>
    </row>
    <row r="256" spans="1:16" ht="13.5" customHeight="1" x14ac:dyDescent="0.15">
      <c r="A256" s="32">
        <v>20150807080</v>
      </c>
      <c r="B256" s="33" t="s">
        <v>62</v>
      </c>
      <c r="C256" s="32" t="s">
        <v>61</v>
      </c>
      <c r="D256" s="34" t="s">
        <v>609</v>
      </c>
      <c r="E256" s="34" t="s">
        <v>7</v>
      </c>
      <c r="F256" s="34" t="s">
        <v>63</v>
      </c>
      <c r="G256" s="35">
        <f t="shared" si="21"/>
        <v>0</v>
      </c>
      <c r="H256" s="36" t="s">
        <v>611</v>
      </c>
      <c r="I256" s="37" t="s">
        <v>7</v>
      </c>
      <c r="J256" s="48"/>
      <c r="K256" s="37">
        <f>0</f>
        <v>0</v>
      </c>
      <c r="L256" s="39" t="s">
        <v>4</v>
      </c>
      <c r="N256" s="71">
        <f t="shared" si="16"/>
        <v>0</v>
      </c>
      <c r="O256" s="8">
        <f t="shared" si="17"/>
        <v>0</v>
      </c>
      <c r="P256" s="67">
        <f t="shared" si="18"/>
        <v>0</v>
      </c>
    </row>
    <row r="257" spans="1:16" ht="13.5" customHeight="1" x14ac:dyDescent="0.15">
      <c r="A257" s="32">
        <v>20150807081</v>
      </c>
      <c r="B257" s="33" t="s">
        <v>59</v>
      </c>
      <c r="C257" s="32" t="s">
        <v>8</v>
      </c>
      <c r="D257" s="34" t="s">
        <v>609</v>
      </c>
      <c r="E257" s="34" t="s">
        <v>233</v>
      </c>
      <c r="F257" s="34" t="s">
        <v>63</v>
      </c>
      <c r="G257" s="35">
        <f t="shared" si="21"/>
        <v>0</v>
      </c>
      <c r="H257" s="36" t="s">
        <v>611</v>
      </c>
      <c r="I257" s="37" t="s">
        <v>233</v>
      </c>
      <c r="J257" s="48"/>
      <c r="K257" s="37">
        <f>0</f>
        <v>0</v>
      </c>
      <c r="L257" s="39" t="s">
        <v>4</v>
      </c>
      <c r="N257" s="71">
        <f t="shared" si="16"/>
        <v>0</v>
      </c>
      <c r="O257" s="8">
        <f t="shared" si="17"/>
        <v>0</v>
      </c>
      <c r="P257" s="67">
        <f t="shared" si="18"/>
        <v>0</v>
      </c>
    </row>
    <row r="258" spans="1:16" ht="13.5" customHeight="1" x14ac:dyDescent="0.15">
      <c r="A258" s="32">
        <v>20150807082</v>
      </c>
      <c r="B258" s="33" t="s">
        <v>323</v>
      </c>
      <c r="C258" s="32" t="s">
        <v>234</v>
      </c>
      <c r="D258" s="34" t="s">
        <v>609</v>
      </c>
      <c r="E258" s="34" t="s">
        <v>82</v>
      </c>
      <c r="F258" s="34" t="s">
        <v>63</v>
      </c>
      <c r="G258" s="35">
        <f t="shared" si="21"/>
        <v>0</v>
      </c>
      <c r="H258" s="36" t="s">
        <v>611</v>
      </c>
      <c r="I258" s="37" t="s">
        <v>82</v>
      </c>
      <c r="J258" s="48"/>
      <c r="K258" s="37">
        <f>0</f>
        <v>0</v>
      </c>
      <c r="L258" s="39" t="s">
        <v>38</v>
      </c>
      <c r="N258" s="71">
        <f t="shared" si="16"/>
        <v>0</v>
      </c>
      <c r="O258" s="8">
        <f t="shared" si="17"/>
        <v>0</v>
      </c>
      <c r="P258" s="67">
        <f t="shared" si="18"/>
        <v>1</v>
      </c>
    </row>
    <row r="259" spans="1:16" ht="13.5" customHeight="1" x14ac:dyDescent="0.15">
      <c r="A259" s="32">
        <v>20150807083</v>
      </c>
      <c r="B259" s="33" t="s">
        <v>62</v>
      </c>
      <c r="C259" s="32" t="s">
        <v>61</v>
      </c>
      <c r="D259" s="34" t="s">
        <v>609</v>
      </c>
      <c r="E259" s="34" t="s">
        <v>229</v>
      </c>
      <c r="F259" s="45" t="s">
        <v>375</v>
      </c>
      <c r="G259" s="42">
        <f>50/33</f>
        <v>1.5151515151515151</v>
      </c>
      <c r="H259" s="36" t="s">
        <v>611</v>
      </c>
      <c r="I259" s="37" t="s">
        <v>229</v>
      </c>
      <c r="J259" s="48" t="s">
        <v>91</v>
      </c>
      <c r="K259" s="37">
        <f xml:space="preserve"> 495/220</f>
        <v>2.25</v>
      </c>
      <c r="L259" s="39" t="s">
        <v>27</v>
      </c>
      <c r="N259" s="71">
        <f t="shared" si="16"/>
        <v>1</v>
      </c>
      <c r="O259" s="8">
        <f t="shared" si="17"/>
        <v>1</v>
      </c>
      <c r="P259" s="67">
        <f t="shared" si="18"/>
        <v>1</v>
      </c>
    </row>
    <row r="260" spans="1:16" ht="13.5" customHeight="1" x14ac:dyDescent="0.15">
      <c r="A260" s="32">
        <v>20150807084</v>
      </c>
      <c r="B260" s="33" t="s">
        <v>311</v>
      </c>
      <c r="C260" s="32" t="s">
        <v>220</v>
      </c>
      <c r="D260" s="34" t="s">
        <v>609</v>
      </c>
      <c r="E260" s="34" t="s">
        <v>229</v>
      </c>
      <c r="F260" s="45" t="s">
        <v>376</v>
      </c>
      <c r="G260" s="42">
        <f>38/10</f>
        <v>3.8</v>
      </c>
      <c r="H260" s="36" t="s">
        <v>611</v>
      </c>
      <c r="I260" s="37" t="s">
        <v>229</v>
      </c>
      <c r="J260" s="48" t="s">
        <v>92</v>
      </c>
      <c r="K260" s="37">
        <f xml:space="preserve"> 642/200</f>
        <v>3.21</v>
      </c>
      <c r="L260" s="39" t="s">
        <v>27</v>
      </c>
      <c r="N260" s="71">
        <f t="shared" ref="N260:N323" si="22">IF(E260="neg",0,IF(L260="neg",0,1))</f>
        <v>1</v>
      </c>
      <c r="O260" s="8">
        <f t="shared" ref="O260:O323" si="23">IF(I260="neg",0,IF(L260="neg",0,1))</f>
        <v>1</v>
      </c>
      <c r="P260" s="67">
        <f t="shared" ref="P260:P323" si="24">IF(L260="neg",0,1)</f>
        <v>1</v>
      </c>
    </row>
    <row r="261" spans="1:16" ht="13.5" customHeight="1" x14ac:dyDescent="0.15">
      <c r="A261" s="32">
        <v>20150807085</v>
      </c>
      <c r="B261" s="33" t="s">
        <v>311</v>
      </c>
      <c r="C261" s="32" t="s">
        <v>220</v>
      </c>
      <c r="D261" s="34" t="s">
        <v>610</v>
      </c>
      <c r="E261" s="34" t="s">
        <v>229</v>
      </c>
      <c r="F261" s="45" t="s">
        <v>377</v>
      </c>
      <c r="G261" s="42">
        <f>4/48</f>
        <v>8.3333333333333329E-2</v>
      </c>
      <c r="H261" s="36" t="s">
        <v>611</v>
      </c>
      <c r="I261" s="37" t="s">
        <v>232</v>
      </c>
      <c r="J261" s="48" t="s">
        <v>608</v>
      </c>
      <c r="K261" s="37">
        <v>0.06</v>
      </c>
      <c r="L261" s="39" t="s">
        <v>9</v>
      </c>
      <c r="N261" s="71">
        <f t="shared" si="22"/>
        <v>1</v>
      </c>
      <c r="O261" s="8">
        <f t="shared" si="23"/>
        <v>1</v>
      </c>
      <c r="P261" s="67">
        <f t="shared" si="24"/>
        <v>1</v>
      </c>
    </row>
    <row r="262" spans="1:16" ht="13.5" customHeight="1" x14ac:dyDescent="0.15">
      <c r="A262" s="32">
        <v>20150807086</v>
      </c>
      <c r="B262" s="33" t="s">
        <v>311</v>
      </c>
      <c r="C262" s="32" t="s">
        <v>220</v>
      </c>
      <c r="D262" s="34" t="s">
        <v>609</v>
      </c>
      <c r="E262" s="34" t="s">
        <v>320</v>
      </c>
      <c r="F262" s="34" t="s">
        <v>63</v>
      </c>
      <c r="G262" s="35">
        <f>0/100</f>
        <v>0</v>
      </c>
      <c r="H262" s="36" t="s">
        <v>611</v>
      </c>
      <c r="I262" s="37" t="s">
        <v>378</v>
      </c>
      <c r="J262" s="48" t="s">
        <v>83</v>
      </c>
      <c r="K262" s="37">
        <f xml:space="preserve"> 2/202</f>
        <v>9.9009900990099011E-3</v>
      </c>
      <c r="L262" s="39" t="s">
        <v>4</v>
      </c>
      <c r="N262" s="71">
        <f t="shared" si="22"/>
        <v>0</v>
      </c>
      <c r="O262" s="8">
        <f t="shared" si="23"/>
        <v>0</v>
      </c>
      <c r="P262" s="67">
        <f t="shared" si="24"/>
        <v>0</v>
      </c>
    </row>
    <row r="263" spans="1:16" ht="13.5" customHeight="1" x14ac:dyDescent="0.15">
      <c r="A263" s="32">
        <v>20150807087</v>
      </c>
      <c r="B263" s="33" t="s">
        <v>322</v>
      </c>
      <c r="C263" s="32" t="s">
        <v>321</v>
      </c>
      <c r="D263" s="34" t="s">
        <v>609</v>
      </c>
      <c r="E263" s="34" t="s">
        <v>371</v>
      </c>
      <c r="F263" s="45" t="s">
        <v>379</v>
      </c>
      <c r="G263" s="42">
        <f>2/50</f>
        <v>0.04</v>
      </c>
      <c r="H263" s="36" t="s">
        <v>611</v>
      </c>
      <c r="I263" s="37" t="s">
        <v>354</v>
      </c>
      <c r="J263" s="48" t="s">
        <v>94</v>
      </c>
      <c r="K263" s="37">
        <f xml:space="preserve"> 22/202</f>
        <v>0.10891089108910891</v>
      </c>
      <c r="L263" s="39" t="s">
        <v>19</v>
      </c>
      <c r="N263" s="71">
        <f t="shared" si="22"/>
        <v>1</v>
      </c>
      <c r="O263" s="8">
        <f t="shared" si="23"/>
        <v>1</v>
      </c>
      <c r="P263" s="67">
        <f t="shared" si="24"/>
        <v>1</v>
      </c>
    </row>
    <row r="264" spans="1:16" ht="13.5" customHeight="1" x14ac:dyDescent="0.15">
      <c r="A264" s="32">
        <v>20150807088</v>
      </c>
      <c r="B264" s="33" t="s">
        <v>353</v>
      </c>
      <c r="C264" s="32" t="s">
        <v>352</v>
      </c>
      <c r="D264" s="34" t="s">
        <v>609</v>
      </c>
      <c r="E264" s="34" t="s">
        <v>81</v>
      </c>
      <c r="F264" s="45" t="s">
        <v>380</v>
      </c>
      <c r="G264" s="42">
        <f>8/32</f>
        <v>0.25</v>
      </c>
      <c r="H264" s="36" t="s">
        <v>611</v>
      </c>
      <c r="I264" s="37" t="s">
        <v>81</v>
      </c>
      <c r="J264" s="48" t="s">
        <v>95</v>
      </c>
      <c r="K264" s="37">
        <f xml:space="preserve"> 29/201</f>
        <v>0.14427860696517414</v>
      </c>
      <c r="L264" s="39" t="s">
        <v>9</v>
      </c>
      <c r="N264" s="71">
        <f t="shared" si="22"/>
        <v>1</v>
      </c>
      <c r="O264" s="8">
        <f t="shared" si="23"/>
        <v>1</v>
      </c>
      <c r="P264" s="67">
        <f t="shared" si="24"/>
        <v>1</v>
      </c>
    </row>
    <row r="265" spans="1:16" ht="13.5" customHeight="1" x14ac:dyDescent="0.15">
      <c r="A265" s="32">
        <v>20150807089</v>
      </c>
      <c r="B265" s="33" t="s">
        <v>62</v>
      </c>
      <c r="C265" s="32" t="s">
        <v>61</v>
      </c>
      <c r="D265" s="34" t="s">
        <v>609</v>
      </c>
      <c r="E265" s="34" t="s">
        <v>320</v>
      </c>
      <c r="F265" s="34" t="s">
        <v>381</v>
      </c>
      <c r="G265" s="35">
        <f>0/50</f>
        <v>0</v>
      </c>
      <c r="H265" s="36" t="s">
        <v>611</v>
      </c>
      <c r="I265" s="37" t="s">
        <v>320</v>
      </c>
      <c r="J265" s="48"/>
      <c r="K265" s="37">
        <f>0</f>
        <v>0</v>
      </c>
      <c r="L265" s="39" t="s">
        <v>4</v>
      </c>
      <c r="N265" s="71">
        <f t="shared" si="22"/>
        <v>0</v>
      </c>
      <c r="O265" s="8">
        <f t="shared" si="23"/>
        <v>0</v>
      </c>
      <c r="P265" s="67">
        <f t="shared" si="24"/>
        <v>0</v>
      </c>
    </row>
    <row r="266" spans="1:16" ht="13.5" customHeight="1" x14ac:dyDescent="0.15">
      <c r="A266" s="32">
        <v>20150807090</v>
      </c>
      <c r="B266" s="33" t="s">
        <v>322</v>
      </c>
      <c r="C266" s="32" t="s">
        <v>321</v>
      </c>
      <c r="D266" s="34" t="s">
        <v>609</v>
      </c>
      <c r="E266" s="34" t="s">
        <v>320</v>
      </c>
      <c r="F266" s="34" t="s">
        <v>63</v>
      </c>
      <c r="G266" s="35">
        <f>0/100</f>
        <v>0</v>
      </c>
      <c r="H266" s="36" t="s">
        <v>611</v>
      </c>
      <c r="I266" s="37" t="s">
        <v>320</v>
      </c>
      <c r="J266" s="48"/>
      <c r="K266" s="37">
        <f>0</f>
        <v>0</v>
      </c>
      <c r="L266" s="39" t="s">
        <v>4</v>
      </c>
      <c r="N266" s="71">
        <f t="shared" si="22"/>
        <v>0</v>
      </c>
      <c r="O266" s="8">
        <f t="shared" si="23"/>
        <v>0</v>
      </c>
      <c r="P266" s="67">
        <f t="shared" si="24"/>
        <v>0</v>
      </c>
    </row>
    <row r="267" spans="1:16" ht="13.5" customHeight="1" x14ac:dyDescent="0.15">
      <c r="A267" s="32">
        <v>20150807091</v>
      </c>
      <c r="B267" s="33" t="s">
        <v>322</v>
      </c>
      <c r="C267" s="32" t="s">
        <v>321</v>
      </c>
      <c r="D267" s="34" t="s">
        <v>609</v>
      </c>
      <c r="E267" s="34" t="s">
        <v>7</v>
      </c>
      <c r="F267" s="34" t="s">
        <v>63</v>
      </c>
      <c r="G267" s="35">
        <f>0/100</f>
        <v>0</v>
      </c>
      <c r="H267" s="36" t="s">
        <v>611</v>
      </c>
      <c r="I267" s="37" t="s">
        <v>7</v>
      </c>
      <c r="J267" s="48"/>
      <c r="K267" s="37">
        <f>0</f>
        <v>0</v>
      </c>
      <c r="L267" s="39" t="s">
        <v>4</v>
      </c>
      <c r="N267" s="71">
        <f t="shared" si="22"/>
        <v>0</v>
      </c>
      <c r="O267" s="8">
        <f t="shared" si="23"/>
        <v>0</v>
      </c>
      <c r="P267" s="67">
        <f t="shared" si="24"/>
        <v>0</v>
      </c>
    </row>
    <row r="268" spans="1:16" ht="13.5" customHeight="1" x14ac:dyDescent="0.15">
      <c r="A268" s="32">
        <v>20150807092</v>
      </c>
      <c r="B268" s="33" t="s">
        <v>59</v>
      </c>
      <c r="C268" s="32" t="s">
        <v>8</v>
      </c>
      <c r="D268" s="34" t="s">
        <v>609</v>
      </c>
      <c r="E268" s="34" t="s">
        <v>378</v>
      </c>
      <c r="F268" s="45" t="s">
        <v>96</v>
      </c>
      <c r="G268" s="42">
        <f>11/30</f>
        <v>0.36666666666666664</v>
      </c>
      <c r="H268" s="36" t="s">
        <v>611</v>
      </c>
      <c r="I268" s="37" t="s">
        <v>382</v>
      </c>
      <c r="J268" s="48" t="s">
        <v>97</v>
      </c>
      <c r="K268" s="37">
        <f xml:space="preserve"> 11/201</f>
        <v>5.4726368159203981E-2</v>
      </c>
      <c r="L268" s="39" t="s">
        <v>19</v>
      </c>
      <c r="N268" s="71">
        <f t="shared" si="22"/>
        <v>1</v>
      </c>
      <c r="O268" s="8">
        <f t="shared" si="23"/>
        <v>1</v>
      </c>
      <c r="P268" s="67">
        <f t="shared" si="24"/>
        <v>1</v>
      </c>
    </row>
    <row r="269" spans="1:16" ht="13.5" customHeight="1" x14ac:dyDescent="0.15">
      <c r="A269" s="32">
        <v>20150807093</v>
      </c>
      <c r="B269" s="33" t="s">
        <v>322</v>
      </c>
      <c r="C269" s="32" t="s">
        <v>321</v>
      </c>
      <c r="D269" s="34" t="s">
        <v>609</v>
      </c>
      <c r="E269" s="34" t="s">
        <v>81</v>
      </c>
      <c r="F269" s="45" t="s">
        <v>383</v>
      </c>
      <c r="G269" s="42">
        <f>16/30</f>
        <v>0.53333333333333333</v>
      </c>
      <c r="H269" s="36" t="s">
        <v>611</v>
      </c>
      <c r="I269" s="37" t="s">
        <v>81</v>
      </c>
      <c r="J269" s="48" t="s">
        <v>99</v>
      </c>
      <c r="K269" s="37">
        <f xml:space="preserve"> 13/204</f>
        <v>6.3725490196078427E-2</v>
      </c>
      <c r="L269" s="39" t="s">
        <v>9</v>
      </c>
      <c r="N269" s="71">
        <f t="shared" si="22"/>
        <v>1</v>
      </c>
      <c r="O269" s="8">
        <f t="shared" si="23"/>
        <v>1</v>
      </c>
      <c r="P269" s="67">
        <f t="shared" si="24"/>
        <v>1</v>
      </c>
    </row>
    <row r="270" spans="1:16" ht="13.5" customHeight="1" x14ac:dyDescent="0.15">
      <c r="A270" s="32">
        <v>20150807094</v>
      </c>
      <c r="B270" s="33" t="s">
        <v>62</v>
      </c>
      <c r="C270" s="32" t="s">
        <v>61</v>
      </c>
      <c r="D270" s="34" t="s">
        <v>610</v>
      </c>
      <c r="E270" s="34" t="s">
        <v>82</v>
      </c>
      <c r="F270" s="34" t="s">
        <v>63</v>
      </c>
      <c r="G270" s="35">
        <f>0/100</f>
        <v>0</v>
      </c>
      <c r="H270" s="36" t="s">
        <v>611</v>
      </c>
      <c r="I270" s="37" t="s">
        <v>81</v>
      </c>
      <c r="J270" s="48" t="s">
        <v>100</v>
      </c>
      <c r="K270" s="37">
        <f xml:space="preserve"> 1/200</f>
        <v>5.0000000000000001E-3</v>
      </c>
      <c r="L270" s="39" t="s">
        <v>4</v>
      </c>
      <c r="N270" s="71">
        <f t="shared" si="22"/>
        <v>0</v>
      </c>
      <c r="O270" s="8">
        <f t="shared" si="23"/>
        <v>0</v>
      </c>
      <c r="P270" s="67">
        <f t="shared" si="24"/>
        <v>0</v>
      </c>
    </row>
    <row r="271" spans="1:16" ht="13.5" customHeight="1" x14ac:dyDescent="0.15">
      <c r="A271" s="32">
        <v>20150807095</v>
      </c>
      <c r="B271" s="33" t="s">
        <v>62</v>
      </c>
      <c r="C271" s="32" t="s">
        <v>61</v>
      </c>
      <c r="D271" s="34" t="s">
        <v>610</v>
      </c>
      <c r="E271" s="34" t="s">
        <v>385</v>
      </c>
      <c r="F271" s="34" t="s">
        <v>384</v>
      </c>
      <c r="G271" s="35">
        <f>2/100</f>
        <v>0.02</v>
      </c>
      <c r="H271" s="36" t="s">
        <v>611</v>
      </c>
      <c r="I271" s="37" t="s">
        <v>320</v>
      </c>
      <c r="J271" s="48"/>
      <c r="K271" s="37">
        <f>0</f>
        <v>0</v>
      </c>
      <c r="L271" s="39" t="s">
        <v>4</v>
      </c>
      <c r="N271" s="71">
        <f t="shared" si="22"/>
        <v>0</v>
      </c>
      <c r="O271" s="8">
        <f t="shared" si="23"/>
        <v>0</v>
      </c>
      <c r="P271" s="67">
        <f t="shared" si="24"/>
        <v>0</v>
      </c>
    </row>
    <row r="272" spans="1:16" ht="13.5" customHeight="1" x14ac:dyDescent="0.15">
      <c r="A272" s="32">
        <v>20150807096</v>
      </c>
      <c r="B272" s="33" t="s">
        <v>322</v>
      </c>
      <c r="C272" s="32" t="s">
        <v>321</v>
      </c>
      <c r="D272" s="34" t="s">
        <v>609</v>
      </c>
      <c r="E272" s="34" t="s">
        <v>351</v>
      </c>
      <c r="F272" s="34" t="s">
        <v>63</v>
      </c>
      <c r="G272" s="35">
        <f>0/100</f>
        <v>0</v>
      </c>
      <c r="H272" s="36" t="s">
        <v>611</v>
      </c>
      <c r="I272" s="37" t="s">
        <v>351</v>
      </c>
      <c r="J272" s="48"/>
      <c r="K272" s="37">
        <f>0</f>
        <v>0</v>
      </c>
      <c r="L272" s="39" t="s">
        <v>27</v>
      </c>
      <c r="N272" s="71">
        <f t="shared" si="22"/>
        <v>0</v>
      </c>
      <c r="O272" s="8">
        <f t="shared" si="23"/>
        <v>0</v>
      </c>
      <c r="P272" s="67">
        <f t="shared" si="24"/>
        <v>1</v>
      </c>
    </row>
    <row r="273" spans="1:16" ht="13.5" customHeight="1" x14ac:dyDescent="0.15">
      <c r="A273" s="32">
        <v>20150807097</v>
      </c>
      <c r="B273" s="33" t="s">
        <v>353</v>
      </c>
      <c r="C273" s="32" t="s">
        <v>352</v>
      </c>
      <c r="D273" s="34" t="s">
        <v>609</v>
      </c>
      <c r="E273" s="34" t="s">
        <v>233</v>
      </c>
      <c r="F273" s="34" t="s">
        <v>63</v>
      </c>
      <c r="G273" s="35">
        <f>0/100</f>
        <v>0</v>
      </c>
      <c r="H273" s="36" t="s">
        <v>611</v>
      </c>
      <c r="I273" s="37" t="s">
        <v>233</v>
      </c>
      <c r="J273" s="48"/>
      <c r="K273" s="37">
        <f>0</f>
        <v>0</v>
      </c>
      <c r="L273" s="39" t="s">
        <v>4</v>
      </c>
      <c r="N273" s="71">
        <f t="shared" si="22"/>
        <v>0</v>
      </c>
      <c r="O273" s="8">
        <f t="shared" si="23"/>
        <v>0</v>
      </c>
      <c r="P273" s="67">
        <f t="shared" si="24"/>
        <v>0</v>
      </c>
    </row>
    <row r="274" spans="1:16" ht="13.5" customHeight="1" x14ac:dyDescent="0.15">
      <c r="A274" s="32">
        <v>20150807098</v>
      </c>
      <c r="B274" s="33" t="s">
        <v>323</v>
      </c>
      <c r="C274" s="32" t="s">
        <v>234</v>
      </c>
      <c r="D274" s="34" t="s">
        <v>610</v>
      </c>
      <c r="E274" s="34" t="s">
        <v>233</v>
      </c>
      <c r="F274" s="34" t="s">
        <v>386</v>
      </c>
      <c r="G274" s="35">
        <f>0/50</f>
        <v>0</v>
      </c>
      <c r="H274" s="36" t="s">
        <v>611</v>
      </c>
      <c r="I274" s="37" t="s">
        <v>233</v>
      </c>
      <c r="J274" s="48"/>
      <c r="K274" s="37">
        <f>0</f>
        <v>0</v>
      </c>
      <c r="L274" s="39" t="s">
        <v>4</v>
      </c>
      <c r="N274" s="71">
        <f t="shared" si="22"/>
        <v>0</v>
      </c>
      <c r="O274" s="8">
        <f t="shared" si="23"/>
        <v>0</v>
      </c>
      <c r="P274" s="67">
        <f t="shared" si="24"/>
        <v>0</v>
      </c>
    </row>
    <row r="275" spans="1:16" ht="13.5" customHeight="1" x14ac:dyDescent="0.15">
      <c r="A275" s="32">
        <v>20150807099</v>
      </c>
      <c r="B275" s="33" t="s">
        <v>323</v>
      </c>
      <c r="C275" s="32" t="s">
        <v>234</v>
      </c>
      <c r="D275" s="34" t="s">
        <v>609</v>
      </c>
      <c r="E275" s="34" t="s">
        <v>320</v>
      </c>
      <c r="F275" s="34" t="s">
        <v>63</v>
      </c>
      <c r="G275" s="35">
        <f>0/100</f>
        <v>0</v>
      </c>
      <c r="H275" s="36" t="s">
        <v>611</v>
      </c>
      <c r="I275" s="37" t="s">
        <v>320</v>
      </c>
      <c r="J275" s="48"/>
      <c r="K275" s="37">
        <f>0</f>
        <v>0</v>
      </c>
      <c r="L275" s="39" t="s">
        <v>9</v>
      </c>
      <c r="N275" s="71">
        <f t="shared" si="22"/>
        <v>0</v>
      </c>
      <c r="O275" s="8">
        <f t="shared" si="23"/>
        <v>0</v>
      </c>
      <c r="P275" s="67">
        <f t="shared" si="24"/>
        <v>1</v>
      </c>
    </row>
    <row r="276" spans="1:16" ht="13.5" customHeight="1" x14ac:dyDescent="0.15">
      <c r="A276" s="32">
        <v>20150807100</v>
      </c>
      <c r="B276" s="33" t="s">
        <v>322</v>
      </c>
      <c r="C276" s="32" t="s">
        <v>321</v>
      </c>
      <c r="D276" s="34" t="s">
        <v>609</v>
      </c>
      <c r="E276" s="34" t="s">
        <v>82</v>
      </c>
      <c r="F276" s="34" t="s">
        <v>63</v>
      </c>
      <c r="G276" s="35">
        <f>0/100</f>
        <v>0</v>
      </c>
      <c r="H276" s="36" t="s">
        <v>611</v>
      </c>
      <c r="I276" s="37" t="s">
        <v>82</v>
      </c>
      <c r="J276" s="48"/>
      <c r="K276" s="37">
        <f>0</f>
        <v>0</v>
      </c>
      <c r="L276" s="39" t="s">
        <v>4</v>
      </c>
      <c r="N276" s="71">
        <f t="shared" si="22"/>
        <v>0</v>
      </c>
      <c r="O276" s="8">
        <f t="shared" si="23"/>
        <v>0</v>
      </c>
      <c r="P276" s="67">
        <f t="shared" si="24"/>
        <v>0</v>
      </c>
    </row>
    <row r="277" spans="1:16" ht="13.5" customHeight="1" x14ac:dyDescent="0.15">
      <c r="A277" s="32">
        <v>20150807101</v>
      </c>
      <c r="B277" s="33" t="s">
        <v>62</v>
      </c>
      <c r="C277" s="32" t="s">
        <v>61</v>
      </c>
      <c r="D277" s="34" t="s">
        <v>609</v>
      </c>
      <c r="E277" s="34" t="s">
        <v>219</v>
      </c>
      <c r="F277" s="34" t="s">
        <v>63</v>
      </c>
      <c r="G277" s="35">
        <f>0/100</f>
        <v>0</v>
      </c>
      <c r="H277" s="36" t="s">
        <v>615</v>
      </c>
      <c r="I277" s="37" t="s">
        <v>219</v>
      </c>
      <c r="J277" s="48"/>
      <c r="K277" s="37">
        <f>0</f>
        <v>0</v>
      </c>
      <c r="L277" s="39" t="s">
        <v>38</v>
      </c>
      <c r="N277" s="71">
        <f t="shared" si="22"/>
        <v>0</v>
      </c>
      <c r="O277" s="8">
        <f t="shared" si="23"/>
        <v>0</v>
      </c>
      <c r="P277" s="67">
        <f t="shared" si="24"/>
        <v>1</v>
      </c>
    </row>
    <row r="278" spans="1:16" ht="13.5" customHeight="1" x14ac:dyDescent="0.15">
      <c r="A278" s="32">
        <v>20150807102</v>
      </c>
      <c r="B278" s="33" t="s">
        <v>311</v>
      </c>
      <c r="C278" s="32" t="s">
        <v>220</v>
      </c>
      <c r="D278" s="34" t="s">
        <v>609</v>
      </c>
      <c r="E278" s="34" t="s">
        <v>7</v>
      </c>
      <c r="F278" s="34" t="s">
        <v>63</v>
      </c>
      <c r="G278" s="35">
        <f>0/100</f>
        <v>0</v>
      </c>
      <c r="H278" s="36" t="s">
        <v>615</v>
      </c>
      <c r="I278" s="37" t="s">
        <v>7</v>
      </c>
      <c r="J278" s="48"/>
      <c r="K278" s="37">
        <f>0</f>
        <v>0</v>
      </c>
      <c r="L278" s="39" t="s">
        <v>4</v>
      </c>
      <c r="N278" s="71">
        <f t="shared" si="22"/>
        <v>0</v>
      </c>
      <c r="O278" s="8">
        <f t="shared" si="23"/>
        <v>0</v>
      </c>
      <c r="P278" s="67">
        <f t="shared" si="24"/>
        <v>0</v>
      </c>
    </row>
    <row r="279" spans="1:16" ht="13.5" customHeight="1" x14ac:dyDescent="0.15">
      <c r="A279" s="32">
        <v>20150807103</v>
      </c>
      <c r="B279" s="33" t="s">
        <v>59</v>
      </c>
      <c r="C279" s="32" t="s">
        <v>8</v>
      </c>
      <c r="D279" s="34" t="s">
        <v>609</v>
      </c>
      <c r="E279" s="34" t="s">
        <v>378</v>
      </c>
      <c r="F279" s="45" t="s">
        <v>387</v>
      </c>
      <c r="G279" s="42">
        <f>135/15</f>
        <v>9</v>
      </c>
      <c r="H279" s="36" t="s">
        <v>615</v>
      </c>
      <c r="I279" s="37" t="s">
        <v>378</v>
      </c>
      <c r="J279" s="48" t="s">
        <v>101</v>
      </c>
      <c r="K279" s="37">
        <f xml:space="preserve"> 350/200</f>
        <v>1.75</v>
      </c>
      <c r="L279" s="39" t="s">
        <v>9</v>
      </c>
      <c r="N279" s="71">
        <f t="shared" si="22"/>
        <v>1</v>
      </c>
      <c r="O279" s="8">
        <f t="shared" si="23"/>
        <v>1</v>
      </c>
      <c r="P279" s="67">
        <f t="shared" si="24"/>
        <v>1</v>
      </c>
    </row>
    <row r="280" spans="1:16" ht="13.5" customHeight="1" x14ac:dyDescent="0.15">
      <c r="A280" s="32">
        <v>20150807104</v>
      </c>
      <c r="B280" s="33" t="s">
        <v>322</v>
      </c>
      <c r="C280" s="32" t="s">
        <v>321</v>
      </c>
      <c r="D280" s="34" t="s">
        <v>609</v>
      </c>
      <c r="E280" s="34" t="s">
        <v>82</v>
      </c>
      <c r="F280" s="34" t="s">
        <v>63</v>
      </c>
      <c r="G280" s="35">
        <f>0/100</f>
        <v>0</v>
      </c>
      <c r="H280" s="36" t="s">
        <v>615</v>
      </c>
      <c r="I280" s="37" t="s">
        <v>82</v>
      </c>
      <c r="J280" s="48"/>
      <c r="K280" s="37">
        <f>0</f>
        <v>0</v>
      </c>
      <c r="L280" s="39" t="s">
        <v>9</v>
      </c>
      <c r="N280" s="71">
        <f t="shared" si="22"/>
        <v>0</v>
      </c>
      <c r="O280" s="8">
        <f t="shared" si="23"/>
        <v>0</v>
      </c>
      <c r="P280" s="67">
        <f t="shared" si="24"/>
        <v>1</v>
      </c>
    </row>
    <row r="281" spans="1:16" ht="13.5" customHeight="1" x14ac:dyDescent="0.15">
      <c r="A281" s="32">
        <v>20150807105</v>
      </c>
      <c r="B281" s="33" t="s">
        <v>62</v>
      </c>
      <c r="C281" s="32" t="s">
        <v>61</v>
      </c>
      <c r="D281" s="34" t="s">
        <v>609</v>
      </c>
      <c r="E281" s="34" t="s">
        <v>229</v>
      </c>
      <c r="F281" s="45" t="s">
        <v>388</v>
      </c>
      <c r="G281" s="42">
        <f>6/30</f>
        <v>0.2</v>
      </c>
      <c r="H281" s="36" t="s">
        <v>615</v>
      </c>
      <c r="I281" s="37" t="s">
        <v>219</v>
      </c>
      <c r="J281" s="48"/>
      <c r="K281" s="37">
        <f>0</f>
        <v>0</v>
      </c>
      <c r="L281" s="39" t="s">
        <v>27</v>
      </c>
      <c r="N281" s="71">
        <f t="shared" si="22"/>
        <v>1</v>
      </c>
      <c r="O281" s="8">
        <f t="shared" si="23"/>
        <v>0</v>
      </c>
      <c r="P281" s="67">
        <f t="shared" si="24"/>
        <v>1</v>
      </c>
    </row>
    <row r="282" spans="1:16" ht="13.5" customHeight="1" x14ac:dyDescent="0.15">
      <c r="A282" s="32">
        <v>20150807106</v>
      </c>
      <c r="B282" s="33" t="s">
        <v>311</v>
      </c>
      <c r="C282" s="32" t="s">
        <v>220</v>
      </c>
      <c r="D282" s="34" t="s">
        <v>609</v>
      </c>
      <c r="E282" s="34" t="s">
        <v>7</v>
      </c>
      <c r="F282" s="34" t="s">
        <v>63</v>
      </c>
      <c r="G282" s="35">
        <f t="shared" ref="G282:G288" si="25">0/100</f>
        <v>0</v>
      </c>
      <c r="H282" s="36" t="s">
        <v>615</v>
      </c>
      <c r="I282" s="37" t="s">
        <v>7</v>
      </c>
      <c r="J282" s="48"/>
      <c r="K282" s="37">
        <f>0</f>
        <v>0</v>
      </c>
      <c r="L282" s="39" t="s">
        <v>4</v>
      </c>
      <c r="N282" s="71">
        <f t="shared" si="22"/>
        <v>0</v>
      </c>
      <c r="O282" s="8">
        <f t="shared" si="23"/>
        <v>0</v>
      </c>
      <c r="P282" s="67">
        <f t="shared" si="24"/>
        <v>0</v>
      </c>
    </row>
    <row r="283" spans="1:16" ht="13.5" customHeight="1" x14ac:dyDescent="0.15">
      <c r="A283" s="32">
        <v>20150807107</v>
      </c>
      <c r="B283" s="33" t="s">
        <v>59</v>
      </c>
      <c r="C283" s="32" t="s">
        <v>8</v>
      </c>
      <c r="D283" s="34" t="s">
        <v>609</v>
      </c>
      <c r="E283" s="34" t="s">
        <v>320</v>
      </c>
      <c r="F283" s="34" t="s">
        <v>63</v>
      </c>
      <c r="G283" s="35">
        <f t="shared" si="25"/>
        <v>0</v>
      </c>
      <c r="H283" s="36" t="s">
        <v>615</v>
      </c>
      <c r="I283" s="37" t="s">
        <v>320</v>
      </c>
      <c r="J283" s="48"/>
      <c r="K283" s="37">
        <f>0</f>
        <v>0</v>
      </c>
      <c r="L283" s="39" t="s">
        <v>4</v>
      </c>
      <c r="N283" s="71">
        <f t="shared" si="22"/>
        <v>0</v>
      </c>
      <c r="O283" s="8">
        <f t="shared" si="23"/>
        <v>0</v>
      </c>
      <c r="P283" s="67">
        <f t="shared" si="24"/>
        <v>0</v>
      </c>
    </row>
    <row r="284" spans="1:16" ht="13.5" customHeight="1" x14ac:dyDescent="0.15">
      <c r="A284" s="32">
        <v>20150807108</v>
      </c>
      <c r="B284" s="33" t="s">
        <v>322</v>
      </c>
      <c r="C284" s="32" t="s">
        <v>321</v>
      </c>
      <c r="D284" s="34" t="s">
        <v>610</v>
      </c>
      <c r="E284" s="34" t="s">
        <v>82</v>
      </c>
      <c r="F284" s="34" t="s">
        <v>63</v>
      </c>
      <c r="G284" s="35">
        <f t="shared" si="25"/>
        <v>0</v>
      </c>
      <c r="H284" s="36" t="s">
        <v>615</v>
      </c>
      <c r="I284" s="37" t="s">
        <v>82</v>
      </c>
      <c r="J284" s="48"/>
      <c r="K284" s="37">
        <f>0</f>
        <v>0</v>
      </c>
      <c r="L284" s="39" t="s">
        <v>4</v>
      </c>
      <c r="N284" s="71">
        <f t="shared" si="22"/>
        <v>0</v>
      </c>
      <c r="O284" s="8">
        <f t="shared" si="23"/>
        <v>0</v>
      </c>
      <c r="P284" s="67">
        <f t="shared" si="24"/>
        <v>0</v>
      </c>
    </row>
    <row r="285" spans="1:16" ht="13.5" customHeight="1" x14ac:dyDescent="0.15">
      <c r="A285" s="32">
        <v>20150807109</v>
      </c>
      <c r="B285" s="33" t="s">
        <v>62</v>
      </c>
      <c r="C285" s="32" t="s">
        <v>61</v>
      </c>
      <c r="D285" s="34" t="s">
        <v>610</v>
      </c>
      <c r="E285" s="34" t="s">
        <v>233</v>
      </c>
      <c r="F285" s="34" t="s">
        <v>63</v>
      </c>
      <c r="G285" s="35">
        <f t="shared" si="25"/>
        <v>0</v>
      </c>
      <c r="H285" s="36" t="s">
        <v>615</v>
      </c>
      <c r="I285" s="37" t="s">
        <v>233</v>
      </c>
      <c r="J285" s="48"/>
      <c r="K285" s="37">
        <f>0</f>
        <v>0</v>
      </c>
      <c r="L285" s="39" t="s">
        <v>4</v>
      </c>
      <c r="N285" s="71">
        <f t="shared" si="22"/>
        <v>0</v>
      </c>
      <c r="O285" s="8">
        <f t="shared" si="23"/>
        <v>0</v>
      </c>
      <c r="P285" s="67">
        <f t="shared" si="24"/>
        <v>0</v>
      </c>
    </row>
    <row r="286" spans="1:16" ht="13.5" customHeight="1" x14ac:dyDescent="0.15">
      <c r="A286" s="32">
        <v>20150807110</v>
      </c>
      <c r="B286" s="33" t="s">
        <v>323</v>
      </c>
      <c r="C286" s="32" t="s">
        <v>234</v>
      </c>
      <c r="D286" s="34" t="s">
        <v>609</v>
      </c>
      <c r="E286" s="34" t="s">
        <v>320</v>
      </c>
      <c r="F286" s="34" t="s">
        <v>63</v>
      </c>
      <c r="G286" s="35">
        <f t="shared" si="25"/>
        <v>0</v>
      </c>
      <c r="H286" s="36" t="s">
        <v>615</v>
      </c>
      <c r="I286" s="37" t="s">
        <v>320</v>
      </c>
      <c r="J286" s="48"/>
      <c r="K286" s="37">
        <f>0</f>
        <v>0</v>
      </c>
      <c r="L286" s="39" t="s">
        <v>4</v>
      </c>
      <c r="N286" s="71">
        <f t="shared" si="22"/>
        <v>0</v>
      </c>
      <c r="O286" s="8">
        <f t="shared" si="23"/>
        <v>0</v>
      </c>
      <c r="P286" s="67">
        <f t="shared" si="24"/>
        <v>0</v>
      </c>
    </row>
    <row r="287" spans="1:16" ht="13.5" customHeight="1" x14ac:dyDescent="0.15">
      <c r="A287" s="32">
        <v>20150807111</v>
      </c>
      <c r="B287" s="33" t="s">
        <v>322</v>
      </c>
      <c r="C287" s="32" t="s">
        <v>321</v>
      </c>
      <c r="D287" s="34" t="s">
        <v>609</v>
      </c>
      <c r="E287" s="34" t="s">
        <v>82</v>
      </c>
      <c r="F287" s="34" t="s">
        <v>63</v>
      </c>
      <c r="G287" s="35">
        <f t="shared" si="25"/>
        <v>0</v>
      </c>
      <c r="H287" s="36" t="s">
        <v>615</v>
      </c>
      <c r="I287" s="37" t="s">
        <v>82</v>
      </c>
      <c r="J287" s="48"/>
      <c r="K287" s="37">
        <f>0</f>
        <v>0</v>
      </c>
      <c r="L287" s="39" t="s">
        <v>4</v>
      </c>
      <c r="N287" s="71">
        <f t="shared" si="22"/>
        <v>0</v>
      </c>
      <c r="O287" s="8">
        <f t="shared" si="23"/>
        <v>0</v>
      </c>
      <c r="P287" s="67">
        <f t="shared" si="24"/>
        <v>0</v>
      </c>
    </row>
    <row r="288" spans="1:16" ht="13.5" customHeight="1" x14ac:dyDescent="0.15">
      <c r="A288" s="32">
        <v>20150807112</v>
      </c>
      <c r="B288" s="33" t="s">
        <v>62</v>
      </c>
      <c r="C288" s="32" t="s">
        <v>61</v>
      </c>
      <c r="D288" s="34" t="s">
        <v>609</v>
      </c>
      <c r="E288" s="34" t="s">
        <v>233</v>
      </c>
      <c r="F288" s="34" t="s">
        <v>63</v>
      </c>
      <c r="G288" s="35">
        <f t="shared" si="25"/>
        <v>0</v>
      </c>
      <c r="H288" s="36" t="s">
        <v>615</v>
      </c>
      <c r="I288" s="37" t="s">
        <v>233</v>
      </c>
      <c r="J288" s="48"/>
      <c r="K288" s="37">
        <f>0</f>
        <v>0</v>
      </c>
      <c r="L288" s="39" t="s">
        <v>4</v>
      </c>
      <c r="N288" s="71">
        <f t="shared" si="22"/>
        <v>0</v>
      </c>
      <c r="O288" s="8">
        <f t="shared" si="23"/>
        <v>0</v>
      </c>
      <c r="P288" s="67">
        <f t="shared" si="24"/>
        <v>0</v>
      </c>
    </row>
    <row r="289" spans="1:16" ht="13.5" customHeight="1" x14ac:dyDescent="0.15">
      <c r="A289" s="32">
        <v>20150807113</v>
      </c>
      <c r="B289" s="33" t="s">
        <v>323</v>
      </c>
      <c r="C289" s="32" t="s">
        <v>234</v>
      </c>
      <c r="D289" s="34" t="s">
        <v>610</v>
      </c>
      <c r="E289" s="34" t="s">
        <v>10</v>
      </c>
      <c r="F289" s="34" t="s">
        <v>389</v>
      </c>
      <c r="G289" s="35">
        <f>1/100</f>
        <v>0.01</v>
      </c>
      <c r="H289" s="36" t="s">
        <v>615</v>
      </c>
      <c r="I289" s="37" t="s">
        <v>7</v>
      </c>
      <c r="J289" s="48"/>
      <c r="K289" s="37">
        <f>0</f>
        <v>0</v>
      </c>
      <c r="L289" s="39" t="s">
        <v>9</v>
      </c>
      <c r="N289" s="71">
        <f t="shared" si="22"/>
        <v>1</v>
      </c>
      <c r="O289" s="8">
        <f t="shared" si="23"/>
        <v>0</v>
      </c>
      <c r="P289" s="67">
        <f t="shared" si="24"/>
        <v>1</v>
      </c>
    </row>
    <row r="290" spans="1:16" ht="13.5" customHeight="1" x14ac:dyDescent="0.15">
      <c r="A290" s="32">
        <v>20150807114</v>
      </c>
      <c r="B290" s="33" t="s">
        <v>59</v>
      </c>
      <c r="C290" s="32" t="s">
        <v>8</v>
      </c>
      <c r="D290" s="34" t="s">
        <v>609</v>
      </c>
      <c r="E290" s="34" t="s">
        <v>320</v>
      </c>
      <c r="F290" s="34" t="s">
        <v>63</v>
      </c>
      <c r="G290" s="35">
        <f>0/100</f>
        <v>0</v>
      </c>
      <c r="H290" s="36" t="s">
        <v>615</v>
      </c>
      <c r="I290" s="37" t="s">
        <v>320</v>
      </c>
      <c r="J290" s="48"/>
      <c r="K290" s="37">
        <f>0</f>
        <v>0</v>
      </c>
      <c r="L290" s="39" t="s">
        <v>4</v>
      </c>
      <c r="N290" s="71">
        <f t="shared" si="22"/>
        <v>0</v>
      </c>
      <c r="O290" s="8">
        <f t="shared" si="23"/>
        <v>0</v>
      </c>
      <c r="P290" s="67">
        <f t="shared" si="24"/>
        <v>0</v>
      </c>
    </row>
    <row r="291" spans="1:16" ht="13.5" customHeight="1" x14ac:dyDescent="0.15">
      <c r="A291" s="32">
        <v>20150807115</v>
      </c>
      <c r="B291" s="33" t="s">
        <v>322</v>
      </c>
      <c r="C291" s="32" t="s">
        <v>321</v>
      </c>
      <c r="D291" s="34" t="s">
        <v>610</v>
      </c>
      <c r="E291" s="34" t="s">
        <v>7</v>
      </c>
      <c r="F291" s="34" t="s">
        <v>63</v>
      </c>
      <c r="G291" s="35">
        <f>0/100</f>
        <v>0</v>
      </c>
      <c r="H291" s="36" t="s">
        <v>615</v>
      </c>
      <c r="I291" s="37" t="s">
        <v>7</v>
      </c>
      <c r="J291" s="48"/>
      <c r="K291" s="37">
        <f>0</f>
        <v>0</v>
      </c>
      <c r="L291" s="39" t="s">
        <v>4</v>
      </c>
      <c r="N291" s="71">
        <f t="shared" si="22"/>
        <v>0</v>
      </c>
      <c r="O291" s="8">
        <f t="shared" si="23"/>
        <v>0</v>
      </c>
      <c r="P291" s="67">
        <f t="shared" si="24"/>
        <v>0</v>
      </c>
    </row>
    <row r="292" spans="1:16" ht="13.5" customHeight="1" x14ac:dyDescent="0.15">
      <c r="A292" s="32">
        <v>20150807116</v>
      </c>
      <c r="B292" s="33" t="s">
        <v>59</v>
      </c>
      <c r="C292" s="32" t="s">
        <v>8</v>
      </c>
      <c r="D292" s="34" t="s">
        <v>609</v>
      </c>
      <c r="E292" s="34" t="s">
        <v>233</v>
      </c>
      <c r="F292" s="34" t="s">
        <v>63</v>
      </c>
      <c r="G292" s="35">
        <f>0/100</f>
        <v>0</v>
      </c>
      <c r="H292" s="36" t="s">
        <v>615</v>
      </c>
      <c r="I292" s="37" t="s">
        <v>343</v>
      </c>
      <c r="J292" s="48" t="s">
        <v>105</v>
      </c>
      <c r="K292" s="37">
        <f xml:space="preserve"> 2/199</f>
        <v>1.0050251256281407E-2</v>
      </c>
      <c r="L292" s="39" t="s">
        <v>19</v>
      </c>
      <c r="N292" s="71">
        <f t="shared" si="22"/>
        <v>0</v>
      </c>
      <c r="O292" s="8">
        <f t="shared" si="23"/>
        <v>1</v>
      </c>
      <c r="P292" s="67">
        <f t="shared" si="24"/>
        <v>1</v>
      </c>
    </row>
    <row r="293" spans="1:16" ht="13.5" customHeight="1" x14ac:dyDescent="0.15">
      <c r="A293" s="32">
        <v>20150807117</v>
      </c>
      <c r="B293" s="33" t="s">
        <v>323</v>
      </c>
      <c r="C293" s="32" t="s">
        <v>234</v>
      </c>
      <c r="D293" s="34" t="s">
        <v>609</v>
      </c>
      <c r="E293" s="34" t="s">
        <v>7</v>
      </c>
      <c r="F293" s="34" t="s">
        <v>63</v>
      </c>
      <c r="G293" s="35">
        <f>0/100</f>
        <v>0</v>
      </c>
      <c r="H293" s="36" t="s">
        <v>615</v>
      </c>
      <c r="I293" s="37" t="s">
        <v>7</v>
      </c>
      <c r="J293" s="48"/>
      <c r="K293" s="37">
        <f>0</f>
        <v>0</v>
      </c>
      <c r="L293" s="39" t="s">
        <v>4</v>
      </c>
      <c r="N293" s="71">
        <f t="shared" si="22"/>
        <v>0</v>
      </c>
      <c r="O293" s="8">
        <f t="shared" si="23"/>
        <v>0</v>
      </c>
      <c r="P293" s="67">
        <f t="shared" si="24"/>
        <v>0</v>
      </c>
    </row>
    <row r="294" spans="1:16" ht="13.5" customHeight="1" x14ac:dyDescent="0.15">
      <c r="A294" s="32">
        <v>20150807118</v>
      </c>
      <c r="B294" s="33" t="s">
        <v>59</v>
      </c>
      <c r="C294" s="32" t="s">
        <v>8</v>
      </c>
      <c r="D294" s="34" t="s">
        <v>609</v>
      </c>
      <c r="E294" s="34" t="s">
        <v>10</v>
      </c>
      <c r="F294" s="45" t="s">
        <v>390</v>
      </c>
      <c r="G294" s="42">
        <f>9/31</f>
        <v>0.29032258064516131</v>
      </c>
      <c r="H294" s="36" t="s">
        <v>615</v>
      </c>
      <c r="I294" s="37" t="s">
        <v>7</v>
      </c>
      <c r="J294" s="48"/>
      <c r="K294" s="37">
        <f>0</f>
        <v>0</v>
      </c>
      <c r="L294" s="39" t="s">
        <v>9</v>
      </c>
      <c r="N294" s="71">
        <f t="shared" si="22"/>
        <v>1</v>
      </c>
      <c r="O294" s="8">
        <f t="shared" si="23"/>
        <v>0</v>
      </c>
      <c r="P294" s="67">
        <f t="shared" si="24"/>
        <v>1</v>
      </c>
    </row>
    <row r="295" spans="1:16" ht="13.5" customHeight="1" x14ac:dyDescent="0.15">
      <c r="A295" s="32">
        <v>20150807119</v>
      </c>
      <c r="B295" s="33" t="s">
        <v>59</v>
      </c>
      <c r="C295" s="32" t="s">
        <v>8</v>
      </c>
      <c r="D295" s="34" t="s">
        <v>609</v>
      </c>
      <c r="E295" s="34" t="s">
        <v>10</v>
      </c>
      <c r="F295" s="45" t="s">
        <v>139</v>
      </c>
      <c r="G295" s="42">
        <f>10/50</f>
        <v>0.2</v>
      </c>
      <c r="H295" s="36" t="s">
        <v>615</v>
      </c>
      <c r="I295" s="37" t="s">
        <v>7</v>
      </c>
      <c r="J295" s="48"/>
      <c r="K295" s="37">
        <f>0</f>
        <v>0</v>
      </c>
      <c r="L295" s="39" t="s">
        <v>42</v>
      </c>
      <c r="N295" s="71">
        <f t="shared" si="22"/>
        <v>1</v>
      </c>
      <c r="O295" s="8">
        <f t="shared" si="23"/>
        <v>0</v>
      </c>
      <c r="P295" s="67">
        <f t="shared" si="24"/>
        <v>1</v>
      </c>
    </row>
    <row r="296" spans="1:16" ht="13.5" customHeight="1" x14ac:dyDescent="0.15">
      <c r="A296" s="32">
        <v>20150807120</v>
      </c>
      <c r="B296" s="33" t="s">
        <v>59</v>
      </c>
      <c r="C296" s="32" t="s">
        <v>8</v>
      </c>
      <c r="D296" s="34" t="s">
        <v>610</v>
      </c>
      <c r="E296" s="34" t="s">
        <v>10</v>
      </c>
      <c r="F296" s="34" t="s">
        <v>17</v>
      </c>
      <c r="G296" s="35">
        <f>1/100</f>
        <v>0.01</v>
      </c>
      <c r="H296" s="36" t="s">
        <v>615</v>
      </c>
      <c r="I296" s="37" t="s">
        <v>7</v>
      </c>
      <c r="J296" s="48"/>
      <c r="K296" s="37">
        <f>0</f>
        <v>0</v>
      </c>
      <c r="L296" s="39" t="s">
        <v>9</v>
      </c>
      <c r="N296" s="71">
        <f t="shared" si="22"/>
        <v>1</v>
      </c>
      <c r="O296" s="8">
        <f t="shared" si="23"/>
        <v>0</v>
      </c>
      <c r="P296" s="67">
        <f t="shared" si="24"/>
        <v>1</v>
      </c>
    </row>
    <row r="297" spans="1:16" ht="13.5" customHeight="1" x14ac:dyDescent="0.15">
      <c r="A297" s="32">
        <v>20150807121</v>
      </c>
      <c r="B297" s="33" t="s">
        <v>59</v>
      </c>
      <c r="C297" s="32" t="s">
        <v>8</v>
      </c>
      <c r="D297" s="34" t="s">
        <v>609</v>
      </c>
      <c r="E297" s="34" t="s">
        <v>7</v>
      </c>
      <c r="F297" s="34" t="s">
        <v>63</v>
      </c>
      <c r="G297" s="35">
        <f>0/100</f>
        <v>0</v>
      </c>
      <c r="H297" s="36" t="s">
        <v>615</v>
      </c>
      <c r="I297" s="37" t="s">
        <v>7</v>
      </c>
      <c r="J297" s="48"/>
      <c r="K297" s="37">
        <f>0</f>
        <v>0</v>
      </c>
      <c r="L297" s="39" t="s">
        <v>9</v>
      </c>
      <c r="N297" s="71">
        <f t="shared" si="22"/>
        <v>0</v>
      </c>
      <c r="O297" s="8">
        <f t="shared" si="23"/>
        <v>0</v>
      </c>
      <c r="P297" s="67">
        <f t="shared" si="24"/>
        <v>1</v>
      </c>
    </row>
    <row r="298" spans="1:16" ht="13.5" customHeight="1" x14ac:dyDescent="0.15">
      <c r="A298" s="32">
        <v>20150807122</v>
      </c>
      <c r="B298" s="33" t="s">
        <v>59</v>
      </c>
      <c r="C298" s="32" t="s">
        <v>8</v>
      </c>
      <c r="D298" s="34" t="s">
        <v>609</v>
      </c>
      <c r="E298" s="34" t="s">
        <v>7</v>
      </c>
      <c r="F298" s="34" t="s">
        <v>63</v>
      </c>
      <c r="G298" s="35">
        <f>0/100</f>
        <v>0</v>
      </c>
      <c r="H298" s="36" t="s">
        <v>615</v>
      </c>
      <c r="I298" s="37" t="s">
        <v>7</v>
      </c>
      <c r="J298" s="48"/>
      <c r="K298" s="37">
        <f>0</f>
        <v>0</v>
      </c>
      <c r="L298" s="39" t="s">
        <v>4</v>
      </c>
      <c r="N298" s="71">
        <f t="shared" si="22"/>
        <v>0</v>
      </c>
      <c r="O298" s="8">
        <f t="shared" si="23"/>
        <v>0</v>
      </c>
      <c r="P298" s="67">
        <f t="shared" si="24"/>
        <v>0</v>
      </c>
    </row>
    <row r="299" spans="1:16" ht="13.5" customHeight="1" x14ac:dyDescent="0.15">
      <c r="A299" s="32">
        <v>20150807123</v>
      </c>
      <c r="B299" s="33" t="s">
        <v>59</v>
      </c>
      <c r="C299" s="32" t="s">
        <v>8</v>
      </c>
      <c r="D299" s="34" t="s">
        <v>609</v>
      </c>
      <c r="E299" s="34" t="s">
        <v>10</v>
      </c>
      <c r="F299" s="45" t="s">
        <v>88</v>
      </c>
      <c r="G299" s="42">
        <f>3/40</f>
        <v>7.4999999999999997E-2</v>
      </c>
      <c r="H299" s="36" t="s">
        <v>615</v>
      </c>
      <c r="I299" s="37" t="s">
        <v>7</v>
      </c>
      <c r="J299" s="48"/>
      <c r="K299" s="37">
        <f>0</f>
        <v>0</v>
      </c>
      <c r="L299" s="39" t="s">
        <v>9</v>
      </c>
      <c r="N299" s="71">
        <f t="shared" si="22"/>
        <v>1</v>
      </c>
      <c r="O299" s="8">
        <f t="shared" si="23"/>
        <v>0</v>
      </c>
      <c r="P299" s="67">
        <f t="shared" si="24"/>
        <v>1</v>
      </c>
    </row>
    <row r="300" spans="1:16" ht="13.5" customHeight="1" x14ac:dyDescent="0.15">
      <c r="A300" s="32">
        <v>20150807124</v>
      </c>
      <c r="B300" s="33" t="s">
        <v>59</v>
      </c>
      <c r="C300" s="32" t="s">
        <v>8</v>
      </c>
      <c r="D300" s="34" t="s">
        <v>609</v>
      </c>
      <c r="E300" s="34" t="s">
        <v>7</v>
      </c>
      <c r="F300" s="34" t="s">
        <v>63</v>
      </c>
      <c r="G300" s="35">
        <f t="shared" ref="G300:G306" si="26">0/100</f>
        <v>0</v>
      </c>
      <c r="H300" s="36" t="s">
        <v>615</v>
      </c>
      <c r="I300" s="37" t="s">
        <v>7</v>
      </c>
      <c r="J300" s="48"/>
      <c r="K300" s="37">
        <f>0</f>
        <v>0</v>
      </c>
      <c r="L300" s="39" t="s">
        <v>4</v>
      </c>
      <c r="N300" s="71">
        <f t="shared" si="22"/>
        <v>0</v>
      </c>
      <c r="O300" s="8">
        <f t="shared" si="23"/>
        <v>0</v>
      </c>
      <c r="P300" s="67">
        <f t="shared" si="24"/>
        <v>0</v>
      </c>
    </row>
    <row r="301" spans="1:16" ht="13.5" customHeight="1" x14ac:dyDescent="0.15">
      <c r="A301" s="32">
        <v>20150807125</v>
      </c>
      <c r="B301" s="33" t="s">
        <v>59</v>
      </c>
      <c r="C301" s="32" t="s">
        <v>8</v>
      </c>
      <c r="D301" s="34" t="s">
        <v>609</v>
      </c>
      <c r="E301" s="34" t="s">
        <v>7</v>
      </c>
      <c r="F301" s="34" t="s">
        <v>63</v>
      </c>
      <c r="G301" s="35">
        <f t="shared" si="26"/>
        <v>0</v>
      </c>
      <c r="H301" s="36" t="s">
        <v>615</v>
      </c>
      <c r="I301" s="37" t="s">
        <v>7</v>
      </c>
      <c r="J301" s="48"/>
      <c r="K301" s="37">
        <f>0</f>
        <v>0</v>
      </c>
      <c r="L301" s="39" t="s">
        <v>4</v>
      </c>
      <c r="N301" s="71">
        <f t="shared" si="22"/>
        <v>0</v>
      </c>
      <c r="O301" s="8">
        <f t="shared" si="23"/>
        <v>0</v>
      </c>
      <c r="P301" s="67">
        <f t="shared" si="24"/>
        <v>0</v>
      </c>
    </row>
    <row r="302" spans="1:16" ht="13.5" customHeight="1" x14ac:dyDescent="0.15">
      <c r="A302" s="32">
        <v>20150807126</v>
      </c>
      <c r="B302" s="33" t="s">
        <v>59</v>
      </c>
      <c r="C302" s="32" t="s">
        <v>8</v>
      </c>
      <c r="D302" s="34" t="s">
        <v>609</v>
      </c>
      <c r="E302" s="34" t="s">
        <v>7</v>
      </c>
      <c r="F302" s="34" t="s">
        <v>63</v>
      </c>
      <c r="G302" s="35">
        <f t="shared" si="26"/>
        <v>0</v>
      </c>
      <c r="H302" s="36" t="s">
        <v>615</v>
      </c>
      <c r="I302" s="37" t="s">
        <v>7</v>
      </c>
      <c r="J302" s="48"/>
      <c r="K302" s="37">
        <f>0</f>
        <v>0</v>
      </c>
      <c r="L302" s="39" t="s">
        <v>4</v>
      </c>
      <c r="N302" s="71">
        <f t="shared" si="22"/>
        <v>0</v>
      </c>
      <c r="O302" s="8">
        <f t="shared" si="23"/>
        <v>0</v>
      </c>
      <c r="P302" s="67">
        <f t="shared" si="24"/>
        <v>0</v>
      </c>
    </row>
    <row r="303" spans="1:16" ht="13.5" customHeight="1" x14ac:dyDescent="0.15">
      <c r="A303" s="32">
        <v>20150807127</v>
      </c>
      <c r="B303" s="33" t="s">
        <v>59</v>
      </c>
      <c r="C303" s="32" t="s">
        <v>8</v>
      </c>
      <c r="D303" s="34" t="s">
        <v>609</v>
      </c>
      <c r="E303" s="34" t="s">
        <v>7</v>
      </c>
      <c r="F303" s="34" t="s">
        <v>63</v>
      </c>
      <c r="G303" s="35">
        <f t="shared" si="26"/>
        <v>0</v>
      </c>
      <c r="H303" s="36" t="s">
        <v>615</v>
      </c>
      <c r="I303" s="37" t="s">
        <v>7</v>
      </c>
      <c r="J303" s="48"/>
      <c r="K303" s="37">
        <f>0</f>
        <v>0</v>
      </c>
      <c r="L303" s="39" t="s">
        <v>4</v>
      </c>
      <c r="N303" s="71">
        <f t="shared" si="22"/>
        <v>0</v>
      </c>
      <c r="O303" s="8">
        <f t="shared" si="23"/>
        <v>0</v>
      </c>
      <c r="P303" s="67">
        <f t="shared" si="24"/>
        <v>0</v>
      </c>
    </row>
    <row r="304" spans="1:16" ht="13.5" customHeight="1" x14ac:dyDescent="0.15">
      <c r="A304" s="32">
        <v>20150807128</v>
      </c>
      <c r="B304" s="33" t="s">
        <v>59</v>
      </c>
      <c r="C304" s="32" t="s">
        <v>8</v>
      </c>
      <c r="D304" s="34" t="s">
        <v>609</v>
      </c>
      <c r="E304" s="34" t="s">
        <v>7</v>
      </c>
      <c r="F304" s="34" t="s">
        <v>63</v>
      </c>
      <c r="G304" s="35">
        <f t="shared" si="26"/>
        <v>0</v>
      </c>
      <c r="H304" s="36" t="s">
        <v>615</v>
      </c>
      <c r="I304" s="37" t="s">
        <v>7</v>
      </c>
      <c r="J304" s="48"/>
      <c r="K304" s="37">
        <f>0</f>
        <v>0</v>
      </c>
      <c r="L304" s="39" t="s">
        <v>9</v>
      </c>
      <c r="N304" s="71">
        <f t="shared" si="22"/>
        <v>0</v>
      </c>
      <c r="O304" s="8">
        <f t="shared" si="23"/>
        <v>0</v>
      </c>
      <c r="P304" s="67">
        <f t="shared" si="24"/>
        <v>1</v>
      </c>
    </row>
    <row r="305" spans="1:16" ht="13.5" customHeight="1" x14ac:dyDescent="0.15">
      <c r="A305" s="32">
        <v>20150807129</v>
      </c>
      <c r="B305" s="33" t="s">
        <v>59</v>
      </c>
      <c r="C305" s="32" t="s">
        <v>8</v>
      </c>
      <c r="D305" s="34" t="s">
        <v>610</v>
      </c>
      <c r="E305" s="34" t="s">
        <v>7</v>
      </c>
      <c r="F305" s="34" t="s">
        <v>63</v>
      </c>
      <c r="G305" s="35">
        <f t="shared" si="26"/>
        <v>0</v>
      </c>
      <c r="H305" s="36" t="s">
        <v>615</v>
      </c>
      <c r="I305" s="37" t="s">
        <v>7</v>
      </c>
      <c r="J305" s="48"/>
      <c r="K305" s="37">
        <f>0</f>
        <v>0</v>
      </c>
      <c r="L305" s="39" t="s">
        <v>9</v>
      </c>
      <c r="N305" s="71">
        <f t="shared" si="22"/>
        <v>0</v>
      </c>
      <c r="O305" s="8">
        <f t="shared" si="23"/>
        <v>0</v>
      </c>
      <c r="P305" s="67">
        <f t="shared" si="24"/>
        <v>1</v>
      </c>
    </row>
    <row r="306" spans="1:16" ht="13.5" customHeight="1" x14ac:dyDescent="0.15">
      <c r="A306" s="32">
        <v>20150807130</v>
      </c>
      <c r="B306" s="33" t="s">
        <v>59</v>
      </c>
      <c r="C306" s="32" t="s">
        <v>8</v>
      </c>
      <c r="D306" s="34" t="s">
        <v>610</v>
      </c>
      <c r="E306" s="34" t="s">
        <v>7</v>
      </c>
      <c r="F306" s="34" t="s">
        <v>63</v>
      </c>
      <c r="G306" s="35">
        <f t="shared" si="26"/>
        <v>0</v>
      </c>
      <c r="H306" s="36" t="s">
        <v>615</v>
      </c>
      <c r="I306" s="37" t="s">
        <v>7</v>
      </c>
      <c r="J306" s="48"/>
      <c r="K306" s="37">
        <f>0</f>
        <v>0</v>
      </c>
      <c r="L306" s="39" t="s">
        <v>19</v>
      </c>
      <c r="N306" s="71">
        <f t="shared" si="22"/>
        <v>0</v>
      </c>
      <c r="O306" s="8">
        <f t="shared" si="23"/>
        <v>0</v>
      </c>
      <c r="P306" s="67">
        <f t="shared" si="24"/>
        <v>1</v>
      </c>
    </row>
    <row r="307" spans="1:16" ht="13.5" customHeight="1" x14ac:dyDescent="0.15">
      <c r="A307" s="32">
        <v>20150807131</v>
      </c>
      <c r="B307" s="33" t="s">
        <v>59</v>
      </c>
      <c r="C307" s="32" t="s">
        <v>8</v>
      </c>
      <c r="D307" s="34" t="s">
        <v>610</v>
      </c>
      <c r="E307" s="34" t="s">
        <v>81</v>
      </c>
      <c r="F307" s="34" t="s">
        <v>17</v>
      </c>
      <c r="G307" s="35">
        <f>1/100</f>
        <v>0.01</v>
      </c>
      <c r="H307" s="36" t="s">
        <v>615</v>
      </c>
      <c r="I307" s="37" t="s">
        <v>82</v>
      </c>
      <c r="J307" s="48"/>
      <c r="K307" s="37">
        <f>0</f>
        <v>0</v>
      </c>
      <c r="L307" s="39" t="s">
        <v>4</v>
      </c>
      <c r="N307" s="71">
        <f t="shared" si="22"/>
        <v>0</v>
      </c>
      <c r="O307" s="8">
        <f t="shared" si="23"/>
        <v>0</v>
      </c>
      <c r="P307" s="67">
        <f t="shared" si="24"/>
        <v>0</v>
      </c>
    </row>
    <row r="308" spans="1:16" ht="13.5" customHeight="1" x14ac:dyDescent="0.15">
      <c r="A308" s="32">
        <v>20150807132</v>
      </c>
      <c r="B308" s="33" t="s">
        <v>62</v>
      </c>
      <c r="C308" s="32" t="s">
        <v>61</v>
      </c>
      <c r="D308" s="34" t="s">
        <v>609</v>
      </c>
      <c r="E308" s="34" t="s">
        <v>82</v>
      </c>
      <c r="F308" s="34" t="s">
        <v>63</v>
      </c>
      <c r="G308" s="35">
        <f>0/100</f>
        <v>0</v>
      </c>
      <c r="H308" s="36" t="s">
        <v>615</v>
      </c>
      <c r="I308" s="37" t="s">
        <v>82</v>
      </c>
      <c r="J308" s="48"/>
      <c r="K308" s="37">
        <f>0</f>
        <v>0</v>
      </c>
      <c r="L308" s="39" t="s">
        <v>9</v>
      </c>
      <c r="N308" s="71">
        <f t="shared" si="22"/>
        <v>0</v>
      </c>
      <c r="O308" s="8">
        <f t="shared" si="23"/>
        <v>0</v>
      </c>
      <c r="P308" s="67">
        <f t="shared" si="24"/>
        <v>1</v>
      </c>
    </row>
    <row r="309" spans="1:16" ht="13.5" customHeight="1" x14ac:dyDescent="0.15">
      <c r="A309" s="32">
        <v>20150807133</v>
      </c>
      <c r="B309" s="33" t="s">
        <v>62</v>
      </c>
      <c r="C309" s="32" t="s">
        <v>61</v>
      </c>
      <c r="D309" s="34" t="s">
        <v>609</v>
      </c>
      <c r="E309" s="34" t="s">
        <v>81</v>
      </c>
      <c r="F309" s="45" t="s">
        <v>391</v>
      </c>
      <c r="G309" s="42">
        <f>2/30</f>
        <v>6.6666666666666666E-2</v>
      </c>
      <c r="H309" s="36" t="s">
        <v>615</v>
      </c>
      <c r="I309" s="37" t="s">
        <v>81</v>
      </c>
      <c r="J309" s="48" t="s">
        <v>106</v>
      </c>
      <c r="K309" s="37">
        <f xml:space="preserve"> 10/200</f>
        <v>0.05</v>
      </c>
      <c r="L309" s="39" t="s">
        <v>9</v>
      </c>
      <c r="N309" s="71">
        <f t="shared" si="22"/>
        <v>1</v>
      </c>
      <c r="O309" s="8">
        <f t="shared" si="23"/>
        <v>1</v>
      </c>
      <c r="P309" s="67">
        <f t="shared" si="24"/>
        <v>1</v>
      </c>
    </row>
    <row r="310" spans="1:16" ht="13.5" customHeight="1" x14ac:dyDescent="0.15">
      <c r="A310" s="32">
        <v>20150807134</v>
      </c>
      <c r="B310" s="33" t="s">
        <v>62</v>
      </c>
      <c r="C310" s="32" t="s">
        <v>61</v>
      </c>
      <c r="D310" s="34" t="s">
        <v>609</v>
      </c>
      <c r="E310" s="34" t="s">
        <v>392</v>
      </c>
      <c r="F310" s="34" t="s">
        <v>63</v>
      </c>
      <c r="G310" s="35">
        <f>0/100</f>
        <v>0</v>
      </c>
      <c r="H310" s="36" t="s">
        <v>615</v>
      </c>
      <c r="I310" s="37" t="s">
        <v>392</v>
      </c>
      <c r="J310" s="48"/>
      <c r="K310" s="37">
        <f>0</f>
        <v>0</v>
      </c>
      <c r="L310" s="39" t="s">
        <v>9</v>
      </c>
      <c r="N310" s="71">
        <f t="shared" si="22"/>
        <v>0</v>
      </c>
      <c r="O310" s="8">
        <f t="shared" si="23"/>
        <v>0</v>
      </c>
      <c r="P310" s="67">
        <f t="shared" si="24"/>
        <v>1</v>
      </c>
    </row>
    <row r="311" spans="1:16" ht="13.5" customHeight="1" x14ac:dyDescent="0.15">
      <c r="A311" s="32">
        <v>20150807135</v>
      </c>
      <c r="B311" s="33" t="s">
        <v>394</v>
      </c>
      <c r="C311" s="32" t="s">
        <v>393</v>
      </c>
      <c r="D311" s="34" t="s">
        <v>609</v>
      </c>
      <c r="E311" s="34" t="s">
        <v>82</v>
      </c>
      <c r="F311" s="34" t="s">
        <v>63</v>
      </c>
      <c r="G311" s="35">
        <f>0/100</f>
        <v>0</v>
      </c>
      <c r="H311" s="36" t="s">
        <v>615</v>
      </c>
      <c r="I311" s="37" t="s">
        <v>82</v>
      </c>
      <c r="J311" s="48"/>
      <c r="K311" s="37">
        <f>0</f>
        <v>0</v>
      </c>
      <c r="L311" s="39" t="s">
        <v>9</v>
      </c>
      <c r="N311" s="71">
        <f t="shared" si="22"/>
        <v>0</v>
      </c>
      <c r="O311" s="8">
        <f t="shared" si="23"/>
        <v>0</v>
      </c>
      <c r="P311" s="67">
        <f t="shared" si="24"/>
        <v>1</v>
      </c>
    </row>
    <row r="312" spans="1:16" ht="13.5" customHeight="1" x14ac:dyDescent="0.15">
      <c r="A312" s="32">
        <v>20150807136</v>
      </c>
      <c r="B312" s="33" t="s">
        <v>62</v>
      </c>
      <c r="C312" s="32" t="s">
        <v>61</v>
      </c>
      <c r="D312" s="34" t="s">
        <v>609</v>
      </c>
      <c r="E312" s="34" t="s">
        <v>82</v>
      </c>
      <c r="F312" s="34" t="s">
        <v>63</v>
      </c>
      <c r="G312" s="35">
        <f>0/100</f>
        <v>0</v>
      </c>
      <c r="H312" s="36" t="s">
        <v>615</v>
      </c>
      <c r="I312" s="37" t="s">
        <v>82</v>
      </c>
      <c r="J312" s="48"/>
      <c r="K312" s="37">
        <f>0</f>
        <v>0</v>
      </c>
      <c r="L312" s="39" t="s">
        <v>4</v>
      </c>
      <c r="N312" s="71">
        <f t="shared" si="22"/>
        <v>0</v>
      </c>
      <c r="O312" s="8">
        <f t="shared" si="23"/>
        <v>0</v>
      </c>
      <c r="P312" s="67">
        <f t="shared" si="24"/>
        <v>0</v>
      </c>
    </row>
    <row r="313" spans="1:16" ht="13.5" customHeight="1" x14ac:dyDescent="0.15">
      <c r="A313" s="32">
        <v>20150807137</v>
      </c>
      <c r="B313" s="33" t="s">
        <v>62</v>
      </c>
      <c r="C313" s="32" t="s">
        <v>61</v>
      </c>
      <c r="D313" s="34" t="s">
        <v>609</v>
      </c>
      <c r="E313" s="34" t="s">
        <v>396</v>
      </c>
      <c r="F313" s="45" t="s">
        <v>391</v>
      </c>
      <c r="G313" s="42">
        <f>2/30</f>
        <v>6.6666666666666666E-2</v>
      </c>
      <c r="H313" s="36" t="s">
        <v>615</v>
      </c>
      <c r="I313" s="37" t="s">
        <v>392</v>
      </c>
      <c r="J313" s="48"/>
      <c r="K313" s="37">
        <f>0</f>
        <v>0</v>
      </c>
      <c r="L313" s="39" t="s">
        <v>38</v>
      </c>
      <c r="N313" s="71">
        <f t="shared" si="22"/>
        <v>1</v>
      </c>
      <c r="O313" s="8">
        <f t="shared" si="23"/>
        <v>0</v>
      </c>
      <c r="P313" s="67">
        <f t="shared" si="24"/>
        <v>1</v>
      </c>
    </row>
    <row r="314" spans="1:16" ht="13.5" customHeight="1" x14ac:dyDescent="0.15">
      <c r="A314" s="32">
        <v>20150807138</v>
      </c>
      <c r="B314" s="33" t="s">
        <v>394</v>
      </c>
      <c r="C314" s="32" t="s">
        <v>393</v>
      </c>
      <c r="D314" s="34" t="s">
        <v>609</v>
      </c>
      <c r="E314" s="34" t="s">
        <v>396</v>
      </c>
      <c r="F314" s="45" t="s">
        <v>397</v>
      </c>
      <c r="G314" s="42">
        <f>75/30</f>
        <v>2.5</v>
      </c>
      <c r="H314" s="36" t="s">
        <v>615</v>
      </c>
      <c r="I314" s="37" t="s">
        <v>396</v>
      </c>
      <c r="J314" s="48" t="s">
        <v>107</v>
      </c>
      <c r="K314" s="37">
        <f xml:space="preserve"> 191/200</f>
        <v>0.95499999999999996</v>
      </c>
      <c r="L314" s="39" t="s">
        <v>9</v>
      </c>
      <c r="N314" s="71">
        <f t="shared" si="22"/>
        <v>1</v>
      </c>
      <c r="O314" s="8">
        <f t="shared" si="23"/>
        <v>1</v>
      </c>
      <c r="P314" s="67">
        <f t="shared" si="24"/>
        <v>1</v>
      </c>
    </row>
    <row r="315" spans="1:16" ht="13.5" customHeight="1" x14ac:dyDescent="0.15">
      <c r="A315" s="32">
        <v>20150807139</v>
      </c>
      <c r="B315" s="33" t="s">
        <v>394</v>
      </c>
      <c r="C315" s="32" t="s">
        <v>393</v>
      </c>
      <c r="D315" s="34" t="s">
        <v>609</v>
      </c>
      <c r="E315" s="34" t="s">
        <v>81</v>
      </c>
      <c r="F315" s="45" t="s">
        <v>398</v>
      </c>
      <c r="G315" s="42">
        <f>23/30</f>
        <v>0.76666666666666672</v>
      </c>
      <c r="H315" s="36" t="s">
        <v>615</v>
      </c>
      <c r="I315" s="37" t="s">
        <v>81</v>
      </c>
      <c r="J315" s="48" t="s">
        <v>108</v>
      </c>
      <c r="K315" s="37">
        <f xml:space="preserve"> 57/200</f>
        <v>0.28499999999999998</v>
      </c>
      <c r="L315" s="39" t="s">
        <v>9</v>
      </c>
      <c r="N315" s="71">
        <f t="shared" si="22"/>
        <v>1</v>
      </c>
      <c r="O315" s="8">
        <f t="shared" si="23"/>
        <v>1</v>
      </c>
      <c r="P315" s="67">
        <f t="shared" si="24"/>
        <v>1</v>
      </c>
    </row>
    <row r="316" spans="1:16" ht="13.5" customHeight="1" x14ac:dyDescent="0.15">
      <c r="A316" s="32">
        <v>20150807140</v>
      </c>
      <c r="B316" s="33" t="s">
        <v>62</v>
      </c>
      <c r="C316" s="32" t="s">
        <v>61</v>
      </c>
      <c r="D316" s="34" t="s">
        <v>609</v>
      </c>
      <c r="E316" s="34" t="s">
        <v>82</v>
      </c>
      <c r="F316" s="34" t="s">
        <v>63</v>
      </c>
      <c r="G316" s="35">
        <f>0/100</f>
        <v>0</v>
      </c>
      <c r="H316" s="36" t="s">
        <v>615</v>
      </c>
      <c r="I316" s="37" t="s">
        <v>82</v>
      </c>
      <c r="J316" s="48"/>
      <c r="K316" s="37">
        <f>0</f>
        <v>0</v>
      </c>
      <c r="L316" s="39" t="s">
        <v>4</v>
      </c>
      <c r="N316" s="71">
        <f t="shared" si="22"/>
        <v>0</v>
      </c>
      <c r="O316" s="8">
        <f t="shared" si="23"/>
        <v>0</v>
      </c>
      <c r="P316" s="67">
        <f t="shared" si="24"/>
        <v>0</v>
      </c>
    </row>
    <row r="317" spans="1:16" ht="13.5" customHeight="1" x14ac:dyDescent="0.15">
      <c r="A317" s="32">
        <v>20150807141</v>
      </c>
      <c r="B317" s="33" t="s">
        <v>62</v>
      </c>
      <c r="C317" s="32" t="s">
        <v>61</v>
      </c>
      <c r="D317" s="34" t="s">
        <v>610</v>
      </c>
      <c r="E317" s="34" t="s">
        <v>82</v>
      </c>
      <c r="F317" s="34" t="s">
        <v>63</v>
      </c>
      <c r="G317" s="35">
        <f>0/100</f>
        <v>0</v>
      </c>
      <c r="H317" s="36" t="s">
        <v>615</v>
      </c>
      <c r="I317" s="37" t="s">
        <v>82</v>
      </c>
      <c r="J317" s="48"/>
      <c r="K317" s="37">
        <f>0</f>
        <v>0</v>
      </c>
      <c r="L317" s="39" t="s">
        <v>4</v>
      </c>
      <c r="N317" s="71">
        <f t="shared" si="22"/>
        <v>0</v>
      </c>
      <c r="O317" s="8">
        <f t="shared" si="23"/>
        <v>0</v>
      </c>
      <c r="P317" s="67">
        <f t="shared" si="24"/>
        <v>0</v>
      </c>
    </row>
    <row r="318" spans="1:16" ht="13.5" customHeight="1" x14ac:dyDescent="0.15">
      <c r="A318" s="32">
        <v>20150807142</v>
      </c>
      <c r="B318" s="33" t="s">
        <v>62</v>
      </c>
      <c r="C318" s="32" t="s">
        <v>61</v>
      </c>
      <c r="D318" s="34" t="s">
        <v>610</v>
      </c>
      <c r="E318" s="34" t="s">
        <v>81</v>
      </c>
      <c r="F318" s="45" t="s">
        <v>399</v>
      </c>
      <c r="G318" s="42">
        <f>4/31</f>
        <v>0.12903225806451613</v>
      </c>
      <c r="H318" s="36" t="s">
        <v>615</v>
      </c>
      <c r="I318" s="37" t="s">
        <v>82</v>
      </c>
      <c r="J318" s="48"/>
      <c r="K318" s="37">
        <f>0</f>
        <v>0</v>
      </c>
      <c r="L318" s="39" t="s">
        <v>19</v>
      </c>
      <c r="N318" s="71">
        <f t="shared" si="22"/>
        <v>1</v>
      </c>
      <c r="O318" s="8">
        <f t="shared" si="23"/>
        <v>0</v>
      </c>
      <c r="P318" s="67">
        <f t="shared" si="24"/>
        <v>1</v>
      </c>
    </row>
    <row r="319" spans="1:16" ht="13.5" customHeight="1" x14ac:dyDescent="0.15">
      <c r="A319" s="32">
        <v>20150807143</v>
      </c>
      <c r="B319" s="33" t="s">
        <v>62</v>
      </c>
      <c r="C319" s="32" t="s">
        <v>61</v>
      </c>
      <c r="D319" s="34" t="s">
        <v>610</v>
      </c>
      <c r="E319" s="34" t="s">
        <v>82</v>
      </c>
      <c r="F319" s="34" t="s">
        <v>63</v>
      </c>
      <c r="G319" s="35">
        <f>0/100</f>
        <v>0</v>
      </c>
      <c r="H319" s="36" t="s">
        <v>615</v>
      </c>
      <c r="I319" s="37" t="s">
        <v>82</v>
      </c>
      <c r="J319" s="48"/>
      <c r="K319" s="37">
        <f>0</f>
        <v>0</v>
      </c>
      <c r="L319" s="39" t="s">
        <v>9</v>
      </c>
      <c r="N319" s="71">
        <f t="shared" si="22"/>
        <v>0</v>
      </c>
      <c r="O319" s="8">
        <f t="shared" si="23"/>
        <v>0</v>
      </c>
      <c r="P319" s="67">
        <f t="shared" si="24"/>
        <v>1</v>
      </c>
    </row>
    <row r="320" spans="1:16" ht="13.5" customHeight="1" x14ac:dyDescent="0.15">
      <c r="A320" s="32">
        <v>20150807144</v>
      </c>
      <c r="B320" s="33" t="s">
        <v>62</v>
      </c>
      <c r="C320" s="32" t="s">
        <v>61</v>
      </c>
      <c r="D320" s="34" t="s">
        <v>610</v>
      </c>
      <c r="E320" s="34" t="s">
        <v>392</v>
      </c>
      <c r="F320" s="34" t="s">
        <v>63</v>
      </c>
      <c r="G320" s="35">
        <f>0/100</f>
        <v>0</v>
      </c>
      <c r="H320" s="36" t="s">
        <v>615</v>
      </c>
      <c r="I320" s="37" t="s">
        <v>392</v>
      </c>
      <c r="J320" s="48"/>
      <c r="K320" s="37">
        <f>0</f>
        <v>0</v>
      </c>
      <c r="L320" s="39" t="s">
        <v>4</v>
      </c>
      <c r="N320" s="71">
        <f t="shared" si="22"/>
        <v>0</v>
      </c>
      <c r="O320" s="8">
        <f t="shared" si="23"/>
        <v>0</v>
      </c>
      <c r="P320" s="67">
        <f t="shared" si="24"/>
        <v>0</v>
      </c>
    </row>
    <row r="321" spans="1:16" ht="13.5" customHeight="1" x14ac:dyDescent="0.15">
      <c r="A321" s="32">
        <v>20150807145</v>
      </c>
      <c r="B321" s="33" t="s">
        <v>394</v>
      </c>
      <c r="C321" s="32" t="s">
        <v>393</v>
      </c>
      <c r="D321" s="34" t="s">
        <v>610</v>
      </c>
      <c r="E321" s="34" t="s">
        <v>392</v>
      </c>
      <c r="F321" s="34" t="s">
        <v>63</v>
      </c>
      <c r="G321" s="35">
        <f>0/100</f>
        <v>0</v>
      </c>
      <c r="H321" s="36" t="s">
        <v>615</v>
      </c>
      <c r="I321" s="37" t="s">
        <v>392</v>
      </c>
      <c r="J321" s="48"/>
      <c r="K321" s="37">
        <f>0</f>
        <v>0</v>
      </c>
      <c r="L321" s="39" t="s">
        <v>9</v>
      </c>
      <c r="N321" s="71">
        <f t="shared" si="22"/>
        <v>0</v>
      </c>
      <c r="O321" s="8">
        <f t="shared" si="23"/>
        <v>0</v>
      </c>
      <c r="P321" s="67">
        <f t="shared" si="24"/>
        <v>1</v>
      </c>
    </row>
    <row r="322" spans="1:16" ht="13.5" customHeight="1" x14ac:dyDescent="0.15">
      <c r="A322" s="32">
        <v>20150807146</v>
      </c>
      <c r="B322" s="33" t="s">
        <v>394</v>
      </c>
      <c r="C322" s="32" t="s">
        <v>393</v>
      </c>
      <c r="D322" s="34" t="s">
        <v>610</v>
      </c>
      <c r="E322" s="34" t="s">
        <v>82</v>
      </c>
      <c r="F322" s="34" t="s">
        <v>63</v>
      </c>
      <c r="G322" s="35">
        <f>0/100</f>
        <v>0</v>
      </c>
      <c r="H322" s="36" t="s">
        <v>615</v>
      </c>
      <c r="I322" s="37" t="s">
        <v>82</v>
      </c>
      <c r="J322" s="48"/>
      <c r="K322" s="37">
        <f>0</f>
        <v>0</v>
      </c>
      <c r="L322" s="39" t="s">
        <v>9</v>
      </c>
      <c r="N322" s="71">
        <f t="shared" si="22"/>
        <v>0</v>
      </c>
      <c r="O322" s="8">
        <f t="shared" si="23"/>
        <v>0</v>
      </c>
      <c r="P322" s="67">
        <f t="shared" si="24"/>
        <v>1</v>
      </c>
    </row>
    <row r="323" spans="1:16" ht="13.5" customHeight="1" x14ac:dyDescent="0.15">
      <c r="A323" s="32">
        <v>20150807147</v>
      </c>
      <c r="B323" s="33" t="s">
        <v>62</v>
      </c>
      <c r="C323" s="32" t="s">
        <v>61</v>
      </c>
      <c r="D323" s="34" t="s">
        <v>610</v>
      </c>
      <c r="E323" s="34" t="s">
        <v>81</v>
      </c>
      <c r="F323" s="45" t="s">
        <v>400</v>
      </c>
      <c r="G323" s="42">
        <f>25/11</f>
        <v>2.2727272727272729</v>
      </c>
      <c r="H323" s="36" t="s">
        <v>615</v>
      </c>
      <c r="I323" s="37" t="s">
        <v>81</v>
      </c>
      <c r="J323" s="48" t="s">
        <v>110</v>
      </c>
      <c r="K323" s="37">
        <f xml:space="preserve"> 210/200</f>
        <v>1.05</v>
      </c>
      <c r="L323" s="39" t="s">
        <v>9</v>
      </c>
      <c r="N323" s="71">
        <f t="shared" si="22"/>
        <v>1</v>
      </c>
      <c r="O323" s="8">
        <f t="shared" si="23"/>
        <v>1</v>
      </c>
      <c r="P323" s="67">
        <f t="shared" si="24"/>
        <v>1</v>
      </c>
    </row>
    <row r="324" spans="1:16" ht="13.5" customHeight="1" x14ac:dyDescent="0.15">
      <c r="A324" s="32">
        <v>20150807148</v>
      </c>
      <c r="B324" s="33" t="s">
        <v>62</v>
      </c>
      <c r="C324" s="32" t="s">
        <v>61</v>
      </c>
      <c r="D324" s="34" t="s">
        <v>610</v>
      </c>
      <c r="E324" s="34" t="s">
        <v>82</v>
      </c>
      <c r="F324" s="34" t="s">
        <v>63</v>
      </c>
      <c r="G324" s="35">
        <f>0/100</f>
        <v>0</v>
      </c>
      <c r="H324" s="36" t="s">
        <v>615</v>
      </c>
      <c r="I324" s="37" t="s">
        <v>82</v>
      </c>
      <c r="J324" s="48"/>
      <c r="K324" s="37">
        <f>0</f>
        <v>0</v>
      </c>
      <c r="L324" s="39" t="s">
        <v>4</v>
      </c>
      <c r="N324" s="71">
        <f t="shared" ref="N324:N387" si="27">IF(E324="neg",0,IF(L324="neg",0,1))</f>
        <v>0</v>
      </c>
      <c r="O324" s="8">
        <f t="shared" ref="O324:O387" si="28">IF(I324="neg",0,IF(L324="neg",0,1))</f>
        <v>0</v>
      </c>
      <c r="P324" s="67">
        <f t="shared" ref="P324:P387" si="29">IF(L324="neg",0,1)</f>
        <v>0</v>
      </c>
    </row>
    <row r="325" spans="1:16" ht="13.5" customHeight="1" x14ac:dyDescent="0.15">
      <c r="A325" s="32">
        <v>20150807149</v>
      </c>
      <c r="B325" s="33" t="s">
        <v>62</v>
      </c>
      <c r="C325" s="32" t="s">
        <v>61</v>
      </c>
      <c r="D325" s="34" t="s">
        <v>609</v>
      </c>
      <c r="E325" s="34" t="s">
        <v>392</v>
      </c>
      <c r="F325" s="34" t="s">
        <v>63</v>
      </c>
      <c r="G325" s="35">
        <f>0/100</f>
        <v>0</v>
      </c>
      <c r="H325" s="36" t="s">
        <v>615</v>
      </c>
      <c r="I325" s="37" t="s">
        <v>392</v>
      </c>
      <c r="J325" s="48"/>
      <c r="K325" s="37">
        <f>0</f>
        <v>0</v>
      </c>
      <c r="L325" s="39" t="s">
        <v>4</v>
      </c>
      <c r="N325" s="71">
        <f t="shared" si="27"/>
        <v>0</v>
      </c>
      <c r="O325" s="8">
        <f t="shared" si="28"/>
        <v>0</v>
      </c>
      <c r="P325" s="67">
        <f t="shared" si="29"/>
        <v>0</v>
      </c>
    </row>
    <row r="326" spans="1:16" ht="13.5" customHeight="1" x14ac:dyDescent="0.15">
      <c r="A326" s="32">
        <v>20150807150</v>
      </c>
      <c r="B326" s="33" t="s">
        <v>394</v>
      </c>
      <c r="C326" s="32" t="s">
        <v>393</v>
      </c>
      <c r="D326" s="34" t="s">
        <v>609</v>
      </c>
      <c r="E326" s="34" t="s">
        <v>82</v>
      </c>
      <c r="F326" s="34" t="s">
        <v>63</v>
      </c>
      <c r="G326" s="35">
        <f>0/100</f>
        <v>0</v>
      </c>
      <c r="H326" s="36" t="s">
        <v>615</v>
      </c>
      <c r="I326" s="37" t="s">
        <v>82</v>
      </c>
      <c r="J326" s="48"/>
      <c r="K326" s="37">
        <f>0</f>
        <v>0</v>
      </c>
      <c r="L326" s="39" t="s">
        <v>4</v>
      </c>
      <c r="N326" s="71">
        <f t="shared" si="27"/>
        <v>0</v>
      </c>
      <c r="O326" s="8">
        <f t="shared" si="28"/>
        <v>0</v>
      </c>
      <c r="P326" s="67">
        <f t="shared" si="29"/>
        <v>0</v>
      </c>
    </row>
    <row r="327" spans="1:16" ht="13.5" customHeight="1" x14ac:dyDescent="0.15">
      <c r="A327" s="32">
        <v>20150807151</v>
      </c>
      <c r="B327" s="33" t="s">
        <v>62</v>
      </c>
      <c r="C327" s="32" t="s">
        <v>61</v>
      </c>
      <c r="D327" s="34" t="s">
        <v>609</v>
      </c>
      <c r="E327" s="34" t="s">
        <v>81</v>
      </c>
      <c r="F327" s="45" t="s">
        <v>391</v>
      </c>
      <c r="G327" s="42">
        <f>2/30</f>
        <v>6.6666666666666666E-2</v>
      </c>
      <c r="H327" s="36" t="s">
        <v>615</v>
      </c>
      <c r="I327" s="37" t="s">
        <v>82</v>
      </c>
      <c r="J327" s="48"/>
      <c r="K327" s="37">
        <f>0</f>
        <v>0</v>
      </c>
      <c r="L327" s="39" t="s">
        <v>9</v>
      </c>
      <c r="N327" s="71">
        <f t="shared" si="27"/>
        <v>1</v>
      </c>
      <c r="O327" s="8">
        <f t="shared" si="28"/>
        <v>0</v>
      </c>
      <c r="P327" s="67">
        <f t="shared" si="29"/>
        <v>1</v>
      </c>
    </row>
    <row r="328" spans="1:16" ht="13.5" customHeight="1" x14ac:dyDescent="0.15">
      <c r="A328" s="32">
        <v>20150807152</v>
      </c>
      <c r="B328" s="33" t="s">
        <v>62</v>
      </c>
      <c r="C328" s="32" t="s">
        <v>61</v>
      </c>
      <c r="D328" s="34" t="s">
        <v>609</v>
      </c>
      <c r="E328" s="34" t="s">
        <v>82</v>
      </c>
      <c r="F328" s="34" t="s">
        <v>63</v>
      </c>
      <c r="G328" s="35">
        <f>0/100</f>
        <v>0</v>
      </c>
      <c r="H328" s="36" t="s">
        <v>615</v>
      </c>
      <c r="I328" s="37" t="s">
        <v>82</v>
      </c>
      <c r="J328" s="48"/>
      <c r="K328" s="37">
        <f>0</f>
        <v>0</v>
      </c>
      <c r="L328" s="39" t="s">
        <v>9</v>
      </c>
      <c r="N328" s="71">
        <f t="shared" si="27"/>
        <v>0</v>
      </c>
      <c r="O328" s="8">
        <f t="shared" si="28"/>
        <v>0</v>
      </c>
      <c r="P328" s="67">
        <f t="shared" si="29"/>
        <v>1</v>
      </c>
    </row>
    <row r="329" spans="1:16" ht="13.5" customHeight="1" x14ac:dyDescent="0.15">
      <c r="A329" s="32">
        <v>20150807153</v>
      </c>
      <c r="B329" s="33" t="s">
        <v>62</v>
      </c>
      <c r="C329" s="32" t="s">
        <v>61</v>
      </c>
      <c r="D329" s="34" t="s">
        <v>609</v>
      </c>
      <c r="E329" s="34" t="s">
        <v>392</v>
      </c>
      <c r="F329" s="34" t="s">
        <v>63</v>
      </c>
      <c r="G329" s="35">
        <f>0/100</f>
        <v>0</v>
      </c>
      <c r="H329" s="36" t="s">
        <v>615</v>
      </c>
      <c r="I329" s="37" t="s">
        <v>392</v>
      </c>
      <c r="J329" s="48"/>
      <c r="K329" s="37">
        <f>0</f>
        <v>0</v>
      </c>
      <c r="L329" s="39" t="s">
        <v>4</v>
      </c>
      <c r="N329" s="71">
        <f t="shared" si="27"/>
        <v>0</v>
      </c>
      <c r="O329" s="8">
        <f t="shared" si="28"/>
        <v>0</v>
      </c>
      <c r="P329" s="67">
        <f t="shared" si="29"/>
        <v>0</v>
      </c>
    </row>
    <row r="330" spans="1:16" ht="13.5" customHeight="1" x14ac:dyDescent="0.15">
      <c r="A330" s="32">
        <v>20150807154</v>
      </c>
      <c r="B330" s="33" t="s">
        <v>394</v>
      </c>
      <c r="C330" s="32" t="s">
        <v>393</v>
      </c>
      <c r="D330" s="34" t="s">
        <v>609</v>
      </c>
      <c r="E330" s="34" t="s">
        <v>82</v>
      </c>
      <c r="F330" s="34" t="s">
        <v>63</v>
      </c>
      <c r="G330" s="35">
        <f>0/100</f>
        <v>0</v>
      </c>
      <c r="H330" s="36" t="s">
        <v>615</v>
      </c>
      <c r="I330" s="37" t="s">
        <v>82</v>
      </c>
      <c r="J330" s="48"/>
      <c r="K330" s="37">
        <f>0</f>
        <v>0</v>
      </c>
      <c r="L330" s="39" t="s">
        <v>4</v>
      </c>
      <c r="N330" s="71">
        <f t="shared" si="27"/>
        <v>0</v>
      </c>
      <c r="O330" s="8">
        <f t="shared" si="28"/>
        <v>0</v>
      </c>
      <c r="P330" s="67">
        <f t="shared" si="29"/>
        <v>0</v>
      </c>
    </row>
    <row r="331" spans="1:16" ht="13.5" customHeight="1" x14ac:dyDescent="0.15">
      <c r="A331" s="32">
        <v>20150807155</v>
      </c>
      <c r="B331" s="33" t="s">
        <v>62</v>
      </c>
      <c r="C331" s="32" t="s">
        <v>61</v>
      </c>
      <c r="D331" s="34" t="s">
        <v>610</v>
      </c>
      <c r="E331" s="34" t="s">
        <v>81</v>
      </c>
      <c r="F331" s="45" t="s">
        <v>401</v>
      </c>
      <c r="G331" s="42">
        <f>19/6</f>
        <v>3.1666666666666665</v>
      </c>
      <c r="H331" s="36" t="s">
        <v>615</v>
      </c>
      <c r="I331" s="37" t="s">
        <v>82</v>
      </c>
      <c r="J331" s="48"/>
      <c r="K331" s="37">
        <f>0</f>
        <v>0</v>
      </c>
      <c r="L331" s="39" t="s">
        <v>9</v>
      </c>
      <c r="N331" s="71">
        <f t="shared" si="27"/>
        <v>1</v>
      </c>
      <c r="O331" s="8">
        <f t="shared" si="28"/>
        <v>0</v>
      </c>
      <c r="P331" s="67">
        <f t="shared" si="29"/>
        <v>1</v>
      </c>
    </row>
    <row r="332" spans="1:16" ht="13.5" customHeight="1" x14ac:dyDescent="0.15">
      <c r="A332" s="32">
        <v>20150807156</v>
      </c>
      <c r="B332" s="33" t="s">
        <v>62</v>
      </c>
      <c r="C332" s="32" t="s">
        <v>61</v>
      </c>
      <c r="D332" s="34" t="s">
        <v>610</v>
      </c>
      <c r="E332" s="34" t="s">
        <v>196</v>
      </c>
      <c r="F332" s="34" t="s">
        <v>63</v>
      </c>
      <c r="G332" s="35">
        <f>0/100</f>
        <v>0</v>
      </c>
      <c r="H332" s="36" t="s">
        <v>615</v>
      </c>
      <c r="I332" s="37" t="s">
        <v>196</v>
      </c>
      <c r="J332" s="48"/>
      <c r="K332" s="37">
        <f>0</f>
        <v>0</v>
      </c>
      <c r="L332" s="39" t="s">
        <v>4</v>
      </c>
      <c r="N332" s="71">
        <f t="shared" si="27"/>
        <v>0</v>
      </c>
      <c r="O332" s="8">
        <f t="shared" si="28"/>
        <v>0</v>
      </c>
      <c r="P332" s="67">
        <f t="shared" si="29"/>
        <v>0</v>
      </c>
    </row>
    <row r="333" spans="1:16" ht="13.5" customHeight="1" x14ac:dyDescent="0.15">
      <c r="A333" s="32">
        <v>20150807157</v>
      </c>
      <c r="B333" s="33" t="s">
        <v>403</v>
      </c>
      <c r="C333" s="32" t="s">
        <v>402</v>
      </c>
      <c r="D333" s="34" t="s">
        <v>609</v>
      </c>
      <c r="E333" s="34" t="s">
        <v>111</v>
      </c>
      <c r="F333" s="34" t="s">
        <v>63</v>
      </c>
      <c r="G333" s="35">
        <f>0/100</f>
        <v>0</v>
      </c>
      <c r="H333" s="36" t="s">
        <v>615</v>
      </c>
      <c r="I333" s="37" t="s">
        <v>111</v>
      </c>
      <c r="J333" s="48"/>
      <c r="K333" s="37">
        <f>0</f>
        <v>0</v>
      </c>
      <c r="L333" s="39" t="s">
        <v>4</v>
      </c>
      <c r="N333" s="71">
        <f t="shared" si="27"/>
        <v>0</v>
      </c>
      <c r="O333" s="8">
        <f t="shared" si="28"/>
        <v>0</v>
      </c>
      <c r="P333" s="67">
        <f t="shared" si="29"/>
        <v>0</v>
      </c>
    </row>
    <row r="334" spans="1:16" ht="13.5" customHeight="1" x14ac:dyDescent="0.15">
      <c r="A334" s="32">
        <v>20150807158</v>
      </c>
      <c r="B334" s="33" t="s">
        <v>113</v>
      </c>
      <c r="C334" s="32" t="s">
        <v>112</v>
      </c>
      <c r="D334" s="34" t="s">
        <v>610</v>
      </c>
      <c r="E334" s="34" t="s">
        <v>327</v>
      </c>
      <c r="F334" s="45" t="s">
        <v>404</v>
      </c>
      <c r="G334" s="42">
        <f>27/16</f>
        <v>1.6875</v>
      </c>
      <c r="H334" s="36" t="s">
        <v>615</v>
      </c>
      <c r="I334" s="37" t="s">
        <v>327</v>
      </c>
      <c r="J334" s="48" t="s">
        <v>57</v>
      </c>
      <c r="K334" s="37">
        <f xml:space="preserve"> 8/200</f>
        <v>0.04</v>
      </c>
      <c r="L334" s="39" t="s">
        <v>9</v>
      </c>
      <c r="N334" s="71">
        <f t="shared" si="27"/>
        <v>1</v>
      </c>
      <c r="O334" s="8">
        <f t="shared" si="28"/>
        <v>1</v>
      </c>
      <c r="P334" s="67">
        <f t="shared" si="29"/>
        <v>1</v>
      </c>
    </row>
    <row r="335" spans="1:16" ht="13.5" customHeight="1" x14ac:dyDescent="0.15">
      <c r="A335" s="32">
        <v>20150807159</v>
      </c>
      <c r="B335" s="33" t="s">
        <v>329</v>
      </c>
      <c r="C335" s="32" t="s">
        <v>328</v>
      </c>
      <c r="D335" s="34" t="s">
        <v>609</v>
      </c>
      <c r="E335" s="34" t="s">
        <v>405</v>
      </c>
      <c r="F335" s="34" t="s">
        <v>63</v>
      </c>
      <c r="G335" s="35">
        <f t="shared" ref="G335:G343" si="30">0/100</f>
        <v>0</v>
      </c>
      <c r="H335" s="36" t="s">
        <v>615</v>
      </c>
      <c r="I335" s="37" t="s">
        <v>405</v>
      </c>
      <c r="J335" s="48"/>
      <c r="K335" s="37">
        <f>0</f>
        <v>0</v>
      </c>
      <c r="L335" s="39" t="s">
        <v>9</v>
      </c>
      <c r="N335" s="71">
        <f t="shared" si="27"/>
        <v>0</v>
      </c>
      <c r="O335" s="8">
        <f t="shared" si="28"/>
        <v>0</v>
      </c>
      <c r="P335" s="67">
        <f t="shared" si="29"/>
        <v>1</v>
      </c>
    </row>
    <row r="336" spans="1:16" ht="13.5" customHeight="1" x14ac:dyDescent="0.15">
      <c r="A336" s="32">
        <v>20150807160</v>
      </c>
      <c r="B336" s="33" t="s">
        <v>329</v>
      </c>
      <c r="C336" s="32" t="s">
        <v>328</v>
      </c>
      <c r="D336" s="34" t="s">
        <v>610</v>
      </c>
      <c r="E336" s="34" t="s">
        <v>225</v>
      </c>
      <c r="F336" s="34" t="s">
        <v>63</v>
      </c>
      <c r="G336" s="35">
        <f t="shared" si="30"/>
        <v>0</v>
      </c>
      <c r="H336" s="36" t="s">
        <v>615</v>
      </c>
      <c r="I336" s="37" t="s">
        <v>225</v>
      </c>
      <c r="J336" s="48"/>
      <c r="K336" s="37">
        <f>0</f>
        <v>0</v>
      </c>
      <c r="L336" s="39" t="s">
        <v>4</v>
      </c>
      <c r="N336" s="71">
        <f t="shared" si="27"/>
        <v>0</v>
      </c>
      <c r="O336" s="8">
        <f t="shared" si="28"/>
        <v>0</v>
      </c>
      <c r="P336" s="67">
        <f t="shared" si="29"/>
        <v>0</v>
      </c>
    </row>
    <row r="337" spans="1:16" ht="13.5" customHeight="1" x14ac:dyDescent="0.15">
      <c r="A337" s="32">
        <v>20150807161</v>
      </c>
      <c r="B337" s="33" t="s">
        <v>337</v>
      </c>
      <c r="C337" s="32" t="s">
        <v>226</v>
      </c>
      <c r="D337" s="34" t="s">
        <v>609</v>
      </c>
      <c r="E337" s="34" t="s">
        <v>225</v>
      </c>
      <c r="F337" s="34" t="s">
        <v>63</v>
      </c>
      <c r="G337" s="35">
        <f t="shared" si="30"/>
        <v>0</v>
      </c>
      <c r="H337" s="36" t="s">
        <v>615</v>
      </c>
      <c r="I337" s="37" t="s">
        <v>225</v>
      </c>
      <c r="J337" s="48"/>
      <c r="K337" s="37">
        <f>0</f>
        <v>0</v>
      </c>
      <c r="L337" s="39" t="s">
        <v>4</v>
      </c>
      <c r="N337" s="71">
        <f t="shared" si="27"/>
        <v>0</v>
      </c>
      <c r="O337" s="8">
        <f t="shared" si="28"/>
        <v>0</v>
      </c>
      <c r="P337" s="67">
        <f t="shared" si="29"/>
        <v>0</v>
      </c>
    </row>
    <row r="338" spans="1:16" ht="13.5" customHeight="1" x14ac:dyDescent="0.15">
      <c r="A338" s="32">
        <v>20150807162</v>
      </c>
      <c r="B338" s="33" t="s">
        <v>337</v>
      </c>
      <c r="C338" s="32" t="s">
        <v>226</v>
      </c>
      <c r="D338" s="34" t="s">
        <v>610</v>
      </c>
      <c r="E338" s="34" t="s">
        <v>219</v>
      </c>
      <c r="F338" s="34" t="s">
        <v>63</v>
      </c>
      <c r="G338" s="35">
        <f t="shared" si="30"/>
        <v>0</v>
      </c>
      <c r="H338" s="36" t="s">
        <v>615</v>
      </c>
      <c r="I338" s="37" t="s">
        <v>219</v>
      </c>
      <c r="J338" s="48"/>
      <c r="K338" s="37">
        <f>0</f>
        <v>0</v>
      </c>
      <c r="L338" s="39" t="s">
        <v>19</v>
      </c>
      <c r="N338" s="71">
        <f t="shared" si="27"/>
        <v>0</v>
      </c>
      <c r="O338" s="8">
        <f t="shared" si="28"/>
        <v>0</v>
      </c>
      <c r="P338" s="67">
        <f t="shared" si="29"/>
        <v>1</v>
      </c>
    </row>
    <row r="339" spans="1:16" ht="13.5" customHeight="1" x14ac:dyDescent="0.15">
      <c r="A339" s="32">
        <v>20150807163</v>
      </c>
      <c r="B339" s="33" t="s">
        <v>311</v>
      </c>
      <c r="C339" s="32" t="s">
        <v>220</v>
      </c>
      <c r="D339" s="34" t="s">
        <v>609</v>
      </c>
      <c r="E339" s="34" t="s">
        <v>406</v>
      </c>
      <c r="F339" s="34" t="s">
        <v>63</v>
      </c>
      <c r="G339" s="35">
        <f t="shared" si="30"/>
        <v>0</v>
      </c>
      <c r="H339" s="36" t="s">
        <v>615</v>
      </c>
      <c r="I339" s="37" t="s">
        <v>406</v>
      </c>
      <c r="J339" s="48"/>
      <c r="K339" s="37">
        <f>0</f>
        <v>0</v>
      </c>
      <c r="L339" s="39" t="s">
        <v>4</v>
      </c>
      <c r="N339" s="71">
        <f t="shared" si="27"/>
        <v>0</v>
      </c>
      <c r="O339" s="8">
        <f t="shared" si="28"/>
        <v>0</v>
      </c>
      <c r="P339" s="67">
        <f t="shared" si="29"/>
        <v>0</v>
      </c>
    </row>
    <row r="340" spans="1:16" ht="13.5" customHeight="1" x14ac:dyDescent="0.15">
      <c r="A340" s="32">
        <v>20150807164</v>
      </c>
      <c r="B340" s="33" t="s">
        <v>408</v>
      </c>
      <c r="C340" s="32" t="s">
        <v>407</v>
      </c>
      <c r="D340" s="34" t="s">
        <v>609</v>
      </c>
      <c r="E340" s="34" t="s">
        <v>233</v>
      </c>
      <c r="F340" s="34" t="s">
        <v>63</v>
      </c>
      <c r="G340" s="35">
        <f t="shared" si="30"/>
        <v>0</v>
      </c>
      <c r="H340" s="36" t="s">
        <v>615</v>
      </c>
      <c r="I340" s="37" t="s">
        <v>233</v>
      </c>
      <c r="J340" s="48"/>
      <c r="K340" s="37">
        <f>0</f>
        <v>0</v>
      </c>
      <c r="L340" s="39" t="s">
        <v>9</v>
      </c>
      <c r="N340" s="71">
        <f t="shared" si="27"/>
        <v>0</v>
      </c>
      <c r="O340" s="8">
        <f t="shared" si="28"/>
        <v>0</v>
      </c>
      <c r="P340" s="67">
        <f t="shared" si="29"/>
        <v>1</v>
      </c>
    </row>
    <row r="341" spans="1:16" ht="13.5" customHeight="1" x14ac:dyDescent="0.15">
      <c r="A341" s="32">
        <v>20150807165</v>
      </c>
      <c r="B341" s="33" t="s">
        <v>323</v>
      </c>
      <c r="C341" s="32" t="s">
        <v>234</v>
      </c>
      <c r="D341" s="34" t="s">
        <v>610</v>
      </c>
      <c r="E341" s="34" t="s">
        <v>406</v>
      </c>
      <c r="F341" s="34" t="s">
        <v>63</v>
      </c>
      <c r="G341" s="35">
        <f t="shared" si="30"/>
        <v>0</v>
      </c>
      <c r="H341" s="36" t="s">
        <v>615</v>
      </c>
      <c r="I341" s="37" t="s">
        <v>406</v>
      </c>
      <c r="J341" s="48"/>
      <c r="K341" s="37">
        <f>0</f>
        <v>0</v>
      </c>
      <c r="L341" s="39" t="s">
        <v>4</v>
      </c>
      <c r="N341" s="71">
        <f t="shared" si="27"/>
        <v>0</v>
      </c>
      <c r="O341" s="8">
        <f t="shared" si="28"/>
        <v>0</v>
      </c>
      <c r="P341" s="67">
        <f t="shared" si="29"/>
        <v>0</v>
      </c>
    </row>
    <row r="342" spans="1:16" ht="13.5" customHeight="1" x14ac:dyDescent="0.15">
      <c r="A342" s="32">
        <v>20150807166</v>
      </c>
      <c r="B342" s="33" t="s">
        <v>408</v>
      </c>
      <c r="C342" s="32" t="s">
        <v>407</v>
      </c>
      <c r="D342" s="34" t="s">
        <v>609</v>
      </c>
      <c r="E342" s="34" t="s">
        <v>7</v>
      </c>
      <c r="F342" s="34" t="s">
        <v>63</v>
      </c>
      <c r="G342" s="35">
        <f t="shared" si="30"/>
        <v>0</v>
      </c>
      <c r="H342" s="36" t="s">
        <v>615</v>
      </c>
      <c r="I342" s="37" t="s">
        <v>7</v>
      </c>
      <c r="J342" s="48"/>
      <c r="K342" s="37">
        <f>0</f>
        <v>0</v>
      </c>
      <c r="L342" s="39" t="s">
        <v>15</v>
      </c>
      <c r="N342" s="71">
        <f t="shared" si="27"/>
        <v>0</v>
      </c>
      <c r="O342" s="8">
        <f t="shared" si="28"/>
        <v>0</v>
      </c>
      <c r="P342" s="67">
        <f t="shared" si="29"/>
        <v>1</v>
      </c>
    </row>
    <row r="343" spans="1:16" ht="13.5" customHeight="1" x14ac:dyDescent="0.15">
      <c r="A343" s="32">
        <v>20150807167</v>
      </c>
      <c r="B343" s="33" t="s">
        <v>59</v>
      </c>
      <c r="C343" s="32" t="s">
        <v>8</v>
      </c>
      <c r="D343" s="34" t="s">
        <v>609</v>
      </c>
      <c r="E343" s="34" t="s">
        <v>219</v>
      </c>
      <c r="F343" s="34" t="s">
        <v>63</v>
      </c>
      <c r="G343" s="35">
        <f t="shared" si="30"/>
        <v>0</v>
      </c>
      <c r="H343" s="36" t="s">
        <v>615</v>
      </c>
      <c r="I343" s="37" t="s">
        <v>219</v>
      </c>
      <c r="J343" s="48"/>
      <c r="K343" s="37">
        <f>0</f>
        <v>0</v>
      </c>
      <c r="L343" s="39" t="s">
        <v>4</v>
      </c>
      <c r="N343" s="71">
        <f t="shared" si="27"/>
        <v>0</v>
      </c>
      <c r="O343" s="8">
        <f t="shared" si="28"/>
        <v>0</v>
      </c>
      <c r="P343" s="67">
        <f t="shared" si="29"/>
        <v>0</v>
      </c>
    </row>
    <row r="344" spans="1:16" ht="13.5" customHeight="1" x14ac:dyDescent="0.15">
      <c r="A344" s="32">
        <v>20150807168</v>
      </c>
      <c r="B344" s="33" t="s">
        <v>311</v>
      </c>
      <c r="C344" s="32" t="s">
        <v>220</v>
      </c>
      <c r="D344" s="34" t="s">
        <v>609</v>
      </c>
      <c r="E344" s="34" t="s">
        <v>229</v>
      </c>
      <c r="F344" s="45" t="s">
        <v>409</v>
      </c>
      <c r="G344" s="42">
        <f>13/40</f>
        <v>0.32500000000000001</v>
      </c>
      <c r="H344" s="36" t="s">
        <v>615</v>
      </c>
      <c r="I344" s="37" t="s">
        <v>229</v>
      </c>
      <c r="J344" s="48" t="s">
        <v>114</v>
      </c>
      <c r="K344" s="37">
        <f xml:space="preserve"> 6/200</f>
        <v>0.03</v>
      </c>
      <c r="L344" s="39" t="s">
        <v>229</v>
      </c>
      <c r="N344" s="71">
        <f t="shared" si="27"/>
        <v>1</v>
      </c>
      <c r="O344" s="8">
        <f t="shared" si="28"/>
        <v>1</v>
      </c>
      <c r="P344" s="67">
        <f t="shared" si="29"/>
        <v>1</v>
      </c>
    </row>
    <row r="345" spans="1:16" ht="13.5" customHeight="1" x14ac:dyDescent="0.15">
      <c r="A345" s="32">
        <v>20150807169</v>
      </c>
      <c r="B345" s="33" t="s">
        <v>311</v>
      </c>
      <c r="C345" s="32" t="s">
        <v>220</v>
      </c>
      <c r="D345" s="34" t="s">
        <v>609</v>
      </c>
      <c r="E345" s="34" t="s">
        <v>406</v>
      </c>
      <c r="F345" s="34" t="s">
        <v>63</v>
      </c>
      <c r="G345" s="35">
        <f>0/100</f>
        <v>0</v>
      </c>
      <c r="H345" s="36" t="s">
        <v>615</v>
      </c>
      <c r="I345" s="37" t="s">
        <v>406</v>
      </c>
      <c r="J345" s="48"/>
      <c r="K345" s="37">
        <f>0</f>
        <v>0</v>
      </c>
      <c r="L345" s="39" t="s">
        <v>4</v>
      </c>
      <c r="N345" s="71">
        <f t="shared" si="27"/>
        <v>0</v>
      </c>
      <c r="O345" s="8">
        <f t="shared" si="28"/>
        <v>0</v>
      </c>
      <c r="P345" s="67">
        <f t="shared" si="29"/>
        <v>0</v>
      </c>
    </row>
    <row r="346" spans="1:16" ht="13.5" customHeight="1" x14ac:dyDescent="0.15">
      <c r="A346" s="32">
        <v>20150807170</v>
      </c>
      <c r="B346" s="33" t="s">
        <v>408</v>
      </c>
      <c r="C346" s="32" t="s">
        <v>407</v>
      </c>
      <c r="D346" s="34" t="s">
        <v>609</v>
      </c>
      <c r="E346" s="34" t="s">
        <v>7</v>
      </c>
      <c r="F346" s="34" t="s">
        <v>63</v>
      </c>
      <c r="G346" s="35">
        <f>0/100</f>
        <v>0</v>
      </c>
      <c r="H346" s="36" t="s">
        <v>615</v>
      </c>
      <c r="I346" s="37" t="s">
        <v>7</v>
      </c>
      <c r="J346" s="48"/>
      <c r="K346" s="37">
        <f>0</f>
        <v>0</v>
      </c>
      <c r="L346" s="39" t="s">
        <v>4</v>
      </c>
      <c r="N346" s="71">
        <f t="shared" si="27"/>
        <v>0</v>
      </c>
      <c r="O346" s="8">
        <f t="shared" si="28"/>
        <v>0</v>
      </c>
      <c r="P346" s="67">
        <f t="shared" si="29"/>
        <v>0</v>
      </c>
    </row>
    <row r="347" spans="1:16" ht="13.5" customHeight="1" x14ac:dyDescent="0.15">
      <c r="A347" s="32">
        <v>20150807171</v>
      </c>
      <c r="B347" s="33" t="s">
        <v>59</v>
      </c>
      <c r="C347" s="32" t="s">
        <v>8</v>
      </c>
      <c r="D347" s="34" t="s">
        <v>609</v>
      </c>
      <c r="E347" s="34" t="s">
        <v>7</v>
      </c>
      <c r="F347" s="34" t="s">
        <v>63</v>
      </c>
      <c r="G347" s="35">
        <f>0/100</f>
        <v>0</v>
      </c>
      <c r="H347" s="36" t="s">
        <v>615</v>
      </c>
      <c r="I347" s="37" t="s">
        <v>7</v>
      </c>
      <c r="J347" s="48"/>
      <c r="K347" s="37">
        <f>0</f>
        <v>0</v>
      </c>
      <c r="L347" s="39" t="s">
        <v>4</v>
      </c>
      <c r="N347" s="71">
        <f t="shared" si="27"/>
        <v>0</v>
      </c>
      <c r="O347" s="8">
        <f t="shared" si="28"/>
        <v>0</v>
      </c>
      <c r="P347" s="67">
        <f t="shared" si="29"/>
        <v>0</v>
      </c>
    </row>
    <row r="348" spans="1:16" ht="13.5" customHeight="1" x14ac:dyDescent="0.15">
      <c r="A348" s="32">
        <v>20150807172</v>
      </c>
      <c r="B348" s="33" t="s">
        <v>59</v>
      </c>
      <c r="C348" s="32" t="s">
        <v>8</v>
      </c>
      <c r="D348" s="34" t="s">
        <v>610</v>
      </c>
      <c r="E348" s="34" t="s">
        <v>10</v>
      </c>
      <c r="F348" s="34" t="s">
        <v>17</v>
      </c>
      <c r="G348" s="35">
        <f>1/100</f>
        <v>0.01</v>
      </c>
      <c r="H348" s="36" t="s">
        <v>615</v>
      </c>
      <c r="I348" s="37" t="s">
        <v>7</v>
      </c>
      <c r="J348" s="48"/>
      <c r="K348" s="37">
        <f>0</f>
        <v>0</v>
      </c>
      <c r="L348" s="39" t="s">
        <v>15</v>
      </c>
      <c r="N348" s="71">
        <f t="shared" si="27"/>
        <v>1</v>
      </c>
      <c r="O348" s="8">
        <f t="shared" si="28"/>
        <v>0</v>
      </c>
      <c r="P348" s="67">
        <f t="shared" si="29"/>
        <v>1</v>
      </c>
    </row>
    <row r="349" spans="1:16" ht="13.5" customHeight="1" x14ac:dyDescent="0.15">
      <c r="A349" s="32">
        <v>20150807173</v>
      </c>
      <c r="B349" s="33" t="s">
        <v>59</v>
      </c>
      <c r="C349" s="32" t="s">
        <v>8</v>
      </c>
      <c r="D349" s="34" t="s">
        <v>610</v>
      </c>
      <c r="E349" s="34" t="s">
        <v>7</v>
      </c>
      <c r="F349" s="34" t="s">
        <v>63</v>
      </c>
      <c r="G349" s="35">
        <f t="shared" ref="G349:G361" si="31">0/100</f>
        <v>0</v>
      </c>
      <c r="H349" s="36" t="s">
        <v>615</v>
      </c>
      <c r="I349" s="37" t="s">
        <v>7</v>
      </c>
      <c r="J349" s="48"/>
      <c r="K349" s="37">
        <f>0</f>
        <v>0</v>
      </c>
      <c r="L349" s="39" t="s">
        <v>19</v>
      </c>
      <c r="N349" s="71">
        <f t="shared" si="27"/>
        <v>0</v>
      </c>
      <c r="O349" s="8">
        <f t="shared" si="28"/>
        <v>0</v>
      </c>
      <c r="P349" s="67">
        <f t="shared" si="29"/>
        <v>1</v>
      </c>
    </row>
    <row r="350" spans="1:16" ht="13.5" customHeight="1" x14ac:dyDescent="0.15">
      <c r="A350" s="32">
        <v>20150807174</v>
      </c>
      <c r="B350" s="33" t="s">
        <v>59</v>
      </c>
      <c r="C350" s="32" t="s">
        <v>8</v>
      </c>
      <c r="D350" s="34" t="s">
        <v>609</v>
      </c>
      <c r="E350" s="34" t="s">
        <v>7</v>
      </c>
      <c r="F350" s="34" t="s">
        <v>63</v>
      </c>
      <c r="G350" s="35">
        <f t="shared" si="31"/>
        <v>0</v>
      </c>
      <c r="H350" s="36" t="s">
        <v>615</v>
      </c>
      <c r="I350" s="37" t="s">
        <v>7</v>
      </c>
      <c r="J350" s="48"/>
      <c r="K350" s="37">
        <f>0</f>
        <v>0</v>
      </c>
      <c r="L350" s="39" t="s">
        <v>4</v>
      </c>
      <c r="N350" s="71">
        <f t="shared" si="27"/>
        <v>0</v>
      </c>
      <c r="O350" s="8">
        <f t="shared" si="28"/>
        <v>0</v>
      </c>
      <c r="P350" s="67">
        <f t="shared" si="29"/>
        <v>0</v>
      </c>
    </row>
    <row r="351" spans="1:16" ht="13.5" customHeight="1" x14ac:dyDescent="0.15">
      <c r="A351" s="32">
        <v>20150807175</v>
      </c>
      <c r="B351" s="33" t="s">
        <v>59</v>
      </c>
      <c r="C351" s="32" t="s">
        <v>8</v>
      </c>
      <c r="D351" s="34" t="s">
        <v>610</v>
      </c>
      <c r="E351" s="34" t="s">
        <v>7</v>
      </c>
      <c r="F351" s="34" t="s">
        <v>63</v>
      </c>
      <c r="G351" s="35">
        <f t="shared" si="31"/>
        <v>0</v>
      </c>
      <c r="H351" s="36" t="s">
        <v>615</v>
      </c>
      <c r="I351" s="37" t="s">
        <v>7</v>
      </c>
      <c r="J351" s="48"/>
      <c r="K351" s="37">
        <f>0</f>
        <v>0</v>
      </c>
      <c r="L351" s="39" t="s">
        <v>4</v>
      </c>
      <c r="N351" s="71">
        <f t="shared" si="27"/>
        <v>0</v>
      </c>
      <c r="O351" s="8">
        <f t="shared" si="28"/>
        <v>0</v>
      </c>
      <c r="P351" s="67">
        <f t="shared" si="29"/>
        <v>0</v>
      </c>
    </row>
    <row r="352" spans="1:16" ht="13.5" customHeight="1" x14ac:dyDescent="0.15">
      <c r="A352" s="32">
        <v>20150807176</v>
      </c>
      <c r="B352" s="33" t="s">
        <v>59</v>
      </c>
      <c r="C352" s="32" t="s">
        <v>8</v>
      </c>
      <c r="D352" s="34" t="s">
        <v>609</v>
      </c>
      <c r="E352" s="34" t="s">
        <v>7</v>
      </c>
      <c r="F352" s="34" t="s">
        <v>63</v>
      </c>
      <c r="G352" s="35">
        <f t="shared" si="31"/>
        <v>0</v>
      </c>
      <c r="H352" s="36" t="s">
        <v>615</v>
      </c>
      <c r="I352" s="37" t="s">
        <v>7</v>
      </c>
      <c r="J352" s="48"/>
      <c r="K352" s="37">
        <f>0</f>
        <v>0</v>
      </c>
      <c r="L352" s="39" t="s">
        <v>4</v>
      </c>
      <c r="N352" s="71">
        <f t="shared" si="27"/>
        <v>0</v>
      </c>
      <c r="O352" s="8">
        <f t="shared" si="28"/>
        <v>0</v>
      </c>
      <c r="P352" s="67">
        <f t="shared" si="29"/>
        <v>0</v>
      </c>
    </row>
    <row r="353" spans="1:16" ht="13.5" customHeight="1" x14ac:dyDescent="0.15">
      <c r="A353" s="32">
        <v>20150807177</v>
      </c>
      <c r="B353" s="33" t="s">
        <v>59</v>
      </c>
      <c r="C353" s="32" t="s">
        <v>8</v>
      </c>
      <c r="D353" s="34" t="s">
        <v>609</v>
      </c>
      <c r="E353" s="34" t="s">
        <v>7</v>
      </c>
      <c r="F353" s="34" t="s">
        <v>63</v>
      </c>
      <c r="G353" s="35">
        <f t="shared" si="31"/>
        <v>0</v>
      </c>
      <c r="H353" s="36" t="s">
        <v>615</v>
      </c>
      <c r="I353" s="37" t="s">
        <v>7</v>
      </c>
      <c r="J353" s="48"/>
      <c r="K353" s="37">
        <f>0</f>
        <v>0</v>
      </c>
      <c r="L353" s="39" t="s">
        <v>4</v>
      </c>
      <c r="N353" s="71">
        <f t="shared" si="27"/>
        <v>0</v>
      </c>
      <c r="O353" s="8">
        <f t="shared" si="28"/>
        <v>0</v>
      </c>
      <c r="P353" s="67">
        <f t="shared" si="29"/>
        <v>0</v>
      </c>
    </row>
    <row r="354" spans="1:16" ht="13.5" customHeight="1" x14ac:dyDescent="0.15">
      <c r="A354" s="32">
        <v>20150807178</v>
      </c>
      <c r="B354" s="33" t="s">
        <v>59</v>
      </c>
      <c r="C354" s="32" t="s">
        <v>8</v>
      </c>
      <c r="D354" s="34" t="s">
        <v>610</v>
      </c>
      <c r="E354" s="34" t="s">
        <v>7</v>
      </c>
      <c r="F354" s="34" t="s">
        <v>63</v>
      </c>
      <c r="G354" s="35">
        <f t="shared" si="31"/>
        <v>0</v>
      </c>
      <c r="H354" s="36" t="s">
        <v>615</v>
      </c>
      <c r="I354" s="37" t="s">
        <v>7</v>
      </c>
      <c r="J354" s="48"/>
      <c r="K354" s="37">
        <f>0</f>
        <v>0</v>
      </c>
      <c r="L354" s="39" t="s">
        <v>15</v>
      </c>
      <c r="N354" s="71">
        <f t="shared" si="27"/>
        <v>0</v>
      </c>
      <c r="O354" s="8">
        <f t="shared" si="28"/>
        <v>0</v>
      </c>
      <c r="P354" s="67">
        <f t="shared" si="29"/>
        <v>1</v>
      </c>
    </row>
    <row r="355" spans="1:16" ht="13.5" customHeight="1" x14ac:dyDescent="0.15">
      <c r="A355" s="32">
        <v>20150807179</v>
      </c>
      <c r="B355" s="33" t="s">
        <v>59</v>
      </c>
      <c r="C355" s="32" t="s">
        <v>8</v>
      </c>
      <c r="D355" s="34" t="s">
        <v>609</v>
      </c>
      <c r="E355" s="34" t="s">
        <v>7</v>
      </c>
      <c r="F355" s="34" t="s">
        <v>63</v>
      </c>
      <c r="G355" s="35">
        <f t="shared" si="31"/>
        <v>0</v>
      </c>
      <c r="H355" s="36" t="s">
        <v>615</v>
      </c>
      <c r="I355" s="37" t="s">
        <v>7</v>
      </c>
      <c r="J355" s="48"/>
      <c r="K355" s="37">
        <f>0</f>
        <v>0</v>
      </c>
      <c r="L355" s="39" t="s">
        <v>9</v>
      </c>
      <c r="N355" s="71">
        <f t="shared" si="27"/>
        <v>0</v>
      </c>
      <c r="O355" s="8">
        <f t="shared" si="28"/>
        <v>0</v>
      </c>
      <c r="P355" s="67">
        <f t="shared" si="29"/>
        <v>1</v>
      </c>
    </row>
    <row r="356" spans="1:16" ht="13.5" customHeight="1" x14ac:dyDescent="0.15">
      <c r="A356" s="32">
        <v>20150807180</v>
      </c>
      <c r="B356" s="33" t="s">
        <v>59</v>
      </c>
      <c r="C356" s="32" t="s">
        <v>8</v>
      </c>
      <c r="D356" s="34" t="s">
        <v>609</v>
      </c>
      <c r="E356" s="34" t="s">
        <v>7</v>
      </c>
      <c r="F356" s="34" t="s">
        <v>63</v>
      </c>
      <c r="G356" s="35">
        <f t="shared" si="31"/>
        <v>0</v>
      </c>
      <c r="H356" s="36" t="s">
        <v>615</v>
      </c>
      <c r="I356" s="37" t="s">
        <v>51</v>
      </c>
      <c r="J356" s="48" t="s">
        <v>115</v>
      </c>
      <c r="K356" s="37">
        <f xml:space="preserve"> (1/200)</f>
        <v>5.0000000000000001E-3</v>
      </c>
      <c r="L356" s="39" t="s">
        <v>9</v>
      </c>
      <c r="N356" s="71">
        <f t="shared" si="27"/>
        <v>0</v>
      </c>
      <c r="O356" s="8">
        <f t="shared" si="28"/>
        <v>1</v>
      </c>
      <c r="P356" s="67">
        <f t="shared" si="29"/>
        <v>1</v>
      </c>
    </row>
    <row r="357" spans="1:16" ht="13.5" customHeight="1" x14ac:dyDescent="0.15">
      <c r="A357" s="32">
        <v>20150807181</v>
      </c>
      <c r="B357" s="33" t="s">
        <v>59</v>
      </c>
      <c r="C357" s="32" t="s">
        <v>8</v>
      </c>
      <c r="D357" s="34" t="s">
        <v>610</v>
      </c>
      <c r="E357" s="34" t="s">
        <v>7</v>
      </c>
      <c r="F357" s="34" t="s">
        <v>63</v>
      </c>
      <c r="G357" s="35">
        <f t="shared" si="31"/>
        <v>0</v>
      </c>
      <c r="H357" s="36" t="s">
        <v>615</v>
      </c>
      <c r="I357" s="37" t="s">
        <v>7</v>
      </c>
      <c r="J357" s="48"/>
      <c r="K357" s="37">
        <f>0</f>
        <v>0</v>
      </c>
      <c r="L357" s="39" t="s">
        <v>4</v>
      </c>
      <c r="N357" s="71">
        <f t="shared" si="27"/>
        <v>0</v>
      </c>
      <c r="O357" s="8">
        <f t="shared" si="28"/>
        <v>0</v>
      </c>
      <c r="P357" s="67">
        <f t="shared" si="29"/>
        <v>0</v>
      </c>
    </row>
    <row r="358" spans="1:16" ht="13.5" customHeight="1" x14ac:dyDescent="0.15">
      <c r="A358" s="32">
        <v>20150807182</v>
      </c>
      <c r="B358" s="33" t="s">
        <v>59</v>
      </c>
      <c r="C358" s="32" t="s">
        <v>8</v>
      </c>
      <c r="D358" s="34" t="s">
        <v>609</v>
      </c>
      <c r="E358" s="34" t="s">
        <v>7</v>
      </c>
      <c r="F358" s="34" t="s">
        <v>63</v>
      </c>
      <c r="G358" s="35">
        <f t="shared" si="31"/>
        <v>0</v>
      </c>
      <c r="H358" s="36" t="s">
        <v>615</v>
      </c>
      <c r="I358" s="37" t="s">
        <v>7</v>
      </c>
      <c r="J358" s="48"/>
      <c r="K358" s="37">
        <f>0</f>
        <v>0</v>
      </c>
      <c r="L358" s="39" t="s">
        <v>4</v>
      </c>
      <c r="N358" s="71">
        <f t="shared" si="27"/>
        <v>0</v>
      </c>
      <c r="O358" s="8">
        <f t="shared" si="28"/>
        <v>0</v>
      </c>
      <c r="P358" s="67">
        <f t="shared" si="29"/>
        <v>0</v>
      </c>
    </row>
    <row r="359" spans="1:16" ht="13.5" customHeight="1" x14ac:dyDescent="0.15">
      <c r="A359" s="32">
        <v>20150807183</v>
      </c>
      <c r="B359" s="33" t="s">
        <v>59</v>
      </c>
      <c r="C359" s="32" t="s">
        <v>8</v>
      </c>
      <c r="D359" s="34" t="s">
        <v>609</v>
      </c>
      <c r="E359" s="34" t="s">
        <v>7</v>
      </c>
      <c r="F359" s="34" t="s">
        <v>63</v>
      </c>
      <c r="G359" s="35">
        <f t="shared" si="31"/>
        <v>0</v>
      </c>
      <c r="H359" s="36" t="s">
        <v>615</v>
      </c>
      <c r="I359" s="37" t="s">
        <v>7</v>
      </c>
      <c r="J359" s="48"/>
      <c r="K359" s="37">
        <f>0</f>
        <v>0</v>
      </c>
      <c r="L359" s="39" t="s">
        <v>9</v>
      </c>
      <c r="N359" s="71">
        <f t="shared" si="27"/>
        <v>0</v>
      </c>
      <c r="O359" s="8">
        <f t="shared" si="28"/>
        <v>0</v>
      </c>
      <c r="P359" s="67">
        <f t="shared" si="29"/>
        <v>1</v>
      </c>
    </row>
    <row r="360" spans="1:16" ht="13.5" customHeight="1" x14ac:dyDescent="0.15">
      <c r="A360" s="32">
        <v>20150807184</v>
      </c>
      <c r="B360" s="33" t="s">
        <v>59</v>
      </c>
      <c r="C360" s="32" t="s">
        <v>8</v>
      </c>
      <c r="D360" s="34" t="s">
        <v>609</v>
      </c>
      <c r="E360" s="34" t="s">
        <v>7</v>
      </c>
      <c r="F360" s="34" t="s">
        <v>63</v>
      </c>
      <c r="G360" s="35">
        <f t="shared" si="31"/>
        <v>0</v>
      </c>
      <c r="H360" s="36" t="s">
        <v>615</v>
      </c>
      <c r="I360" s="37" t="s">
        <v>7</v>
      </c>
      <c r="J360" s="48"/>
      <c r="K360" s="37">
        <f>0</f>
        <v>0</v>
      </c>
      <c r="L360" s="39" t="s">
        <v>4</v>
      </c>
      <c r="N360" s="71">
        <f t="shared" si="27"/>
        <v>0</v>
      </c>
      <c r="O360" s="8">
        <f t="shared" si="28"/>
        <v>0</v>
      </c>
      <c r="P360" s="67">
        <f t="shared" si="29"/>
        <v>0</v>
      </c>
    </row>
    <row r="361" spans="1:16" ht="13.5" customHeight="1" x14ac:dyDescent="0.15">
      <c r="A361" s="32">
        <v>20150807185</v>
      </c>
      <c r="B361" s="33" t="s">
        <v>59</v>
      </c>
      <c r="C361" s="32" t="s">
        <v>8</v>
      </c>
      <c r="D361" s="34" t="s">
        <v>609</v>
      </c>
      <c r="E361" s="34" t="s">
        <v>7</v>
      </c>
      <c r="F361" s="34" t="s">
        <v>63</v>
      </c>
      <c r="G361" s="35">
        <f t="shared" si="31"/>
        <v>0</v>
      </c>
      <c r="H361" s="36" t="s">
        <v>615</v>
      </c>
      <c r="I361" s="37" t="s">
        <v>7</v>
      </c>
      <c r="J361" s="48"/>
      <c r="K361" s="37">
        <f>0</f>
        <v>0</v>
      </c>
      <c r="L361" s="39" t="s">
        <v>9</v>
      </c>
      <c r="N361" s="71">
        <f t="shared" si="27"/>
        <v>0</v>
      </c>
      <c r="O361" s="8">
        <f t="shared" si="28"/>
        <v>0</v>
      </c>
      <c r="P361" s="67">
        <f t="shared" si="29"/>
        <v>1</v>
      </c>
    </row>
    <row r="362" spans="1:16" ht="13.5" customHeight="1" x14ac:dyDescent="0.15">
      <c r="A362" s="32">
        <v>20150807186</v>
      </c>
      <c r="B362" s="33" t="s">
        <v>59</v>
      </c>
      <c r="C362" s="32" t="s">
        <v>8</v>
      </c>
      <c r="D362" s="34" t="s">
        <v>609</v>
      </c>
      <c r="E362" s="34" t="s">
        <v>51</v>
      </c>
      <c r="F362" s="34" t="s">
        <v>116</v>
      </c>
      <c r="G362" s="35">
        <f>16/30</f>
        <v>0.53333333333333333</v>
      </c>
      <c r="H362" s="36" t="s">
        <v>615</v>
      </c>
      <c r="I362" s="37" t="s">
        <v>51</v>
      </c>
      <c r="J362" s="48" t="s">
        <v>410</v>
      </c>
      <c r="K362" s="37">
        <f xml:space="preserve"> (14/200)</f>
        <v>7.0000000000000007E-2</v>
      </c>
      <c r="L362" s="39" t="s">
        <v>9</v>
      </c>
      <c r="N362" s="71">
        <f t="shared" si="27"/>
        <v>1</v>
      </c>
      <c r="O362" s="8">
        <f t="shared" si="28"/>
        <v>1</v>
      </c>
      <c r="P362" s="67">
        <f t="shared" si="29"/>
        <v>1</v>
      </c>
    </row>
    <row r="363" spans="1:16" ht="13.5" customHeight="1" x14ac:dyDescent="0.15">
      <c r="A363" s="32">
        <v>20150807187</v>
      </c>
      <c r="B363" s="33" t="s">
        <v>59</v>
      </c>
      <c r="C363" s="32" t="s">
        <v>8</v>
      </c>
      <c r="D363" s="34" t="s">
        <v>609</v>
      </c>
      <c r="E363" s="34" t="s">
        <v>7</v>
      </c>
      <c r="F363" s="34" t="s">
        <v>63</v>
      </c>
      <c r="G363" s="35">
        <f t="shared" ref="G363:G372" si="32">0/100</f>
        <v>0</v>
      </c>
      <c r="H363" s="36" t="s">
        <v>615</v>
      </c>
      <c r="I363" s="37" t="s">
        <v>7</v>
      </c>
      <c r="J363" s="48"/>
      <c r="K363" s="37">
        <f>0</f>
        <v>0</v>
      </c>
      <c r="L363" s="39" t="s">
        <v>4</v>
      </c>
      <c r="N363" s="71">
        <f t="shared" si="27"/>
        <v>0</v>
      </c>
      <c r="O363" s="8">
        <f t="shared" si="28"/>
        <v>0</v>
      </c>
      <c r="P363" s="67">
        <f t="shared" si="29"/>
        <v>0</v>
      </c>
    </row>
    <row r="364" spans="1:16" ht="13.5" customHeight="1" x14ac:dyDescent="0.15">
      <c r="A364" s="32">
        <v>20150807188</v>
      </c>
      <c r="B364" s="33" t="s">
        <v>59</v>
      </c>
      <c r="C364" s="32" t="s">
        <v>8</v>
      </c>
      <c r="D364" s="34" t="s">
        <v>609</v>
      </c>
      <c r="E364" s="34" t="s">
        <v>7</v>
      </c>
      <c r="F364" s="34" t="s">
        <v>63</v>
      </c>
      <c r="G364" s="35">
        <f t="shared" si="32"/>
        <v>0</v>
      </c>
      <c r="H364" s="36" t="s">
        <v>615</v>
      </c>
      <c r="I364" s="37" t="s">
        <v>7</v>
      </c>
      <c r="J364" s="48"/>
      <c r="K364" s="37">
        <f>0</f>
        <v>0</v>
      </c>
      <c r="L364" s="39" t="s">
        <v>4</v>
      </c>
      <c r="N364" s="71">
        <f t="shared" si="27"/>
        <v>0</v>
      </c>
      <c r="O364" s="8">
        <f t="shared" si="28"/>
        <v>0</v>
      </c>
      <c r="P364" s="67">
        <f t="shared" si="29"/>
        <v>0</v>
      </c>
    </row>
    <row r="365" spans="1:16" ht="13.5" customHeight="1" x14ac:dyDescent="0.15">
      <c r="A365" s="32">
        <v>20150807189</v>
      </c>
      <c r="B365" s="33" t="s">
        <v>59</v>
      </c>
      <c r="C365" s="32" t="s">
        <v>8</v>
      </c>
      <c r="D365" s="34" t="s">
        <v>610</v>
      </c>
      <c r="E365" s="34" t="s">
        <v>7</v>
      </c>
      <c r="F365" s="34" t="s">
        <v>63</v>
      </c>
      <c r="G365" s="35">
        <f t="shared" si="32"/>
        <v>0</v>
      </c>
      <c r="H365" s="36" t="s">
        <v>615</v>
      </c>
      <c r="I365" s="37" t="s">
        <v>7</v>
      </c>
      <c r="J365" s="48"/>
      <c r="K365" s="37">
        <f>0</f>
        <v>0</v>
      </c>
      <c r="L365" s="39" t="s">
        <v>4</v>
      </c>
      <c r="N365" s="71">
        <f t="shared" si="27"/>
        <v>0</v>
      </c>
      <c r="O365" s="8">
        <f t="shared" si="28"/>
        <v>0</v>
      </c>
      <c r="P365" s="67">
        <f t="shared" si="29"/>
        <v>0</v>
      </c>
    </row>
    <row r="366" spans="1:16" ht="13.5" customHeight="1" x14ac:dyDescent="0.15">
      <c r="A366" s="32">
        <v>20150807190</v>
      </c>
      <c r="B366" s="33" t="s">
        <v>59</v>
      </c>
      <c r="C366" s="32" t="s">
        <v>8</v>
      </c>
      <c r="D366" s="34" t="s">
        <v>609</v>
      </c>
      <c r="E366" s="34" t="s">
        <v>7</v>
      </c>
      <c r="F366" s="34" t="s">
        <v>63</v>
      </c>
      <c r="G366" s="35">
        <f t="shared" si="32"/>
        <v>0</v>
      </c>
      <c r="H366" s="36" t="s">
        <v>615</v>
      </c>
      <c r="I366" s="37" t="s">
        <v>7</v>
      </c>
      <c r="J366" s="48"/>
      <c r="K366" s="37">
        <f>0</f>
        <v>0</v>
      </c>
      <c r="L366" s="39" t="s">
        <v>4</v>
      </c>
      <c r="N366" s="71">
        <f t="shared" si="27"/>
        <v>0</v>
      </c>
      <c r="O366" s="8">
        <f t="shared" si="28"/>
        <v>0</v>
      </c>
      <c r="P366" s="67">
        <f t="shared" si="29"/>
        <v>0</v>
      </c>
    </row>
    <row r="367" spans="1:16" ht="13.5" customHeight="1" x14ac:dyDescent="0.15">
      <c r="A367" s="32">
        <v>20150807191</v>
      </c>
      <c r="B367" s="33" t="s">
        <v>59</v>
      </c>
      <c r="C367" s="32" t="s">
        <v>8</v>
      </c>
      <c r="D367" s="34" t="s">
        <v>609</v>
      </c>
      <c r="E367" s="34" t="s">
        <v>7</v>
      </c>
      <c r="F367" s="34" t="s">
        <v>63</v>
      </c>
      <c r="G367" s="35">
        <f t="shared" si="32"/>
        <v>0</v>
      </c>
      <c r="H367" s="36" t="s">
        <v>615</v>
      </c>
      <c r="I367" s="37" t="s">
        <v>7</v>
      </c>
      <c r="J367" s="48"/>
      <c r="K367" s="37">
        <f>0</f>
        <v>0</v>
      </c>
      <c r="L367" s="39" t="s">
        <v>4</v>
      </c>
      <c r="N367" s="71">
        <f t="shared" si="27"/>
        <v>0</v>
      </c>
      <c r="O367" s="8">
        <f t="shared" si="28"/>
        <v>0</v>
      </c>
      <c r="P367" s="67">
        <f t="shared" si="29"/>
        <v>0</v>
      </c>
    </row>
    <row r="368" spans="1:16" ht="13.5" customHeight="1" x14ac:dyDescent="0.15">
      <c r="A368" s="32">
        <v>20150807192</v>
      </c>
      <c r="B368" s="33" t="s">
        <v>59</v>
      </c>
      <c r="C368" s="32" t="s">
        <v>8</v>
      </c>
      <c r="D368" s="34" t="s">
        <v>609</v>
      </c>
      <c r="E368" s="34" t="s">
        <v>7</v>
      </c>
      <c r="F368" s="34" t="s">
        <v>63</v>
      </c>
      <c r="G368" s="35">
        <f t="shared" si="32"/>
        <v>0</v>
      </c>
      <c r="H368" s="36" t="s">
        <v>615</v>
      </c>
      <c r="I368" s="37" t="s">
        <v>7</v>
      </c>
      <c r="J368" s="48"/>
      <c r="K368" s="37">
        <f>0</f>
        <v>0</v>
      </c>
      <c r="L368" s="39" t="s">
        <v>4</v>
      </c>
      <c r="N368" s="71">
        <f t="shared" si="27"/>
        <v>0</v>
      </c>
      <c r="O368" s="8">
        <f t="shared" si="28"/>
        <v>0</v>
      </c>
      <c r="P368" s="67">
        <f t="shared" si="29"/>
        <v>0</v>
      </c>
    </row>
    <row r="369" spans="1:16" ht="13.5" customHeight="1" x14ac:dyDescent="0.15">
      <c r="A369" s="32">
        <v>20150807193</v>
      </c>
      <c r="B369" s="33" t="s">
        <v>59</v>
      </c>
      <c r="C369" s="32" t="s">
        <v>8</v>
      </c>
      <c r="D369" s="34" t="s">
        <v>610</v>
      </c>
      <c r="E369" s="34" t="s">
        <v>7</v>
      </c>
      <c r="F369" s="34" t="s">
        <v>63</v>
      </c>
      <c r="G369" s="35">
        <f t="shared" si="32"/>
        <v>0</v>
      </c>
      <c r="H369" s="36" t="s">
        <v>615</v>
      </c>
      <c r="I369" s="37" t="s">
        <v>7</v>
      </c>
      <c r="J369" s="48"/>
      <c r="K369" s="37">
        <f>0</f>
        <v>0</v>
      </c>
      <c r="L369" s="39" t="s">
        <v>4</v>
      </c>
      <c r="N369" s="71">
        <f t="shared" si="27"/>
        <v>0</v>
      </c>
      <c r="O369" s="8">
        <f t="shared" si="28"/>
        <v>0</v>
      </c>
      <c r="P369" s="67">
        <f t="shared" si="29"/>
        <v>0</v>
      </c>
    </row>
    <row r="370" spans="1:16" ht="13.5" customHeight="1" x14ac:dyDescent="0.15">
      <c r="A370" s="32">
        <v>20150807194</v>
      </c>
      <c r="B370" s="33" t="s">
        <v>59</v>
      </c>
      <c r="C370" s="32" t="s">
        <v>8</v>
      </c>
      <c r="D370" s="34" t="s">
        <v>609</v>
      </c>
      <c r="E370" s="34" t="s">
        <v>7</v>
      </c>
      <c r="F370" s="34" t="s">
        <v>63</v>
      </c>
      <c r="G370" s="35">
        <f t="shared" si="32"/>
        <v>0</v>
      </c>
      <c r="H370" s="36" t="s">
        <v>615</v>
      </c>
      <c r="I370" s="37" t="s">
        <v>7</v>
      </c>
      <c r="J370" s="48"/>
      <c r="K370" s="37">
        <f>0</f>
        <v>0</v>
      </c>
      <c r="L370" s="39" t="s">
        <v>4</v>
      </c>
      <c r="N370" s="71">
        <f t="shared" si="27"/>
        <v>0</v>
      </c>
      <c r="O370" s="8">
        <f t="shared" si="28"/>
        <v>0</v>
      </c>
      <c r="P370" s="67">
        <f t="shared" si="29"/>
        <v>0</v>
      </c>
    </row>
    <row r="371" spans="1:16" ht="13.5" customHeight="1" x14ac:dyDescent="0.15">
      <c r="A371" s="32">
        <v>20150807195</v>
      </c>
      <c r="B371" s="33" t="s">
        <v>59</v>
      </c>
      <c r="C371" s="32" t="s">
        <v>8</v>
      </c>
      <c r="D371" s="34" t="s">
        <v>609</v>
      </c>
      <c r="E371" s="34" t="s">
        <v>7</v>
      </c>
      <c r="F371" s="34" t="s">
        <v>63</v>
      </c>
      <c r="G371" s="35">
        <f t="shared" si="32"/>
        <v>0</v>
      </c>
      <c r="H371" s="36" t="s">
        <v>615</v>
      </c>
      <c r="I371" s="37" t="s">
        <v>7</v>
      </c>
      <c r="J371" s="48"/>
      <c r="K371" s="37">
        <f>0</f>
        <v>0</v>
      </c>
      <c r="L371" s="39" t="s">
        <v>4</v>
      </c>
      <c r="N371" s="71">
        <f t="shared" si="27"/>
        <v>0</v>
      </c>
      <c r="O371" s="8">
        <f t="shared" si="28"/>
        <v>0</v>
      </c>
      <c r="P371" s="67">
        <f t="shared" si="29"/>
        <v>0</v>
      </c>
    </row>
    <row r="372" spans="1:16" ht="13.5" customHeight="1" x14ac:dyDescent="0.15">
      <c r="A372" s="32">
        <v>20150807196</v>
      </c>
      <c r="B372" s="33" t="s">
        <v>59</v>
      </c>
      <c r="C372" s="32" t="s">
        <v>8</v>
      </c>
      <c r="D372" s="34" t="s">
        <v>609</v>
      </c>
      <c r="E372" s="34" t="s">
        <v>7</v>
      </c>
      <c r="F372" s="34" t="s">
        <v>63</v>
      </c>
      <c r="G372" s="35">
        <f t="shared" si="32"/>
        <v>0</v>
      </c>
      <c r="H372" s="36" t="s">
        <v>615</v>
      </c>
      <c r="I372" s="37" t="s">
        <v>7</v>
      </c>
      <c r="J372" s="48"/>
      <c r="K372" s="37">
        <f>0</f>
        <v>0</v>
      </c>
      <c r="L372" s="39" t="s">
        <v>4</v>
      </c>
      <c r="N372" s="71">
        <f t="shared" si="27"/>
        <v>0</v>
      </c>
      <c r="O372" s="8">
        <f t="shared" si="28"/>
        <v>0</v>
      </c>
      <c r="P372" s="67">
        <f t="shared" si="29"/>
        <v>0</v>
      </c>
    </row>
    <row r="373" spans="1:16" ht="13.5" customHeight="1" x14ac:dyDescent="0.15">
      <c r="A373" s="32">
        <v>20150807197</v>
      </c>
      <c r="B373" s="33" t="s">
        <v>59</v>
      </c>
      <c r="C373" s="32" t="s">
        <v>8</v>
      </c>
      <c r="D373" s="34" t="s">
        <v>609</v>
      </c>
      <c r="E373" s="34" t="s">
        <v>10</v>
      </c>
      <c r="F373" s="46" t="s">
        <v>71</v>
      </c>
      <c r="G373" s="42">
        <f>6/30</f>
        <v>0.2</v>
      </c>
      <c r="H373" s="36" t="s">
        <v>615</v>
      </c>
      <c r="I373" s="37" t="s">
        <v>7</v>
      </c>
      <c r="J373" s="48"/>
      <c r="K373" s="37">
        <f>0</f>
        <v>0</v>
      </c>
      <c r="L373" s="39" t="s">
        <v>9</v>
      </c>
      <c r="N373" s="71">
        <f t="shared" si="27"/>
        <v>1</v>
      </c>
      <c r="O373" s="8">
        <f t="shared" si="28"/>
        <v>0</v>
      </c>
      <c r="P373" s="67">
        <f t="shared" si="29"/>
        <v>1</v>
      </c>
    </row>
    <row r="374" spans="1:16" ht="13.5" customHeight="1" x14ac:dyDescent="0.15">
      <c r="A374" s="32">
        <v>20150807198</v>
      </c>
      <c r="B374" s="33" t="s">
        <v>59</v>
      </c>
      <c r="C374" s="32" t="s">
        <v>8</v>
      </c>
      <c r="D374" s="34" t="s">
        <v>609</v>
      </c>
      <c r="E374" s="34" t="s">
        <v>150</v>
      </c>
      <c r="F374" s="34" t="s">
        <v>63</v>
      </c>
      <c r="G374" s="35">
        <f>0/100</f>
        <v>0</v>
      </c>
      <c r="H374" s="36" t="s">
        <v>615</v>
      </c>
      <c r="I374" s="37" t="s">
        <v>150</v>
      </c>
      <c r="J374" s="48"/>
      <c r="K374" s="37">
        <f>0</f>
        <v>0</v>
      </c>
      <c r="L374" s="39" t="s">
        <v>4</v>
      </c>
      <c r="N374" s="71">
        <f t="shared" si="27"/>
        <v>0</v>
      </c>
      <c r="O374" s="8">
        <f t="shared" si="28"/>
        <v>0</v>
      </c>
      <c r="P374" s="67">
        <f t="shared" si="29"/>
        <v>0</v>
      </c>
    </row>
    <row r="375" spans="1:16" ht="13.5" customHeight="1" x14ac:dyDescent="0.15">
      <c r="A375" s="32">
        <v>20150807199</v>
      </c>
      <c r="B375" s="33" t="s">
        <v>411</v>
      </c>
      <c r="C375" s="32" t="s">
        <v>151</v>
      </c>
      <c r="D375" s="34" t="s">
        <v>609</v>
      </c>
      <c r="E375" s="34" t="s">
        <v>7</v>
      </c>
      <c r="F375" s="34" t="s">
        <v>63</v>
      </c>
      <c r="G375" s="35">
        <f>0/100</f>
        <v>0</v>
      </c>
      <c r="H375" s="36" t="s">
        <v>615</v>
      </c>
      <c r="I375" s="37" t="s">
        <v>7</v>
      </c>
      <c r="J375" s="48"/>
      <c r="K375" s="37">
        <f>0</f>
        <v>0</v>
      </c>
      <c r="L375" s="39" t="s">
        <v>4</v>
      </c>
      <c r="N375" s="71">
        <f t="shared" si="27"/>
        <v>0</v>
      </c>
      <c r="O375" s="8">
        <f t="shared" si="28"/>
        <v>0</v>
      </c>
      <c r="P375" s="67">
        <f t="shared" si="29"/>
        <v>0</v>
      </c>
    </row>
    <row r="376" spans="1:16" ht="13.5" customHeight="1" x14ac:dyDescent="0.15">
      <c r="A376" s="32">
        <v>20150807200</v>
      </c>
      <c r="B376" s="33" t="s">
        <v>59</v>
      </c>
      <c r="C376" s="32" t="s">
        <v>8</v>
      </c>
      <c r="D376" s="34" t="s">
        <v>609</v>
      </c>
      <c r="E376" s="34" t="s">
        <v>5</v>
      </c>
      <c r="F376" s="46" t="s">
        <v>117</v>
      </c>
      <c r="G376" s="42">
        <f>7/30</f>
        <v>0.23333333333333334</v>
      </c>
      <c r="H376" s="36" t="s">
        <v>615</v>
      </c>
      <c r="I376" s="37" t="s">
        <v>7</v>
      </c>
      <c r="J376" s="48"/>
      <c r="K376" s="37">
        <f>0</f>
        <v>0</v>
      </c>
      <c r="L376" s="39" t="s">
        <v>19</v>
      </c>
      <c r="N376" s="71">
        <f t="shared" si="27"/>
        <v>1</v>
      </c>
      <c r="O376" s="8">
        <f t="shared" si="28"/>
        <v>0</v>
      </c>
      <c r="P376" s="67">
        <f t="shared" si="29"/>
        <v>1</v>
      </c>
    </row>
    <row r="377" spans="1:16" ht="13.5" customHeight="1" x14ac:dyDescent="0.15">
      <c r="A377" s="32">
        <v>20150807201</v>
      </c>
      <c r="B377" s="33" t="s">
        <v>59</v>
      </c>
      <c r="C377" s="32" t="s">
        <v>8</v>
      </c>
      <c r="D377" s="34" t="s">
        <v>610</v>
      </c>
      <c r="E377" s="34" t="s">
        <v>7</v>
      </c>
      <c r="F377" s="34" t="s">
        <v>63</v>
      </c>
      <c r="G377" s="35">
        <f>0/100</f>
        <v>0</v>
      </c>
      <c r="H377" s="36" t="s">
        <v>615</v>
      </c>
      <c r="I377" s="37" t="s">
        <v>7</v>
      </c>
      <c r="J377" s="48"/>
      <c r="K377" s="37">
        <f>0</f>
        <v>0</v>
      </c>
      <c r="L377" s="39" t="s">
        <v>4</v>
      </c>
      <c r="N377" s="71">
        <f t="shared" si="27"/>
        <v>0</v>
      </c>
      <c r="O377" s="8">
        <f t="shared" si="28"/>
        <v>0</v>
      </c>
      <c r="P377" s="67">
        <f t="shared" si="29"/>
        <v>0</v>
      </c>
    </row>
    <row r="378" spans="1:16" ht="13.5" customHeight="1" x14ac:dyDescent="0.15">
      <c r="A378" s="32">
        <v>20150807202</v>
      </c>
      <c r="B378" s="33" t="s">
        <v>59</v>
      </c>
      <c r="C378" s="32" t="s">
        <v>8</v>
      </c>
      <c r="D378" s="34" t="s">
        <v>610</v>
      </c>
      <c r="E378" s="34" t="s">
        <v>10</v>
      </c>
      <c r="F378" s="46" t="s">
        <v>118</v>
      </c>
      <c r="G378" s="42">
        <f>7/16</f>
        <v>0.4375</v>
      </c>
      <c r="H378" s="36" t="s">
        <v>615</v>
      </c>
      <c r="I378" s="37" t="s">
        <v>7</v>
      </c>
      <c r="J378" s="48"/>
      <c r="K378" s="37">
        <f>0</f>
        <v>0</v>
      </c>
      <c r="L378" s="39" t="s">
        <v>9</v>
      </c>
      <c r="N378" s="71">
        <f t="shared" si="27"/>
        <v>1</v>
      </c>
      <c r="O378" s="8">
        <f t="shared" si="28"/>
        <v>0</v>
      </c>
      <c r="P378" s="67">
        <f t="shared" si="29"/>
        <v>1</v>
      </c>
    </row>
    <row r="379" spans="1:16" ht="13.5" customHeight="1" x14ac:dyDescent="0.15">
      <c r="A379" s="32">
        <v>20150807203</v>
      </c>
      <c r="B379" s="33" t="s">
        <v>59</v>
      </c>
      <c r="C379" s="32" t="s">
        <v>8</v>
      </c>
      <c r="D379" s="34" t="s">
        <v>610</v>
      </c>
      <c r="E379" s="34" t="s">
        <v>195</v>
      </c>
      <c r="F379" s="34" t="s">
        <v>63</v>
      </c>
      <c r="G379" s="35">
        <f>0/100</f>
        <v>0</v>
      </c>
      <c r="H379" s="36" t="s">
        <v>615</v>
      </c>
      <c r="I379" s="37" t="s">
        <v>195</v>
      </c>
      <c r="J379" s="48"/>
      <c r="K379" s="37">
        <f>0</f>
        <v>0</v>
      </c>
      <c r="L379" s="39" t="s">
        <v>4</v>
      </c>
      <c r="N379" s="71">
        <f t="shared" si="27"/>
        <v>0</v>
      </c>
      <c r="O379" s="8">
        <f t="shared" si="28"/>
        <v>0</v>
      </c>
      <c r="P379" s="67">
        <f t="shared" si="29"/>
        <v>0</v>
      </c>
    </row>
    <row r="380" spans="1:16" ht="13.5" customHeight="1" x14ac:dyDescent="0.15">
      <c r="A380" s="32">
        <v>20150807204</v>
      </c>
      <c r="B380" s="33" t="s">
        <v>413</v>
      </c>
      <c r="C380" s="32" t="s">
        <v>412</v>
      </c>
      <c r="D380" s="34" t="s">
        <v>610</v>
      </c>
      <c r="E380" s="34" t="s">
        <v>7</v>
      </c>
      <c r="F380" s="34" t="s">
        <v>63</v>
      </c>
      <c r="G380" s="35">
        <f>0/100</f>
        <v>0</v>
      </c>
      <c r="H380" s="36" t="s">
        <v>615</v>
      </c>
      <c r="I380" s="37" t="s">
        <v>7</v>
      </c>
      <c r="J380" s="48"/>
      <c r="K380" s="37">
        <f>0</f>
        <v>0</v>
      </c>
      <c r="L380" s="39" t="s">
        <v>4</v>
      </c>
      <c r="N380" s="71">
        <f t="shared" si="27"/>
        <v>0</v>
      </c>
      <c r="O380" s="8">
        <f t="shared" si="28"/>
        <v>0</v>
      </c>
      <c r="P380" s="67">
        <f t="shared" si="29"/>
        <v>0</v>
      </c>
    </row>
    <row r="381" spans="1:16" ht="13.5" customHeight="1" x14ac:dyDescent="0.15">
      <c r="A381" s="32">
        <v>20150807205</v>
      </c>
      <c r="B381" s="33" t="s">
        <v>59</v>
      </c>
      <c r="C381" s="32" t="s">
        <v>8</v>
      </c>
      <c r="D381" s="34" t="s">
        <v>610</v>
      </c>
      <c r="E381" s="34" t="s">
        <v>159</v>
      </c>
      <c r="F381" s="34" t="s">
        <v>63</v>
      </c>
      <c r="G381" s="35">
        <f>0/100</f>
        <v>0</v>
      </c>
      <c r="H381" s="36" t="s">
        <v>615</v>
      </c>
      <c r="I381" s="37" t="s">
        <v>159</v>
      </c>
      <c r="J381" s="48"/>
      <c r="K381" s="37">
        <f>0</f>
        <v>0</v>
      </c>
      <c r="L381" s="39" t="s">
        <v>4</v>
      </c>
      <c r="N381" s="71">
        <f t="shared" si="27"/>
        <v>0</v>
      </c>
      <c r="O381" s="8">
        <f t="shared" si="28"/>
        <v>0</v>
      </c>
      <c r="P381" s="67">
        <f t="shared" si="29"/>
        <v>0</v>
      </c>
    </row>
    <row r="382" spans="1:16" ht="13.5" customHeight="1" x14ac:dyDescent="0.15">
      <c r="A382" s="32">
        <v>20150807206</v>
      </c>
      <c r="B382" s="33" t="s">
        <v>414</v>
      </c>
      <c r="C382" s="32" t="s">
        <v>160</v>
      </c>
      <c r="D382" s="34" t="s">
        <v>610</v>
      </c>
      <c r="E382" s="34" t="s">
        <v>7</v>
      </c>
      <c r="F382" s="34" t="s">
        <v>63</v>
      </c>
      <c r="G382" s="35">
        <f>0/100</f>
        <v>0</v>
      </c>
      <c r="H382" s="36" t="s">
        <v>615</v>
      </c>
      <c r="I382" s="37" t="s">
        <v>7</v>
      </c>
      <c r="J382" s="48"/>
      <c r="K382" s="37">
        <f>0</f>
        <v>0</v>
      </c>
      <c r="L382" s="39" t="s">
        <v>4</v>
      </c>
      <c r="N382" s="71">
        <f t="shared" si="27"/>
        <v>0</v>
      </c>
      <c r="O382" s="8">
        <f t="shared" si="28"/>
        <v>0</v>
      </c>
      <c r="P382" s="67">
        <f t="shared" si="29"/>
        <v>0</v>
      </c>
    </row>
    <row r="383" spans="1:16" ht="13.5" customHeight="1" x14ac:dyDescent="0.15">
      <c r="A383" s="32">
        <v>20150807207</v>
      </c>
      <c r="B383" s="33" t="s">
        <v>59</v>
      </c>
      <c r="C383" s="32" t="s">
        <v>8</v>
      </c>
      <c r="D383" s="34" t="s">
        <v>610</v>
      </c>
      <c r="E383" s="34" t="s">
        <v>10</v>
      </c>
      <c r="F383" s="46" t="s">
        <v>119</v>
      </c>
      <c r="G383" s="42">
        <f>4/32</f>
        <v>0.125</v>
      </c>
      <c r="H383" s="36" t="s">
        <v>615</v>
      </c>
      <c r="I383" s="37" t="s">
        <v>7</v>
      </c>
      <c r="J383" s="48"/>
      <c r="K383" s="37">
        <f>0</f>
        <v>0</v>
      </c>
      <c r="L383" s="39" t="s">
        <v>19</v>
      </c>
      <c r="N383" s="71">
        <f t="shared" si="27"/>
        <v>1</v>
      </c>
      <c r="O383" s="8">
        <f t="shared" si="28"/>
        <v>0</v>
      </c>
      <c r="P383" s="67">
        <f t="shared" si="29"/>
        <v>1</v>
      </c>
    </row>
    <row r="384" spans="1:16" ht="13.5" customHeight="1" x14ac:dyDescent="0.15">
      <c r="A384" s="32">
        <v>20150807208</v>
      </c>
      <c r="B384" s="33" t="s">
        <v>59</v>
      </c>
      <c r="C384" s="32" t="s">
        <v>8</v>
      </c>
      <c r="D384" s="34" t="s">
        <v>610</v>
      </c>
      <c r="E384" s="34" t="s">
        <v>10</v>
      </c>
      <c r="F384" s="46" t="s">
        <v>415</v>
      </c>
      <c r="G384" s="42">
        <f>4/40</f>
        <v>0.1</v>
      </c>
      <c r="H384" s="36" t="s">
        <v>615</v>
      </c>
      <c r="I384" s="37" t="s">
        <v>7</v>
      </c>
      <c r="J384" s="48"/>
      <c r="K384" s="37">
        <f>0</f>
        <v>0</v>
      </c>
      <c r="L384" s="39" t="s">
        <v>9</v>
      </c>
      <c r="N384" s="71">
        <f t="shared" si="27"/>
        <v>1</v>
      </c>
      <c r="O384" s="8">
        <f t="shared" si="28"/>
        <v>0</v>
      </c>
      <c r="P384" s="67">
        <f t="shared" si="29"/>
        <v>1</v>
      </c>
    </row>
    <row r="385" spans="1:16" ht="13.5" customHeight="1" x14ac:dyDescent="0.15">
      <c r="A385" s="32">
        <v>20150807209</v>
      </c>
      <c r="B385" s="33" t="s">
        <v>59</v>
      </c>
      <c r="C385" s="32" t="s">
        <v>8</v>
      </c>
      <c r="D385" s="34" t="s">
        <v>610</v>
      </c>
      <c r="E385" s="34" t="s">
        <v>10</v>
      </c>
      <c r="F385" s="46" t="s">
        <v>120</v>
      </c>
      <c r="G385" s="42">
        <f>2/100</f>
        <v>0.02</v>
      </c>
      <c r="H385" s="36" t="s">
        <v>615</v>
      </c>
      <c r="I385" s="37" t="s">
        <v>7</v>
      </c>
      <c r="J385" s="48"/>
      <c r="K385" s="37">
        <f>0</f>
        <v>0</v>
      </c>
      <c r="L385" s="39" t="s">
        <v>9</v>
      </c>
      <c r="N385" s="71">
        <f t="shared" si="27"/>
        <v>1</v>
      </c>
      <c r="O385" s="8">
        <f t="shared" si="28"/>
        <v>0</v>
      </c>
      <c r="P385" s="67">
        <f t="shared" si="29"/>
        <v>1</v>
      </c>
    </row>
    <row r="386" spans="1:16" ht="13.5" customHeight="1" x14ac:dyDescent="0.15">
      <c r="A386" s="32">
        <v>20150807210</v>
      </c>
      <c r="B386" s="33" t="s">
        <v>59</v>
      </c>
      <c r="C386" s="32" t="s">
        <v>8</v>
      </c>
      <c r="D386" s="34" t="s">
        <v>610</v>
      </c>
      <c r="E386" s="34" t="s">
        <v>7</v>
      </c>
      <c r="F386" s="34" t="s">
        <v>63</v>
      </c>
      <c r="G386" s="35">
        <f>0/100</f>
        <v>0</v>
      </c>
      <c r="H386" s="36" t="s">
        <v>615</v>
      </c>
      <c r="I386" s="37" t="s">
        <v>7</v>
      </c>
      <c r="J386" s="48"/>
      <c r="K386" s="37">
        <f>0</f>
        <v>0</v>
      </c>
      <c r="L386" s="39" t="s">
        <v>9</v>
      </c>
      <c r="N386" s="71">
        <f t="shared" si="27"/>
        <v>0</v>
      </c>
      <c r="O386" s="8">
        <f t="shared" si="28"/>
        <v>0</v>
      </c>
      <c r="P386" s="67">
        <f t="shared" si="29"/>
        <v>1</v>
      </c>
    </row>
    <row r="387" spans="1:16" ht="13.5" customHeight="1" x14ac:dyDescent="0.15">
      <c r="A387" s="32">
        <v>20150807211</v>
      </c>
      <c r="B387" s="33" t="s">
        <v>59</v>
      </c>
      <c r="C387" s="32" t="s">
        <v>8</v>
      </c>
      <c r="D387" s="34" t="s">
        <v>609</v>
      </c>
      <c r="E387" s="34" t="s">
        <v>7</v>
      </c>
      <c r="F387" s="34" t="s">
        <v>63</v>
      </c>
      <c r="G387" s="35">
        <f>0/100</f>
        <v>0</v>
      </c>
      <c r="H387" s="36" t="s">
        <v>615</v>
      </c>
      <c r="I387" s="37" t="s">
        <v>7</v>
      </c>
      <c r="J387" s="48"/>
      <c r="K387" s="37">
        <f>0</f>
        <v>0</v>
      </c>
      <c r="L387" s="39" t="s">
        <v>4</v>
      </c>
      <c r="N387" s="71">
        <f t="shared" si="27"/>
        <v>0</v>
      </c>
      <c r="O387" s="8">
        <f t="shared" si="28"/>
        <v>0</v>
      </c>
      <c r="P387" s="67">
        <f t="shared" si="29"/>
        <v>0</v>
      </c>
    </row>
    <row r="388" spans="1:16" ht="13.5" customHeight="1" x14ac:dyDescent="0.15">
      <c r="A388" s="32">
        <v>20150807212</v>
      </c>
      <c r="B388" s="33" t="s">
        <v>59</v>
      </c>
      <c r="C388" s="32" t="s">
        <v>8</v>
      </c>
      <c r="D388" s="34" t="s">
        <v>609</v>
      </c>
      <c r="E388" s="34" t="s">
        <v>10</v>
      </c>
      <c r="F388" s="46" t="s">
        <v>98</v>
      </c>
      <c r="G388" s="42">
        <f>16/30</f>
        <v>0.53333333333333333</v>
      </c>
      <c r="H388" s="36" t="s">
        <v>615</v>
      </c>
      <c r="I388" s="37" t="s">
        <v>7</v>
      </c>
      <c r="J388" s="48"/>
      <c r="K388" s="37">
        <f>0</f>
        <v>0</v>
      </c>
      <c r="L388" s="39" t="s">
        <v>19</v>
      </c>
      <c r="N388" s="71">
        <f t="shared" ref="N388:N451" si="33">IF(E388="neg",0,IF(L388="neg",0,1))</f>
        <v>1</v>
      </c>
      <c r="O388" s="8">
        <f t="shared" ref="O388:O451" si="34">IF(I388="neg",0,IF(L388="neg",0,1))</f>
        <v>0</v>
      </c>
      <c r="P388" s="67">
        <f t="shared" ref="P388:P451" si="35">IF(L388="neg",0,1)</f>
        <v>1</v>
      </c>
    </row>
    <row r="389" spans="1:16" ht="13.5" customHeight="1" x14ac:dyDescent="0.15">
      <c r="A389" s="32">
        <v>20150807213</v>
      </c>
      <c r="B389" s="33" t="s">
        <v>59</v>
      </c>
      <c r="C389" s="32" t="s">
        <v>8</v>
      </c>
      <c r="D389" s="34" t="s">
        <v>610</v>
      </c>
      <c r="E389" s="34" t="s">
        <v>7</v>
      </c>
      <c r="F389" s="34" t="s">
        <v>63</v>
      </c>
      <c r="G389" s="35">
        <f>0/100</f>
        <v>0</v>
      </c>
      <c r="H389" s="36" t="s">
        <v>615</v>
      </c>
      <c r="I389" s="37" t="s">
        <v>7</v>
      </c>
      <c r="J389" s="48"/>
      <c r="K389" s="37">
        <f>0</f>
        <v>0</v>
      </c>
      <c r="L389" s="39" t="s">
        <v>4</v>
      </c>
      <c r="N389" s="71">
        <f t="shared" si="33"/>
        <v>0</v>
      </c>
      <c r="O389" s="8">
        <f t="shared" si="34"/>
        <v>0</v>
      </c>
      <c r="P389" s="67">
        <f t="shared" si="35"/>
        <v>0</v>
      </c>
    </row>
    <row r="390" spans="1:16" ht="13.5" customHeight="1" x14ac:dyDescent="0.15">
      <c r="A390" s="32">
        <v>20150807214</v>
      </c>
      <c r="B390" s="33" t="s">
        <v>59</v>
      </c>
      <c r="C390" s="32" t="s">
        <v>8</v>
      </c>
      <c r="D390" s="34" t="s">
        <v>610</v>
      </c>
      <c r="E390" s="34" t="s">
        <v>10</v>
      </c>
      <c r="F390" s="46" t="s">
        <v>121</v>
      </c>
      <c r="G390" s="42">
        <f>5/20</f>
        <v>0.25</v>
      </c>
      <c r="H390" s="36" t="s">
        <v>615</v>
      </c>
      <c r="I390" s="37" t="s">
        <v>51</v>
      </c>
      <c r="J390" s="48" t="s">
        <v>115</v>
      </c>
      <c r="K390" s="37">
        <f xml:space="preserve"> (1/200)</f>
        <v>5.0000000000000001E-3</v>
      </c>
      <c r="L390" s="39" t="s">
        <v>27</v>
      </c>
      <c r="N390" s="71">
        <f t="shared" si="33"/>
        <v>1</v>
      </c>
      <c r="O390" s="8">
        <f t="shared" si="34"/>
        <v>1</v>
      </c>
      <c r="P390" s="67">
        <f t="shared" si="35"/>
        <v>1</v>
      </c>
    </row>
    <row r="391" spans="1:16" ht="13.5" customHeight="1" x14ac:dyDescent="0.15">
      <c r="A391" s="32">
        <v>20150807215</v>
      </c>
      <c r="B391" s="33" t="s">
        <v>59</v>
      </c>
      <c r="C391" s="32" t="s">
        <v>8</v>
      </c>
      <c r="D391" s="34" t="s">
        <v>610</v>
      </c>
      <c r="E391" s="34" t="s">
        <v>140</v>
      </c>
      <c r="F391" s="34" t="s">
        <v>63</v>
      </c>
      <c r="G391" s="35">
        <f t="shared" ref="G391:G399" si="36">0/100</f>
        <v>0</v>
      </c>
      <c r="H391" s="36" t="s">
        <v>615</v>
      </c>
      <c r="I391" s="37" t="s">
        <v>140</v>
      </c>
      <c r="J391" s="48"/>
      <c r="K391" s="37">
        <f>0</f>
        <v>0</v>
      </c>
      <c r="L391" s="39" t="s">
        <v>4</v>
      </c>
      <c r="N391" s="71">
        <f t="shared" si="33"/>
        <v>0</v>
      </c>
      <c r="O391" s="8">
        <f t="shared" si="34"/>
        <v>0</v>
      </c>
      <c r="P391" s="67">
        <f t="shared" si="35"/>
        <v>0</v>
      </c>
    </row>
    <row r="392" spans="1:16" ht="13.5" customHeight="1" x14ac:dyDescent="0.15">
      <c r="A392" s="32">
        <v>20150807216</v>
      </c>
      <c r="B392" s="33" t="s">
        <v>417</v>
      </c>
      <c r="C392" s="32" t="s">
        <v>416</v>
      </c>
      <c r="D392" s="34" t="s">
        <v>610</v>
      </c>
      <c r="E392" s="34" t="s">
        <v>7</v>
      </c>
      <c r="F392" s="34" t="s">
        <v>63</v>
      </c>
      <c r="G392" s="35">
        <f t="shared" si="36"/>
        <v>0</v>
      </c>
      <c r="H392" s="36" t="s">
        <v>615</v>
      </c>
      <c r="I392" s="37" t="s">
        <v>7</v>
      </c>
      <c r="J392" s="48"/>
      <c r="K392" s="37">
        <f>0</f>
        <v>0</v>
      </c>
      <c r="L392" s="39" t="s">
        <v>9</v>
      </c>
      <c r="N392" s="71">
        <f t="shared" si="33"/>
        <v>0</v>
      </c>
      <c r="O392" s="8">
        <f t="shared" si="34"/>
        <v>0</v>
      </c>
      <c r="P392" s="67">
        <f t="shared" si="35"/>
        <v>1</v>
      </c>
    </row>
    <row r="393" spans="1:16" ht="13.5" customHeight="1" x14ac:dyDescent="0.15">
      <c r="A393" s="32">
        <v>20150807217</v>
      </c>
      <c r="B393" s="33" t="s">
        <v>59</v>
      </c>
      <c r="C393" s="32" t="s">
        <v>8</v>
      </c>
      <c r="D393" s="34" t="s">
        <v>610</v>
      </c>
      <c r="E393" s="34" t="s">
        <v>7</v>
      </c>
      <c r="F393" s="34" t="s">
        <v>63</v>
      </c>
      <c r="G393" s="35">
        <f t="shared" si="36"/>
        <v>0</v>
      </c>
      <c r="H393" s="36" t="s">
        <v>615</v>
      </c>
      <c r="I393" s="37" t="s">
        <v>7</v>
      </c>
      <c r="J393" s="48"/>
      <c r="K393" s="37">
        <f>0</f>
        <v>0</v>
      </c>
      <c r="L393" s="39" t="s">
        <v>4</v>
      </c>
      <c r="N393" s="71">
        <f t="shared" si="33"/>
        <v>0</v>
      </c>
      <c r="O393" s="8">
        <f t="shared" si="34"/>
        <v>0</v>
      </c>
      <c r="P393" s="67">
        <f t="shared" si="35"/>
        <v>0</v>
      </c>
    </row>
    <row r="394" spans="1:16" ht="13.5" customHeight="1" x14ac:dyDescent="0.15">
      <c r="A394" s="32">
        <v>20150808001</v>
      </c>
      <c r="B394" s="33" t="s">
        <v>123</v>
      </c>
      <c r="C394" s="32" t="s">
        <v>122</v>
      </c>
      <c r="D394" s="34" t="s">
        <v>609</v>
      </c>
      <c r="E394" s="34" t="s">
        <v>419</v>
      </c>
      <c r="F394" s="34" t="s">
        <v>6</v>
      </c>
      <c r="G394" s="35">
        <f t="shared" si="36"/>
        <v>0</v>
      </c>
      <c r="H394" s="36" t="s">
        <v>613</v>
      </c>
      <c r="I394" s="37" t="s">
        <v>418</v>
      </c>
      <c r="J394" s="48" t="s">
        <v>37</v>
      </c>
      <c r="K394" s="37">
        <f xml:space="preserve"> 3/200</f>
        <v>1.4999999999999999E-2</v>
      </c>
      <c r="L394" s="39" t="s">
        <v>4</v>
      </c>
      <c r="N394" s="71">
        <f t="shared" si="33"/>
        <v>0</v>
      </c>
      <c r="O394" s="8">
        <f t="shared" si="34"/>
        <v>0</v>
      </c>
      <c r="P394" s="67">
        <f t="shared" si="35"/>
        <v>0</v>
      </c>
    </row>
    <row r="395" spans="1:16" ht="13.5" customHeight="1" x14ac:dyDescent="0.15">
      <c r="A395" s="32">
        <v>20150808002</v>
      </c>
      <c r="B395" s="33" t="s">
        <v>421</v>
      </c>
      <c r="C395" s="32" t="s">
        <v>420</v>
      </c>
      <c r="D395" s="34" t="s">
        <v>609</v>
      </c>
      <c r="E395" s="34" t="s">
        <v>423</v>
      </c>
      <c r="F395" s="34" t="s">
        <v>422</v>
      </c>
      <c r="G395" s="35">
        <f t="shared" si="36"/>
        <v>0</v>
      </c>
      <c r="H395" s="36" t="s">
        <v>613</v>
      </c>
      <c r="I395" s="37" t="s">
        <v>423</v>
      </c>
      <c r="J395" s="48"/>
      <c r="K395" s="37">
        <f>0</f>
        <v>0</v>
      </c>
      <c r="L395" s="39" t="s">
        <v>4</v>
      </c>
      <c r="N395" s="71">
        <f t="shared" si="33"/>
        <v>0</v>
      </c>
      <c r="O395" s="8">
        <f t="shared" si="34"/>
        <v>0</v>
      </c>
      <c r="P395" s="67">
        <f t="shared" si="35"/>
        <v>0</v>
      </c>
    </row>
    <row r="396" spans="1:16" ht="13.5" customHeight="1" x14ac:dyDescent="0.15">
      <c r="A396" s="32">
        <v>20150808003</v>
      </c>
      <c r="B396" s="33" t="s">
        <v>425</v>
      </c>
      <c r="C396" s="32" t="s">
        <v>424</v>
      </c>
      <c r="D396" s="34" t="s">
        <v>609</v>
      </c>
      <c r="E396" s="34" t="s">
        <v>7</v>
      </c>
      <c r="F396" s="34" t="s">
        <v>426</v>
      </c>
      <c r="G396" s="35">
        <f t="shared" si="36"/>
        <v>0</v>
      </c>
      <c r="H396" s="36" t="s">
        <v>613</v>
      </c>
      <c r="I396" s="37" t="s">
        <v>7</v>
      </c>
      <c r="J396" s="48"/>
      <c r="K396" s="37">
        <f>0</f>
        <v>0</v>
      </c>
      <c r="L396" s="39" t="s">
        <v>4</v>
      </c>
      <c r="N396" s="71">
        <f t="shared" si="33"/>
        <v>0</v>
      </c>
      <c r="O396" s="8">
        <f t="shared" si="34"/>
        <v>0</v>
      </c>
      <c r="P396" s="67">
        <f t="shared" si="35"/>
        <v>0</v>
      </c>
    </row>
    <row r="397" spans="1:16" ht="13.5" customHeight="1" x14ac:dyDescent="0.15">
      <c r="A397" s="32">
        <v>20150808004</v>
      </c>
      <c r="B397" s="33" t="s">
        <v>123</v>
      </c>
      <c r="C397" s="32" t="s">
        <v>122</v>
      </c>
      <c r="D397" s="34" t="s">
        <v>609</v>
      </c>
      <c r="E397" s="34" t="s">
        <v>7</v>
      </c>
      <c r="F397" s="34" t="s">
        <v>6</v>
      </c>
      <c r="G397" s="35">
        <f t="shared" si="36"/>
        <v>0</v>
      </c>
      <c r="H397" s="36" t="s">
        <v>613</v>
      </c>
      <c r="I397" s="37" t="s">
        <v>7</v>
      </c>
      <c r="J397" s="48"/>
      <c r="K397" s="37">
        <f>0</f>
        <v>0</v>
      </c>
      <c r="L397" s="39" t="s">
        <v>9</v>
      </c>
      <c r="N397" s="71">
        <f t="shared" si="33"/>
        <v>0</v>
      </c>
      <c r="O397" s="8">
        <f t="shared" si="34"/>
        <v>0</v>
      </c>
      <c r="P397" s="67">
        <f t="shared" si="35"/>
        <v>1</v>
      </c>
    </row>
    <row r="398" spans="1:16" ht="13.5" customHeight="1" x14ac:dyDescent="0.15">
      <c r="A398" s="32">
        <v>20150808005</v>
      </c>
      <c r="B398" s="33" t="s">
        <v>123</v>
      </c>
      <c r="C398" s="32" t="s">
        <v>122</v>
      </c>
      <c r="D398" s="34" t="s">
        <v>609</v>
      </c>
      <c r="E398" s="34" t="s">
        <v>7</v>
      </c>
      <c r="F398" s="34" t="s">
        <v>6</v>
      </c>
      <c r="G398" s="35">
        <f t="shared" si="36"/>
        <v>0</v>
      </c>
      <c r="H398" s="36" t="s">
        <v>613</v>
      </c>
      <c r="I398" s="37" t="s">
        <v>7</v>
      </c>
      <c r="J398" s="48"/>
      <c r="K398" s="37">
        <f>0</f>
        <v>0</v>
      </c>
      <c r="L398" s="39" t="s">
        <v>4</v>
      </c>
      <c r="N398" s="71">
        <f t="shared" si="33"/>
        <v>0</v>
      </c>
      <c r="O398" s="8">
        <f t="shared" si="34"/>
        <v>0</v>
      </c>
      <c r="P398" s="67">
        <f t="shared" si="35"/>
        <v>0</v>
      </c>
    </row>
    <row r="399" spans="1:16" ht="13.5" customHeight="1" x14ac:dyDescent="0.15">
      <c r="A399" s="32">
        <v>20150808006</v>
      </c>
      <c r="B399" s="33" t="s">
        <v>123</v>
      </c>
      <c r="C399" s="32" t="s">
        <v>122</v>
      </c>
      <c r="D399" s="34" t="s">
        <v>609</v>
      </c>
      <c r="E399" s="34" t="s">
        <v>7</v>
      </c>
      <c r="F399" s="34" t="s">
        <v>6</v>
      </c>
      <c r="G399" s="35">
        <f t="shared" si="36"/>
        <v>0</v>
      </c>
      <c r="H399" s="36" t="s">
        <v>613</v>
      </c>
      <c r="I399" s="37" t="s">
        <v>10</v>
      </c>
      <c r="J399" s="48" t="s">
        <v>124</v>
      </c>
      <c r="K399" s="37">
        <f xml:space="preserve"> 5/200</f>
        <v>2.5000000000000001E-2</v>
      </c>
      <c r="L399" s="39" t="s">
        <v>9</v>
      </c>
      <c r="N399" s="71">
        <f t="shared" si="33"/>
        <v>0</v>
      </c>
      <c r="O399" s="8">
        <f t="shared" si="34"/>
        <v>1</v>
      </c>
      <c r="P399" s="67">
        <f t="shared" si="35"/>
        <v>1</v>
      </c>
    </row>
    <row r="400" spans="1:16" ht="13.5" customHeight="1" x14ac:dyDescent="0.15">
      <c r="A400" s="32">
        <v>20150808007</v>
      </c>
      <c r="B400" s="33" t="s">
        <v>123</v>
      </c>
      <c r="C400" s="32" t="s">
        <v>122</v>
      </c>
      <c r="D400" s="34" t="s">
        <v>609</v>
      </c>
      <c r="E400" s="34" t="s">
        <v>10</v>
      </c>
      <c r="F400" s="34" t="s">
        <v>67</v>
      </c>
      <c r="G400" s="35">
        <f>3/50</f>
        <v>0.06</v>
      </c>
      <c r="H400" s="36" t="s">
        <v>613</v>
      </c>
      <c r="I400" s="37" t="s">
        <v>7</v>
      </c>
      <c r="J400" s="48"/>
      <c r="K400" s="37">
        <f>0</f>
        <v>0</v>
      </c>
      <c r="L400" s="39" t="s">
        <v>9</v>
      </c>
      <c r="N400" s="71">
        <f t="shared" si="33"/>
        <v>1</v>
      </c>
      <c r="O400" s="8">
        <f t="shared" si="34"/>
        <v>0</v>
      </c>
      <c r="P400" s="67">
        <f t="shared" si="35"/>
        <v>1</v>
      </c>
    </row>
    <row r="401" spans="1:16" ht="13.5" customHeight="1" x14ac:dyDescent="0.15">
      <c r="A401" s="32">
        <v>20150808008</v>
      </c>
      <c r="B401" s="33" t="s">
        <v>123</v>
      </c>
      <c r="C401" s="32" t="s">
        <v>122</v>
      </c>
      <c r="D401" s="34" t="s">
        <v>609</v>
      </c>
      <c r="E401" s="34" t="s">
        <v>7</v>
      </c>
      <c r="F401" s="34" t="s">
        <v>6</v>
      </c>
      <c r="G401" s="35">
        <f t="shared" ref="G401:G415" si="37">0/100</f>
        <v>0</v>
      </c>
      <c r="H401" s="36" t="s">
        <v>613</v>
      </c>
      <c r="I401" s="37" t="s">
        <v>7</v>
      </c>
      <c r="J401" s="48"/>
      <c r="K401" s="37">
        <f>0</f>
        <v>0</v>
      </c>
      <c r="L401" s="39" t="s">
        <v>4</v>
      </c>
      <c r="N401" s="71">
        <f t="shared" si="33"/>
        <v>0</v>
      </c>
      <c r="O401" s="8">
        <f t="shared" si="34"/>
        <v>0</v>
      </c>
      <c r="P401" s="67">
        <f t="shared" si="35"/>
        <v>0</v>
      </c>
    </row>
    <row r="402" spans="1:16" ht="13.5" customHeight="1" x14ac:dyDescent="0.15">
      <c r="A402" s="32">
        <v>20150808009</v>
      </c>
      <c r="B402" s="33" t="s">
        <v>123</v>
      </c>
      <c r="C402" s="32" t="s">
        <v>122</v>
      </c>
      <c r="D402" s="34" t="s">
        <v>609</v>
      </c>
      <c r="E402" s="34" t="s">
        <v>7</v>
      </c>
      <c r="F402" s="34" t="s">
        <v>6</v>
      </c>
      <c r="G402" s="35">
        <f t="shared" si="37"/>
        <v>0</v>
      </c>
      <c r="H402" s="36" t="s">
        <v>613</v>
      </c>
      <c r="I402" s="37" t="s">
        <v>7</v>
      </c>
      <c r="J402" s="48"/>
      <c r="K402" s="37">
        <f>0</f>
        <v>0</v>
      </c>
      <c r="L402" s="39" t="s">
        <v>4</v>
      </c>
      <c r="N402" s="71">
        <f t="shared" si="33"/>
        <v>0</v>
      </c>
      <c r="O402" s="8">
        <f t="shared" si="34"/>
        <v>0</v>
      </c>
      <c r="P402" s="67">
        <f t="shared" si="35"/>
        <v>0</v>
      </c>
    </row>
    <row r="403" spans="1:16" ht="13.5" customHeight="1" x14ac:dyDescent="0.15">
      <c r="A403" s="32">
        <v>20150808010</v>
      </c>
      <c r="B403" s="33" t="s">
        <v>123</v>
      </c>
      <c r="C403" s="32" t="s">
        <v>122</v>
      </c>
      <c r="D403" s="34" t="s">
        <v>609</v>
      </c>
      <c r="E403" s="34" t="s">
        <v>7</v>
      </c>
      <c r="F403" s="34" t="s">
        <v>6</v>
      </c>
      <c r="G403" s="35">
        <f t="shared" si="37"/>
        <v>0</v>
      </c>
      <c r="H403" s="36" t="s">
        <v>613</v>
      </c>
      <c r="I403" s="37" t="s">
        <v>7</v>
      </c>
      <c r="J403" s="48"/>
      <c r="K403" s="37">
        <f>0</f>
        <v>0</v>
      </c>
      <c r="L403" s="39" t="s">
        <v>4</v>
      </c>
      <c r="N403" s="71">
        <f t="shared" si="33"/>
        <v>0</v>
      </c>
      <c r="O403" s="8">
        <f t="shared" si="34"/>
        <v>0</v>
      </c>
      <c r="P403" s="67">
        <f t="shared" si="35"/>
        <v>0</v>
      </c>
    </row>
    <row r="404" spans="1:16" ht="13.5" customHeight="1" x14ac:dyDescent="0.15">
      <c r="A404" s="32">
        <v>20150808011</v>
      </c>
      <c r="B404" s="33" t="s">
        <v>123</v>
      </c>
      <c r="C404" s="32" t="s">
        <v>122</v>
      </c>
      <c r="D404" s="34" t="s">
        <v>609</v>
      </c>
      <c r="E404" s="34" t="s">
        <v>7</v>
      </c>
      <c r="F404" s="34" t="s">
        <v>6</v>
      </c>
      <c r="G404" s="35">
        <f t="shared" si="37"/>
        <v>0</v>
      </c>
      <c r="H404" s="36" t="s">
        <v>613</v>
      </c>
      <c r="I404" s="37" t="s">
        <v>7</v>
      </c>
      <c r="J404" s="48"/>
      <c r="K404" s="37">
        <f>0</f>
        <v>0</v>
      </c>
      <c r="L404" s="39" t="s">
        <v>4</v>
      </c>
      <c r="N404" s="71">
        <f t="shared" si="33"/>
        <v>0</v>
      </c>
      <c r="O404" s="8">
        <f t="shared" si="34"/>
        <v>0</v>
      </c>
      <c r="P404" s="67">
        <f t="shared" si="35"/>
        <v>0</v>
      </c>
    </row>
    <row r="405" spans="1:16" ht="13.5" customHeight="1" x14ac:dyDescent="0.15">
      <c r="A405" s="32">
        <v>20150808012</v>
      </c>
      <c r="B405" s="33" t="s">
        <v>123</v>
      </c>
      <c r="C405" s="32" t="s">
        <v>122</v>
      </c>
      <c r="D405" s="34" t="s">
        <v>609</v>
      </c>
      <c r="E405" s="34" t="s">
        <v>7</v>
      </c>
      <c r="F405" s="34" t="s">
        <v>6</v>
      </c>
      <c r="G405" s="35">
        <f t="shared" si="37"/>
        <v>0</v>
      </c>
      <c r="H405" s="36" t="s">
        <v>613</v>
      </c>
      <c r="I405" s="37" t="s">
        <v>7</v>
      </c>
      <c r="J405" s="48"/>
      <c r="K405" s="37">
        <f>0</f>
        <v>0</v>
      </c>
      <c r="L405" s="39" t="s">
        <v>4</v>
      </c>
      <c r="N405" s="71">
        <f t="shared" si="33"/>
        <v>0</v>
      </c>
      <c r="O405" s="8">
        <f t="shared" si="34"/>
        <v>0</v>
      </c>
      <c r="P405" s="67">
        <f t="shared" si="35"/>
        <v>0</v>
      </c>
    </row>
    <row r="406" spans="1:16" ht="13.5" customHeight="1" x14ac:dyDescent="0.15">
      <c r="A406" s="32">
        <v>20150808013</v>
      </c>
      <c r="B406" s="33" t="s">
        <v>123</v>
      </c>
      <c r="C406" s="32" t="s">
        <v>122</v>
      </c>
      <c r="D406" s="34" t="s">
        <v>609</v>
      </c>
      <c r="E406" s="34" t="s">
        <v>7</v>
      </c>
      <c r="F406" s="34" t="s">
        <v>6</v>
      </c>
      <c r="G406" s="35">
        <f t="shared" si="37"/>
        <v>0</v>
      </c>
      <c r="H406" s="36" t="s">
        <v>613</v>
      </c>
      <c r="I406" s="37" t="s">
        <v>7</v>
      </c>
      <c r="J406" s="48"/>
      <c r="K406" s="37">
        <f>0</f>
        <v>0</v>
      </c>
      <c r="L406" s="39" t="s">
        <v>4</v>
      </c>
      <c r="N406" s="71">
        <f t="shared" si="33"/>
        <v>0</v>
      </c>
      <c r="O406" s="8">
        <f t="shared" si="34"/>
        <v>0</v>
      </c>
      <c r="P406" s="67">
        <f t="shared" si="35"/>
        <v>0</v>
      </c>
    </row>
    <row r="407" spans="1:16" ht="13.5" customHeight="1" x14ac:dyDescent="0.15">
      <c r="A407" s="32">
        <v>20150808014</v>
      </c>
      <c r="B407" s="33" t="s">
        <v>123</v>
      </c>
      <c r="C407" s="32" t="s">
        <v>122</v>
      </c>
      <c r="D407" s="34" t="s">
        <v>609</v>
      </c>
      <c r="E407" s="34" t="s">
        <v>7</v>
      </c>
      <c r="F407" s="34" t="s">
        <v>6</v>
      </c>
      <c r="G407" s="35">
        <f t="shared" si="37"/>
        <v>0</v>
      </c>
      <c r="H407" s="36" t="s">
        <v>613</v>
      </c>
      <c r="I407" s="37" t="s">
        <v>7</v>
      </c>
      <c r="J407" s="48"/>
      <c r="K407" s="37">
        <f>0</f>
        <v>0</v>
      </c>
      <c r="L407" s="39" t="s">
        <v>4</v>
      </c>
      <c r="N407" s="71">
        <f t="shared" si="33"/>
        <v>0</v>
      </c>
      <c r="O407" s="8">
        <f t="shared" si="34"/>
        <v>0</v>
      </c>
      <c r="P407" s="67">
        <f t="shared" si="35"/>
        <v>0</v>
      </c>
    </row>
    <row r="408" spans="1:16" ht="13.5" customHeight="1" x14ac:dyDescent="0.15">
      <c r="A408" s="32">
        <v>20150808015</v>
      </c>
      <c r="B408" s="33" t="s">
        <v>123</v>
      </c>
      <c r="C408" s="32" t="s">
        <v>122</v>
      </c>
      <c r="D408" s="34" t="s">
        <v>609</v>
      </c>
      <c r="E408" s="34" t="s">
        <v>7</v>
      </c>
      <c r="F408" s="34" t="s">
        <v>6</v>
      </c>
      <c r="G408" s="35">
        <f t="shared" si="37"/>
        <v>0</v>
      </c>
      <c r="H408" s="36" t="s">
        <v>613</v>
      </c>
      <c r="I408" s="37" t="s">
        <v>7</v>
      </c>
      <c r="J408" s="48"/>
      <c r="K408" s="37">
        <f>0</f>
        <v>0</v>
      </c>
      <c r="L408" s="39" t="s">
        <v>38</v>
      </c>
      <c r="N408" s="71">
        <f t="shared" si="33"/>
        <v>0</v>
      </c>
      <c r="O408" s="8">
        <f t="shared" si="34"/>
        <v>0</v>
      </c>
      <c r="P408" s="67">
        <f t="shared" si="35"/>
        <v>1</v>
      </c>
    </row>
    <row r="409" spans="1:16" ht="13.5" customHeight="1" x14ac:dyDescent="0.15">
      <c r="A409" s="32">
        <v>20150808016</v>
      </c>
      <c r="B409" s="33" t="s">
        <v>123</v>
      </c>
      <c r="C409" s="32" t="s">
        <v>122</v>
      </c>
      <c r="D409" s="34" t="s">
        <v>609</v>
      </c>
      <c r="E409" s="34" t="s">
        <v>7</v>
      </c>
      <c r="F409" s="34" t="s">
        <v>6</v>
      </c>
      <c r="G409" s="35">
        <f t="shared" si="37"/>
        <v>0</v>
      </c>
      <c r="H409" s="36" t="s">
        <v>613</v>
      </c>
      <c r="I409" s="37" t="s">
        <v>7</v>
      </c>
      <c r="J409" s="48"/>
      <c r="K409" s="37">
        <f>0</f>
        <v>0</v>
      </c>
      <c r="L409" s="39" t="s">
        <v>4</v>
      </c>
      <c r="N409" s="71">
        <f t="shared" si="33"/>
        <v>0</v>
      </c>
      <c r="O409" s="8">
        <f t="shared" si="34"/>
        <v>0</v>
      </c>
      <c r="P409" s="67">
        <f t="shared" si="35"/>
        <v>0</v>
      </c>
    </row>
    <row r="410" spans="1:16" ht="13.5" customHeight="1" x14ac:dyDescent="0.15">
      <c r="A410" s="32">
        <v>20150808017</v>
      </c>
      <c r="B410" s="33" t="s">
        <v>123</v>
      </c>
      <c r="C410" s="32" t="s">
        <v>122</v>
      </c>
      <c r="D410" s="34" t="s">
        <v>609</v>
      </c>
      <c r="E410" s="34" t="s">
        <v>7</v>
      </c>
      <c r="F410" s="34" t="s">
        <v>6</v>
      </c>
      <c r="G410" s="35">
        <f t="shared" si="37"/>
        <v>0</v>
      </c>
      <c r="H410" s="36" t="s">
        <v>613</v>
      </c>
      <c r="I410" s="37" t="s">
        <v>7</v>
      </c>
      <c r="J410" s="48"/>
      <c r="K410" s="37">
        <f>0</f>
        <v>0</v>
      </c>
      <c r="L410" s="39" t="s">
        <v>4</v>
      </c>
      <c r="N410" s="71">
        <f t="shared" si="33"/>
        <v>0</v>
      </c>
      <c r="O410" s="8">
        <f t="shared" si="34"/>
        <v>0</v>
      </c>
      <c r="P410" s="67">
        <f t="shared" si="35"/>
        <v>0</v>
      </c>
    </row>
    <row r="411" spans="1:16" ht="13.5" customHeight="1" x14ac:dyDescent="0.15">
      <c r="A411" s="32">
        <v>20150808018</v>
      </c>
      <c r="B411" s="33" t="s">
        <v>123</v>
      </c>
      <c r="C411" s="32" t="s">
        <v>122</v>
      </c>
      <c r="D411" s="34" t="s">
        <v>609</v>
      </c>
      <c r="E411" s="34" t="s">
        <v>427</v>
      </c>
      <c r="F411" s="34" t="s">
        <v>6</v>
      </c>
      <c r="G411" s="35">
        <f t="shared" si="37"/>
        <v>0</v>
      </c>
      <c r="H411" s="36" t="s">
        <v>613</v>
      </c>
      <c r="I411" s="37" t="s">
        <v>427</v>
      </c>
      <c r="J411" s="48"/>
      <c r="K411" s="37">
        <f>0</f>
        <v>0</v>
      </c>
      <c r="L411" s="39" t="s">
        <v>4</v>
      </c>
      <c r="N411" s="71">
        <f t="shared" si="33"/>
        <v>0</v>
      </c>
      <c r="O411" s="8">
        <f t="shared" si="34"/>
        <v>0</v>
      </c>
      <c r="P411" s="67">
        <f t="shared" si="35"/>
        <v>0</v>
      </c>
    </row>
    <row r="412" spans="1:16" ht="13.5" customHeight="1" x14ac:dyDescent="0.15">
      <c r="A412" s="32">
        <v>20150808019</v>
      </c>
      <c r="B412" s="33" t="s">
        <v>429</v>
      </c>
      <c r="C412" s="32" t="s">
        <v>428</v>
      </c>
      <c r="D412" s="34" t="s">
        <v>609</v>
      </c>
      <c r="E412" s="34" t="s">
        <v>7</v>
      </c>
      <c r="F412" s="34" t="s">
        <v>430</v>
      </c>
      <c r="G412" s="35">
        <f t="shared" si="37"/>
        <v>0</v>
      </c>
      <c r="H412" s="36" t="s">
        <v>613</v>
      </c>
      <c r="I412" s="37" t="s">
        <v>7</v>
      </c>
      <c r="J412" s="48"/>
      <c r="K412" s="37">
        <f>0</f>
        <v>0</v>
      </c>
      <c r="L412" s="39" t="s">
        <v>4</v>
      </c>
      <c r="N412" s="71">
        <f t="shared" si="33"/>
        <v>0</v>
      </c>
      <c r="O412" s="8">
        <f t="shared" si="34"/>
        <v>0</v>
      </c>
      <c r="P412" s="67">
        <f t="shared" si="35"/>
        <v>0</v>
      </c>
    </row>
    <row r="413" spans="1:16" ht="13.5" customHeight="1" x14ac:dyDescent="0.15">
      <c r="A413" s="32">
        <v>20150808020</v>
      </c>
      <c r="B413" s="33" t="s">
        <v>123</v>
      </c>
      <c r="C413" s="32" t="s">
        <v>122</v>
      </c>
      <c r="D413" s="34" t="s">
        <v>609</v>
      </c>
      <c r="E413" s="34" t="s">
        <v>7</v>
      </c>
      <c r="F413" s="34" t="s">
        <v>6</v>
      </c>
      <c r="G413" s="35">
        <f t="shared" si="37"/>
        <v>0</v>
      </c>
      <c r="H413" s="36" t="s">
        <v>613</v>
      </c>
      <c r="I413" s="37" t="s">
        <v>7</v>
      </c>
      <c r="J413" s="48"/>
      <c r="K413" s="37">
        <f>0</f>
        <v>0</v>
      </c>
      <c r="L413" s="39" t="s">
        <v>4</v>
      </c>
      <c r="N413" s="71">
        <f t="shared" si="33"/>
        <v>0</v>
      </c>
      <c r="O413" s="8">
        <f t="shared" si="34"/>
        <v>0</v>
      </c>
      <c r="P413" s="67">
        <f t="shared" si="35"/>
        <v>0</v>
      </c>
    </row>
    <row r="414" spans="1:16" ht="13.5" customHeight="1" x14ac:dyDescent="0.15">
      <c r="A414" s="32">
        <v>20150808041</v>
      </c>
      <c r="B414" s="33" t="s">
        <v>123</v>
      </c>
      <c r="C414" s="32" t="s">
        <v>122</v>
      </c>
      <c r="D414" s="34" t="s">
        <v>609</v>
      </c>
      <c r="E414" s="34" t="s">
        <v>7</v>
      </c>
      <c r="F414" s="34" t="s">
        <v>6</v>
      </c>
      <c r="G414" s="35">
        <f t="shared" si="37"/>
        <v>0</v>
      </c>
      <c r="H414" s="36" t="s">
        <v>612</v>
      </c>
      <c r="I414" s="37" t="s">
        <v>7</v>
      </c>
      <c r="J414" s="48"/>
      <c r="K414" s="37">
        <f>0</f>
        <v>0</v>
      </c>
      <c r="L414" s="39" t="s">
        <v>4</v>
      </c>
      <c r="N414" s="71">
        <f t="shared" si="33"/>
        <v>0</v>
      </c>
      <c r="O414" s="8">
        <f t="shared" si="34"/>
        <v>0</v>
      </c>
      <c r="P414" s="67">
        <f t="shared" si="35"/>
        <v>0</v>
      </c>
    </row>
    <row r="415" spans="1:16" ht="13.5" customHeight="1" x14ac:dyDescent="0.15">
      <c r="A415" s="32">
        <v>20150808042</v>
      </c>
      <c r="B415" s="33" t="s">
        <v>123</v>
      </c>
      <c r="C415" s="32" t="s">
        <v>122</v>
      </c>
      <c r="D415" s="34" t="s">
        <v>609</v>
      </c>
      <c r="E415" s="34" t="s">
        <v>7</v>
      </c>
      <c r="F415" s="34" t="s">
        <v>6</v>
      </c>
      <c r="G415" s="35">
        <f t="shared" si="37"/>
        <v>0</v>
      </c>
      <c r="H415" s="36" t="s">
        <v>612</v>
      </c>
      <c r="I415" s="37" t="s">
        <v>7</v>
      </c>
      <c r="J415" s="48"/>
      <c r="K415" s="37">
        <f>0</f>
        <v>0</v>
      </c>
      <c r="L415" s="39" t="s">
        <v>4</v>
      </c>
      <c r="N415" s="71">
        <f t="shared" si="33"/>
        <v>0</v>
      </c>
      <c r="O415" s="8">
        <f t="shared" si="34"/>
        <v>0</v>
      </c>
      <c r="P415" s="67">
        <f t="shared" si="35"/>
        <v>0</v>
      </c>
    </row>
    <row r="416" spans="1:16" ht="13.5" customHeight="1" x14ac:dyDescent="0.15">
      <c r="A416" s="32">
        <v>20150808043</v>
      </c>
      <c r="B416" s="33" t="s">
        <v>123</v>
      </c>
      <c r="C416" s="32" t="s">
        <v>122</v>
      </c>
      <c r="D416" s="34" t="s">
        <v>609</v>
      </c>
      <c r="E416" s="34" t="s">
        <v>10</v>
      </c>
      <c r="F416" s="34" t="s">
        <v>67</v>
      </c>
      <c r="G416" s="35">
        <f>3/50</f>
        <v>0.06</v>
      </c>
      <c r="H416" s="36" t="s">
        <v>612</v>
      </c>
      <c r="I416" s="37" t="s">
        <v>7</v>
      </c>
      <c r="J416" s="48"/>
      <c r="K416" s="37">
        <f>0</f>
        <v>0</v>
      </c>
      <c r="L416" s="39" t="s">
        <v>9</v>
      </c>
      <c r="N416" s="71">
        <f t="shared" si="33"/>
        <v>1</v>
      </c>
      <c r="O416" s="8">
        <f t="shared" si="34"/>
        <v>0</v>
      </c>
      <c r="P416" s="67">
        <f t="shared" si="35"/>
        <v>1</v>
      </c>
    </row>
    <row r="417" spans="1:16" ht="13.5" customHeight="1" x14ac:dyDescent="0.15">
      <c r="A417" s="32">
        <v>20150808044</v>
      </c>
      <c r="B417" s="33" t="s">
        <v>123</v>
      </c>
      <c r="C417" s="32" t="s">
        <v>122</v>
      </c>
      <c r="D417" s="34" t="s">
        <v>609</v>
      </c>
      <c r="E417" s="34" t="s">
        <v>7</v>
      </c>
      <c r="F417" s="34" t="s">
        <v>6</v>
      </c>
      <c r="G417" s="35">
        <f t="shared" ref="G417:G428" si="38">0/100</f>
        <v>0</v>
      </c>
      <c r="H417" s="36" t="s">
        <v>612</v>
      </c>
      <c r="I417" s="37" t="s">
        <v>7</v>
      </c>
      <c r="J417" s="48"/>
      <c r="K417" s="37">
        <f>0</f>
        <v>0</v>
      </c>
      <c r="L417" s="39" t="s">
        <v>4</v>
      </c>
      <c r="N417" s="71">
        <f t="shared" si="33"/>
        <v>0</v>
      </c>
      <c r="O417" s="8">
        <f t="shared" si="34"/>
        <v>0</v>
      </c>
      <c r="P417" s="67">
        <f t="shared" si="35"/>
        <v>0</v>
      </c>
    </row>
    <row r="418" spans="1:16" ht="13.5" customHeight="1" x14ac:dyDescent="0.15">
      <c r="A418" s="32">
        <v>20150808045</v>
      </c>
      <c r="B418" s="33" t="s">
        <v>123</v>
      </c>
      <c r="C418" s="32" t="s">
        <v>122</v>
      </c>
      <c r="D418" s="34" t="s">
        <v>609</v>
      </c>
      <c r="E418" s="34" t="s">
        <v>7</v>
      </c>
      <c r="F418" s="34" t="s">
        <v>6</v>
      </c>
      <c r="G418" s="35">
        <f t="shared" si="38"/>
        <v>0</v>
      </c>
      <c r="H418" s="36" t="s">
        <v>612</v>
      </c>
      <c r="I418" s="37" t="s">
        <v>7</v>
      </c>
      <c r="J418" s="48"/>
      <c r="K418" s="37">
        <f>0</f>
        <v>0</v>
      </c>
      <c r="L418" s="39" t="s">
        <v>4</v>
      </c>
      <c r="N418" s="71">
        <f t="shared" si="33"/>
        <v>0</v>
      </c>
      <c r="O418" s="8">
        <f t="shared" si="34"/>
        <v>0</v>
      </c>
      <c r="P418" s="67">
        <f t="shared" si="35"/>
        <v>0</v>
      </c>
    </row>
    <row r="419" spans="1:16" ht="13.5" customHeight="1" x14ac:dyDescent="0.15">
      <c r="A419" s="32">
        <v>20150808046</v>
      </c>
      <c r="B419" s="33" t="s">
        <v>123</v>
      </c>
      <c r="C419" s="32" t="s">
        <v>122</v>
      </c>
      <c r="D419" s="34" t="s">
        <v>609</v>
      </c>
      <c r="E419" s="34" t="s">
        <v>150</v>
      </c>
      <c r="F419" s="34" t="s">
        <v>6</v>
      </c>
      <c r="G419" s="35">
        <f t="shared" si="38"/>
        <v>0</v>
      </c>
      <c r="H419" s="36" t="s">
        <v>612</v>
      </c>
      <c r="I419" s="37" t="s">
        <v>150</v>
      </c>
      <c r="J419" s="48"/>
      <c r="K419" s="37">
        <f>0</f>
        <v>0</v>
      </c>
      <c r="L419" s="39" t="s">
        <v>15</v>
      </c>
      <c r="N419" s="71">
        <f t="shared" si="33"/>
        <v>0</v>
      </c>
      <c r="O419" s="8">
        <f t="shared" si="34"/>
        <v>0</v>
      </c>
      <c r="P419" s="67">
        <f t="shared" si="35"/>
        <v>1</v>
      </c>
    </row>
    <row r="420" spans="1:16" ht="13.5" customHeight="1" x14ac:dyDescent="0.15">
      <c r="A420" s="32">
        <v>20150808047</v>
      </c>
      <c r="B420" s="33" t="s">
        <v>432</v>
      </c>
      <c r="C420" s="32" t="s">
        <v>431</v>
      </c>
      <c r="D420" s="34" t="s">
        <v>609</v>
      </c>
      <c r="E420" s="34" t="s">
        <v>7</v>
      </c>
      <c r="F420" s="34" t="s">
        <v>152</v>
      </c>
      <c r="G420" s="35">
        <f t="shared" si="38"/>
        <v>0</v>
      </c>
      <c r="H420" s="36" t="s">
        <v>612</v>
      </c>
      <c r="I420" s="37" t="s">
        <v>7</v>
      </c>
      <c r="J420" s="48"/>
      <c r="K420" s="37">
        <f>0</f>
        <v>0</v>
      </c>
      <c r="L420" s="39" t="s">
        <v>4</v>
      </c>
      <c r="N420" s="71">
        <f t="shared" si="33"/>
        <v>0</v>
      </c>
      <c r="O420" s="8">
        <f t="shared" si="34"/>
        <v>0</v>
      </c>
      <c r="P420" s="67">
        <f t="shared" si="35"/>
        <v>0</v>
      </c>
    </row>
    <row r="421" spans="1:16" ht="13.5" customHeight="1" x14ac:dyDescent="0.15">
      <c r="A421" s="32">
        <v>20150808048</v>
      </c>
      <c r="B421" s="33" t="s">
        <v>123</v>
      </c>
      <c r="C421" s="32" t="s">
        <v>122</v>
      </c>
      <c r="D421" s="34" t="s">
        <v>609</v>
      </c>
      <c r="E421" s="34" t="s">
        <v>7</v>
      </c>
      <c r="F421" s="34" t="s">
        <v>6</v>
      </c>
      <c r="G421" s="35">
        <f t="shared" si="38"/>
        <v>0</v>
      </c>
      <c r="H421" s="36" t="s">
        <v>612</v>
      </c>
      <c r="I421" s="37" t="s">
        <v>7</v>
      </c>
      <c r="J421" s="48"/>
      <c r="K421" s="37">
        <f>0</f>
        <v>0</v>
      </c>
      <c r="L421" s="39" t="s">
        <v>4</v>
      </c>
      <c r="N421" s="71">
        <f t="shared" si="33"/>
        <v>0</v>
      </c>
      <c r="O421" s="8">
        <f t="shared" si="34"/>
        <v>0</v>
      </c>
      <c r="P421" s="67">
        <f t="shared" si="35"/>
        <v>0</v>
      </c>
    </row>
    <row r="422" spans="1:16" ht="13.5" customHeight="1" x14ac:dyDescent="0.15">
      <c r="A422" s="32">
        <v>20150808049</v>
      </c>
      <c r="B422" s="33" t="s">
        <v>123</v>
      </c>
      <c r="C422" s="32" t="s">
        <v>122</v>
      </c>
      <c r="D422" s="34" t="s">
        <v>609</v>
      </c>
      <c r="E422" s="34" t="s">
        <v>7</v>
      </c>
      <c r="F422" s="34" t="s">
        <v>6</v>
      </c>
      <c r="G422" s="35">
        <f t="shared" si="38"/>
        <v>0</v>
      </c>
      <c r="H422" s="36" t="s">
        <v>612</v>
      </c>
      <c r="I422" s="37" t="s">
        <v>10</v>
      </c>
      <c r="J422" s="48" t="s">
        <v>18</v>
      </c>
      <c r="K422" s="37">
        <f xml:space="preserve"> 3/201</f>
        <v>1.4925373134328358E-2</v>
      </c>
      <c r="L422" s="39" t="s">
        <v>4</v>
      </c>
      <c r="N422" s="71">
        <f t="shared" si="33"/>
        <v>0</v>
      </c>
      <c r="O422" s="8">
        <f t="shared" si="34"/>
        <v>0</v>
      </c>
      <c r="P422" s="67">
        <f t="shared" si="35"/>
        <v>0</v>
      </c>
    </row>
    <row r="423" spans="1:16" ht="13.5" customHeight="1" x14ac:dyDescent="0.15">
      <c r="A423" s="32">
        <v>20150808050</v>
      </c>
      <c r="B423" s="33" t="s">
        <v>123</v>
      </c>
      <c r="C423" s="32" t="s">
        <v>122</v>
      </c>
      <c r="D423" s="34" t="s">
        <v>609</v>
      </c>
      <c r="E423" s="34" t="s">
        <v>7</v>
      </c>
      <c r="F423" s="34" t="s">
        <v>6</v>
      </c>
      <c r="G423" s="35">
        <f t="shared" si="38"/>
        <v>0</v>
      </c>
      <c r="H423" s="36" t="s">
        <v>612</v>
      </c>
      <c r="I423" s="37" t="s">
        <v>7</v>
      </c>
      <c r="J423" s="48"/>
      <c r="K423" s="37">
        <f>0</f>
        <v>0</v>
      </c>
      <c r="L423" s="39" t="s">
        <v>15</v>
      </c>
      <c r="N423" s="71">
        <f t="shared" si="33"/>
        <v>0</v>
      </c>
      <c r="O423" s="8">
        <f t="shared" si="34"/>
        <v>0</v>
      </c>
      <c r="P423" s="67">
        <f t="shared" si="35"/>
        <v>1</v>
      </c>
    </row>
    <row r="424" spans="1:16" ht="13.5" customHeight="1" x14ac:dyDescent="0.15">
      <c r="A424" s="32">
        <v>20150808051</v>
      </c>
      <c r="B424" s="33" t="s">
        <v>123</v>
      </c>
      <c r="C424" s="32" t="s">
        <v>122</v>
      </c>
      <c r="D424" s="34" t="s">
        <v>609</v>
      </c>
      <c r="E424" s="34" t="s">
        <v>7</v>
      </c>
      <c r="F424" s="34" t="s">
        <v>6</v>
      </c>
      <c r="G424" s="35">
        <f t="shared" si="38"/>
        <v>0</v>
      </c>
      <c r="H424" s="36" t="s">
        <v>611</v>
      </c>
      <c r="I424" s="37" t="s">
        <v>7</v>
      </c>
      <c r="J424" s="48"/>
      <c r="K424" s="37">
        <f>0</f>
        <v>0</v>
      </c>
      <c r="L424" s="39" t="s">
        <v>4</v>
      </c>
      <c r="N424" s="71">
        <f t="shared" si="33"/>
        <v>0</v>
      </c>
      <c r="O424" s="8">
        <f t="shared" si="34"/>
        <v>0</v>
      </c>
      <c r="P424" s="67">
        <f t="shared" si="35"/>
        <v>0</v>
      </c>
    </row>
    <row r="425" spans="1:16" ht="13.5" customHeight="1" x14ac:dyDescent="0.15">
      <c r="A425" s="32">
        <v>20150808052</v>
      </c>
      <c r="B425" s="33" t="s">
        <v>123</v>
      </c>
      <c r="C425" s="32" t="s">
        <v>122</v>
      </c>
      <c r="D425" s="34" t="s">
        <v>609</v>
      </c>
      <c r="E425" s="34" t="s">
        <v>7</v>
      </c>
      <c r="F425" s="34" t="s">
        <v>6</v>
      </c>
      <c r="G425" s="35">
        <f t="shared" si="38"/>
        <v>0</v>
      </c>
      <c r="H425" s="36" t="s">
        <v>611</v>
      </c>
      <c r="I425" s="37" t="s">
        <v>7</v>
      </c>
      <c r="J425" s="48"/>
      <c r="K425" s="37">
        <f>0</f>
        <v>0</v>
      </c>
      <c r="L425" s="39" t="s">
        <v>4</v>
      </c>
      <c r="N425" s="71">
        <f t="shared" si="33"/>
        <v>0</v>
      </c>
      <c r="O425" s="8">
        <f t="shared" si="34"/>
        <v>0</v>
      </c>
      <c r="P425" s="67">
        <f t="shared" si="35"/>
        <v>0</v>
      </c>
    </row>
    <row r="426" spans="1:16" ht="13.5" customHeight="1" x14ac:dyDescent="0.15">
      <c r="A426" s="32">
        <v>20150808053</v>
      </c>
      <c r="B426" s="33" t="s">
        <v>123</v>
      </c>
      <c r="C426" s="32" t="s">
        <v>122</v>
      </c>
      <c r="D426" s="34" t="s">
        <v>609</v>
      </c>
      <c r="E426" s="34" t="s">
        <v>7</v>
      </c>
      <c r="F426" s="34" t="s">
        <v>6</v>
      </c>
      <c r="G426" s="35">
        <f t="shared" si="38"/>
        <v>0</v>
      </c>
      <c r="H426" s="36" t="s">
        <v>611</v>
      </c>
      <c r="I426" s="37" t="s">
        <v>10</v>
      </c>
      <c r="J426" s="48" t="s">
        <v>125</v>
      </c>
      <c r="K426" s="37">
        <f xml:space="preserve"> 3/204</f>
        <v>1.4705882352941176E-2</v>
      </c>
      <c r="L426" s="39" t="s">
        <v>4</v>
      </c>
      <c r="N426" s="71">
        <f t="shared" si="33"/>
        <v>0</v>
      </c>
      <c r="O426" s="8">
        <f t="shared" si="34"/>
        <v>0</v>
      </c>
      <c r="P426" s="67">
        <f t="shared" si="35"/>
        <v>0</v>
      </c>
    </row>
    <row r="427" spans="1:16" ht="13.5" customHeight="1" x14ac:dyDescent="0.15">
      <c r="A427" s="32">
        <v>20150808054</v>
      </c>
      <c r="B427" s="33" t="s">
        <v>123</v>
      </c>
      <c r="C427" s="32" t="s">
        <v>122</v>
      </c>
      <c r="D427" s="34" t="s">
        <v>609</v>
      </c>
      <c r="E427" s="34" t="s">
        <v>7</v>
      </c>
      <c r="F427" s="34" t="s">
        <v>6</v>
      </c>
      <c r="G427" s="35">
        <f t="shared" si="38"/>
        <v>0</v>
      </c>
      <c r="H427" s="36" t="s">
        <v>611</v>
      </c>
      <c r="I427" s="37" t="s">
        <v>7</v>
      </c>
      <c r="J427" s="48"/>
      <c r="K427" s="37">
        <f>0</f>
        <v>0</v>
      </c>
      <c r="L427" s="39" t="s">
        <v>4</v>
      </c>
      <c r="N427" s="71">
        <f t="shared" si="33"/>
        <v>0</v>
      </c>
      <c r="O427" s="8">
        <f t="shared" si="34"/>
        <v>0</v>
      </c>
      <c r="P427" s="67">
        <f t="shared" si="35"/>
        <v>0</v>
      </c>
    </row>
    <row r="428" spans="1:16" ht="13.5" customHeight="1" x14ac:dyDescent="0.15">
      <c r="A428" s="32">
        <v>20150808055</v>
      </c>
      <c r="B428" s="33" t="s">
        <v>123</v>
      </c>
      <c r="C428" s="32" t="s">
        <v>122</v>
      </c>
      <c r="D428" s="34" t="s">
        <v>609</v>
      </c>
      <c r="E428" s="34" t="s">
        <v>7</v>
      </c>
      <c r="F428" s="34" t="s">
        <v>6</v>
      </c>
      <c r="G428" s="35">
        <f t="shared" si="38"/>
        <v>0</v>
      </c>
      <c r="H428" s="36" t="s">
        <v>611</v>
      </c>
      <c r="I428" s="37" t="s">
        <v>7</v>
      </c>
      <c r="J428" s="48"/>
      <c r="K428" s="37">
        <f>0</f>
        <v>0</v>
      </c>
      <c r="L428" s="39" t="s">
        <v>4</v>
      </c>
      <c r="N428" s="71">
        <f t="shared" si="33"/>
        <v>0</v>
      </c>
      <c r="O428" s="8">
        <f t="shared" si="34"/>
        <v>0</v>
      </c>
      <c r="P428" s="67">
        <f t="shared" si="35"/>
        <v>0</v>
      </c>
    </row>
    <row r="429" spans="1:16" ht="13.5" customHeight="1" x14ac:dyDescent="0.15">
      <c r="A429" s="32">
        <v>20150808056</v>
      </c>
      <c r="B429" s="33" t="s">
        <v>123</v>
      </c>
      <c r="C429" s="32" t="s">
        <v>122</v>
      </c>
      <c r="D429" s="34" t="s">
        <v>609</v>
      </c>
      <c r="E429" s="34" t="s">
        <v>10</v>
      </c>
      <c r="F429" s="34" t="s">
        <v>433</v>
      </c>
      <c r="G429" s="35">
        <f>39/30</f>
        <v>1.3</v>
      </c>
      <c r="H429" s="36" t="s">
        <v>611</v>
      </c>
      <c r="I429" s="37" t="s">
        <v>51</v>
      </c>
      <c r="J429" s="48" t="s">
        <v>126</v>
      </c>
      <c r="K429" s="37">
        <v>0.6766169154228856</v>
      </c>
      <c r="L429" s="39" t="s">
        <v>9</v>
      </c>
      <c r="N429" s="71">
        <f t="shared" si="33"/>
        <v>1</v>
      </c>
      <c r="O429" s="8">
        <f t="shared" si="34"/>
        <v>1</v>
      </c>
      <c r="P429" s="67">
        <f t="shared" si="35"/>
        <v>1</v>
      </c>
    </row>
    <row r="430" spans="1:16" ht="13.5" customHeight="1" x14ac:dyDescent="0.15">
      <c r="A430" s="32">
        <v>20150808057</v>
      </c>
      <c r="B430" s="33" t="s">
        <v>123</v>
      </c>
      <c r="C430" s="32" t="s">
        <v>122</v>
      </c>
      <c r="D430" s="34" t="s">
        <v>609</v>
      </c>
      <c r="E430" s="34" t="s">
        <v>150</v>
      </c>
      <c r="F430" s="34" t="s">
        <v>6</v>
      </c>
      <c r="G430" s="35">
        <f t="shared" ref="G430:G460" si="39">0/100</f>
        <v>0</v>
      </c>
      <c r="H430" s="36" t="s">
        <v>611</v>
      </c>
      <c r="I430" s="37" t="s">
        <v>150</v>
      </c>
      <c r="J430" s="48"/>
      <c r="K430" s="37">
        <f>0</f>
        <v>0</v>
      </c>
      <c r="L430" s="39" t="s">
        <v>4</v>
      </c>
      <c r="N430" s="71">
        <f t="shared" si="33"/>
        <v>0</v>
      </c>
      <c r="O430" s="8">
        <f t="shared" si="34"/>
        <v>0</v>
      </c>
      <c r="P430" s="67">
        <f t="shared" si="35"/>
        <v>0</v>
      </c>
    </row>
    <row r="431" spans="1:16" ht="13.5" customHeight="1" x14ac:dyDescent="0.15">
      <c r="A431" s="32">
        <v>20150808058</v>
      </c>
      <c r="B431" s="33" t="s">
        <v>432</v>
      </c>
      <c r="C431" s="32" t="s">
        <v>431</v>
      </c>
      <c r="D431" s="34" t="s">
        <v>609</v>
      </c>
      <c r="E431" s="34" t="s">
        <v>7</v>
      </c>
      <c r="F431" s="34" t="s">
        <v>152</v>
      </c>
      <c r="G431" s="35">
        <f t="shared" si="39"/>
        <v>0</v>
      </c>
      <c r="H431" s="36" t="s">
        <v>611</v>
      </c>
      <c r="I431" s="37" t="s">
        <v>7</v>
      </c>
      <c r="J431" s="48"/>
      <c r="K431" s="37">
        <f>0</f>
        <v>0</v>
      </c>
      <c r="L431" s="39" t="s">
        <v>4</v>
      </c>
      <c r="N431" s="71">
        <f t="shared" si="33"/>
        <v>0</v>
      </c>
      <c r="O431" s="8">
        <f t="shared" si="34"/>
        <v>0</v>
      </c>
      <c r="P431" s="67">
        <f t="shared" si="35"/>
        <v>0</v>
      </c>
    </row>
    <row r="432" spans="1:16" ht="13.5" customHeight="1" x14ac:dyDescent="0.15">
      <c r="A432" s="32">
        <v>20150808059</v>
      </c>
      <c r="B432" s="33" t="s">
        <v>123</v>
      </c>
      <c r="C432" s="32" t="s">
        <v>122</v>
      </c>
      <c r="D432" s="34" t="s">
        <v>609</v>
      </c>
      <c r="E432" s="34" t="s">
        <v>7</v>
      </c>
      <c r="F432" s="34" t="s">
        <v>6</v>
      </c>
      <c r="G432" s="35">
        <f t="shared" si="39"/>
        <v>0</v>
      </c>
      <c r="H432" s="36" t="s">
        <v>611</v>
      </c>
      <c r="I432" s="37" t="s">
        <v>10</v>
      </c>
      <c r="J432" s="48" t="s">
        <v>127</v>
      </c>
      <c r="K432" s="37">
        <f xml:space="preserve"> 1/203</f>
        <v>4.9261083743842365E-3</v>
      </c>
      <c r="L432" s="39" t="s">
        <v>4</v>
      </c>
      <c r="N432" s="71">
        <f t="shared" si="33"/>
        <v>0</v>
      </c>
      <c r="O432" s="8">
        <f t="shared" si="34"/>
        <v>0</v>
      </c>
      <c r="P432" s="67">
        <f t="shared" si="35"/>
        <v>0</v>
      </c>
    </row>
    <row r="433" spans="1:16" ht="13.5" customHeight="1" x14ac:dyDescent="0.15">
      <c r="A433" s="32">
        <v>20150808060</v>
      </c>
      <c r="B433" s="33" t="s">
        <v>123</v>
      </c>
      <c r="C433" s="32" t="s">
        <v>122</v>
      </c>
      <c r="D433" s="34" t="s">
        <v>609</v>
      </c>
      <c r="E433" s="34" t="s">
        <v>7</v>
      </c>
      <c r="F433" s="34" t="s">
        <v>6</v>
      </c>
      <c r="G433" s="35">
        <f t="shared" si="39"/>
        <v>0</v>
      </c>
      <c r="H433" s="36" t="s">
        <v>611</v>
      </c>
      <c r="I433" s="37" t="s">
        <v>7</v>
      </c>
      <c r="J433" s="48"/>
      <c r="K433" s="37">
        <f>0</f>
        <v>0</v>
      </c>
      <c r="L433" s="39" t="s">
        <v>4</v>
      </c>
      <c r="N433" s="71">
        <f t="shared" si="33"/>
        <v>0</v>
      </c>
      <c r="O433" s="8">
        <f t="shared" si="34"/>
        <v>0</v>
      </c>
      <c r="P433" s="67">
        <f t="shared" si="35"/>
        <v>0</v>
      </c>
    </row>
    <row r="434" spans="1:16" ht="13.5" customHeight="1" x14ac:dyDescent="0.15">
      <c r="A434" s="32">
        <v>20150808080</v>
      </c>
      <c r="B434" s="33" t="s">
        <v>123</v>
      </c>
      <c r="C434" s="32" t="s">
        <v>122</v>
      </c>
      <c r="D434" s="34" t="s">
        <v>609</v>
      </c>
      <c r="E434" s="34" t="s">
        <v>7</v>
      </c>
      <c r="F434" s="34" t="s">
        <v>6</v>
      </c>
      <c r="G434" s="35">
        <f t="shared" si="39"/>
        <v>0</v>
      </c>
      <c r="H434" s="36" t="s">
        <v>613</v>
      </c>
      <c r="I434" s="37" t="s">
        <v>7</v>
      </c>
      <c r="J434" s="48"/>
      <c r="K434" s="37">
        <f>0</f>
        <v>0</v>
      </c>
      <c r="L434" s="39" t="s">
        <v>4</v>
      </c>
      <c r="N434" s="71">
        <f t="shared" si="33"/>
        <v>0</v>
      </c>
      <c r="O434" s="8">
        <f t="shared" si="34"/>
        <v>0</v>
      </c>
      <c r="P434" s="67">
        <f t="shared" si="35"/>
        <v>0</v>
      </c>
    </row>
    <row r="435" spans="1:16" ht="13.5" customHeight="1" x14ac:dyDescent="0.15">
      <c r="A435" s="32">
        <v>20150808082</v>
      </c>
      <c r="B435" s="33" t="s">
        <v>123</v>
      </c>
      <c r="C435" s="32" t="s">
        <v>122</v>
      </c>
      <c r="D435" s="34" t="s">
        <v>609</v>
      </c>
      <c r="E435" s="34" t="s">
        <v>7</v>
      </c>
      <c r="F435" s="34" t="s">
        <v>6</v>
      </c>
      <c r="G435" s="35">
        <f t="shared" si="39"/>
        <v>0</v>
      </c>
      <c r="H435" s="36" t="s">
        <v>613</v>
      </c>
      <c r="I435" s="37" t="s">
        <v>7</v>
      </c>
      <c r="J435" s="48"/>
      <c r="K435" s="37">
        <f>0</f>
        <v>0</v>
      </c>
      <c r="L435" s="39" t="s">
        <v>4</v>
      </c>
      <c r="N435" s="71">
        <f t="shared" si="33"/>
        <v>0</v>
      </c>
      <c r="O435" s="8">
        <f t="shared" si="34"/>
        <v>0</v>
      </c>
      <c r="P435" s="67">
        <f t="shared" si="35"/>
        <v>0</v>
      </c>
    </row>
    <row r="436" spans="1:16" ht="13.5" customHeight="1" x14ac:dyDescent="0.15">
      <c r="A436" s="32">
        <v>20150808083</v>
      </c>
      <c r="B436" s="33" t="s">
        <v>123</v>
      </c>
      <c r="C436" s="32" t="s">
        <v>122</v>
      </c>
      <c r="D436" s="34" t="s">
        <v>609</v>
      </c>
      <c r="E436" s="34" t="s">
        <v>7</v>
      </c>
      <c r="F436" s="34" t="s">
        <v>6</v>
      </c>
      <c r="G436" s="35">
        <f t="shared" si="39"/>
        <v>0</v>
      </c>
      <c r="H436" s="36" t="s">
        <v>613</v>
      </c>
      <c r="I436" s="37" t="s">
        <v>7</v>
      </c>
      <c r="J436" s="48"/>
      <c r="K436" s="37">
        <f>0</f>
        <v>0</v>
      </c>
      <c r="L436" s="39" t="s">
        <v>4</v>
      </c>
      <c r="N436" s="71">
        <f t="shared" si="33"/>
        <v>0</v>
      </c>
      <c r="O436" s="8">
        <f t="shared" si="34"/>
        <v>0</v>
      </c>
      <c r="P436" s="67">
        <f t="shared" si="35"/>
        <v>0</v>
      </c>
    </row>
    <row r="437" spans="1:16" ht="13.5" customHeight="1" x14ac:dyDescent="0.15">
      <c r="A437" s="32">
        <v>20150808084</v>
      </c>
      <c r="B437" s="33" t="s">
        <v>123</v>
      </c>
      <c r="C437" s="32" t="s">
        <v>122</v>
      </c>
      <c r="D437" s="34" t="s">
        <v>609</v>
      </c>
      <c r="E437" s="34" t="s">
        <v>7</v>
      </c>
      <c r="F437" s="34" t="s">
        <v>6</v>
      </c>
      <c r="G437" s="35">
        <f t="shared" si="39"/>
        <v>0</v>
      </c>
      <c r="H437" s="36" t="s">
        <v>613</v>
      </c>
      <c r="I437" s="37" t="s">
        <v>7</v>
      </c>
      <c r="J437" s="48"/>
      <c r="K437" s="37">
        <f>0</f>
        <v>0</v>
      </c>
      <c r="L437" s="39" t="s">
        <v>4</v>
      </c>
      <c r="N437" s="71">
        <f t="shared" si="33"/>
        <v>0</v>
      </c>
      <c r="O437" s="8">
        <f t="shared" si="34"/>
        <v>0</v>
      </c>
      <c r="P437" s="67">
        <f t="shared" si="35"/>
        <v>0</v>
      </c>
    </row>
    <row r="438" spans="1:16" ht="13.5" customHeight="1" x14ac:dyDescent="0.15">
      <c r="A438" s="32">
        <v>20150808086</v>
      </c>
      <c r="B438" s="33" t="s">
        <v>123</v>
      </c>
      <c r="C438" s="32" t="s">
        <v>122</v>
      </c>
      <c r="D438" s="34" t="s">
        <v>609</v>
      </c>
      <c r="E438" s="34" t="s">
        <v>7</v>
      </c>
      <c r="F438" s="34" t="s">
        <v>6</v>
      </c>
      <c r="G438" s="35">
        <f t="shared" si="39"/>
        <v>0</v>
      </c>
      <c r="H438" s="36" t="s">
        <v>613</v>
      </c>
      <c r="I438" s="37" t="s">
        <v>7</v>
      </c>
      <c r="J438" s="48"/>
      <c r="K438" s="37">
        <f>0</f>
        <v>0</v>
      </c>
      <c r="L438" s="39" t="s">
        <v>4</v>
      </c>
      <c r="N438" s="71">
        <f t="shared" si="33"/>
        <v>0</v>
      </c>
      <c r="O438" s="8">
        <f t="shared" si="34"/>
        <v>0</v>
      </c>
      <c r="P438" s="67">
        <f t="shared" si="35"/>
        <v>0</v>
      </c>
    </row>
    <row r="439" spans="1:16" ht="13.5" customHeight="1" x14ac:dyDescent="0.15">
      <c r="A439" s="32">
        <v>20150808087</v>
      </c>
      <c r="B439" s="33" t="s">
        <v>123</v>
      </c>
      <c r="C439" s="32" t="s">
        <v>122</v>
      </c>
      <c r="D439" s="34" t="s">
        <v>609</v>
      </c>
      <c r="E439" s="34" t="s">
        <v>7</v>
      </c>
      <c r="F439" s="34" t="s">
        <v>6</v>
      </c>
      <c r="G439" s="35">
        <f t="shared" si="39"/>
        <v>0</v>
      </c>
      <c r="H439" s="36" t="s">
        <v>613</v>
      </c>
      <c r="I439" s="37" t="s">
        <v>7</v>
      </c>
      <c r="J439" s="48"/>
      <c r="K439" s="37">
        <f>0</f>
        <v>0</v>
      </c>
      <c r="L439" s="39" t="s">
        <v>4</v>
      </c>
      <c r="N439" s="71">
        <f t="shared" si="33"/>
        <v>0</v>
      </c>
      <c r="O439" s="8">
        <f t="shared" si="34"/>
        <v>0</v>
      </c>
      <c r="P439" s="67">
        <f t="shared" si="35"/>
        <v>0</v>
      </c>
    </row>
    <row r="440" spans="1:16" ht="13.5" customHeight="1" x14ac:dyDescent="0.15">
      <c r="A440" s="32">
        <v>20150808088</v>
      </c>
      <c r="B440" s="33" t="s">
        <v>123</v>
      </c>
      <c r="C440" s="32" t="s">
        <v>122</v>
      </c>
      <c r="D440" s="34" t="s">
        <v>609</v>
      </c>
      <c r="E440" s="34" t="s">
        <v>7</v>
      </c>
      <c r="F440" s="34" t="s">
        <v>6</v>
      </c>
      <c r="G440" s="35">
        <f t="shared" si="39"/>
        <v>0</v>
      </c>
      <c r="H440" s="36" t="s">
        <v>613</v>
      </c>
      <c r="I440" s="37" t="s">
        <v>7</v>
      </c>
      <c r="J440" s="48"/>
      <c r="K440" s="37">
        <f>0</f>
        <v>0</v>
      </c>
      <c r="L440" s="39" t="s">
        <v>4</v>
      </c>
      <c r="N440" s="71">
        <f t="shared" si="33"/>
        <v>0</v>
      </c>
      <c r="O440" s="8">
        <f t="shared" si="34"/>
        <v>0</v>
      </c>
      <c r="P440" s="67">
        <f t="shared" si="35"/>
        <v>0</v>
      </c>
    </row>
    <row r="441" spans="1:16" ht="13.5" customHeight="1" x14ac:dyDescent="0.15">
      <c r="A441" s="32">
        <v>20150808089</v>
      </c>
      <c r="B441" s="33" t="s">
        <v>123</v>
      </c>
      <c r="C441" s="32" t="s">
        <v>122</v>
      </c>
      <c r="D441" s="34" t="s">
        <v>609</v>
      </c>
      <c r="E441" s="34" t="s">
        <v>427</v>
      </c>
      <c r="F441" s="34" t="s">
        <v>6</v>
      </c>
      <c r="G441" s="35">
        <f t="shared" si="39"/>
        <v>0</v>
      </c>
      <c r="H441" s="36" t="s">
        <v>613</v>
      </c>
      <c r="I441" s="37" t="s">
        <v>427</v>
      </c>
      <c r="J441" s="48"/>
      <c r="K441" s="37">
        <f>0</f>
        <v>0</v>
      </c>
      <c r="L441" s="39" t="s">
        <v>4</v>
      </c>
      <c r="N441" s="71">
        <f t="shared" si="33"/>
        <v>0</v>
      </c>
      <c r="O441" s="8">
        <f t="shared" si="34"/>
        <v>0</v>
      </c>
      <c r="P441" s="67">
        <f t="shared" si="35"/>
        <v>0</v>
      </c>
    </row>
    <row r="442" spans="1:16" ht="13.5" customHeight="1" x14ac:dyDescent="0.15">
      <c r="A442" s="32">
        <v>20150808090</v>
      </c>
      <c r="B442" s="33" t="s">
        <v>429</v>
      </c>
      <c r="C442" s="32" t="s">
        <v>428</v>
      </c>
      <c r="D442" s="34" t="s">
        <v>609</v>
      </c>
      <c r="E442" s="34" t="s">
        <v>434</v>
      </c>
      <c r="F442" s="34" t="s">
        <v>430</v>
      </c>
      <c r="G442" s="35">
        <f t="shared" si="39"/>
        <v>0</v>
      </c>
      <c r="H442" s="36" t="s">
        <v>613</v>
      </c>
      <c r="I442" s="37" t="s">
        <v>434</v>
      </c>
      <c r="J442" s="48"/>
      <c r="K442" s="37">
        <f>0</f>
        <v>0</v>
      </c>
      <c r="L442" s="39" t="s">
        <v>4</v>
      </c>
      <c r="N442" s="71">
        <f t="shared" si="33"/>
        <v>0</v>
      </c>
      <c r="O442" s="8">
        <f t="shared" si="34"/>
        <v>0</v>
      </c>
      <c r="P442" s="67">
        <f t="shared" si="35"/>
        <v>0</v>
      </c>
    </row>
    <row r="443" spans="1:16" ht="13.5" customHeight="1" x14ac:dyDescent="0.15">
      <c r="A443" s="32">
        <v>20150808091</v>
      </c>
      <c r="B443" s="33" t="s">
        <v>436</v>
      </c>
      <c r="C443" s="32" t="s">
        <v>435</v>
      </c>
      <c r="D443" s="34" t="s">
        <v>609</v>
      </c>
      <c r="E443" s="34" t="s">
        <v>7</v>
      </c>
      <c r="F443" s="34" t="s">
        <v>437</v>
      </c>
      <c r="G443" s="35">
        <f t="shared" si="39"/>
        <v>0</v>
      </c>
      <c r="H443" s="36" t="s">
        <v>613</v>
      </c>
      <c r="I443" s="37" t="s">
        <v>7</v>
      </c>
      <c r="J443" s="48"/>
      <c r="K443" s="37">
        <f>0</f>
        <v>0</v>
      </c>
      <c r="L443" s="39" t="s">
        <v>4</v>
      </c>
      <c r="N443" s="71">
        <f t="shared" si="33"/>
        <v>0</v>
      </c>
      <c r="O443" s="8">
        <f t="shared" si="34"/>
        <v>0</v>
      </c>
      <c r="P443" s="67">
        <f t="shared" si="35"/>
        <v>0</v>
      </c>
    </row>
    <row r="444" spans="1:16" ht="13.5" customHeight="1" x14ac:dyDescent="0.15">
      <c r="A444" s="32">
        <v>20150808092</v>
      </c>
      <c r="B444" s="33" t="s">
        <v>123</v>
      </c>
      <c r="C444" s="32" t="s">
        <v>122</v>
      </c>
      <c r="D444" s="34" t="s">
        <v>609</v>
      </c>
      <c r="E444" s="34" t="s">
        <v>7</v>
      </c>
      <c r="F444" s="34" t="s">
        <v>6</v>
      </c>
      <c r="G444" s="35">
        <f t="shared" si="39"/>
        <v>0</v>
      </c>
      <c r="H444" s="36" t="s">
        <v>613</v>
      </c>
      <c r="I444" s="37" t="s">
        <v>7</v>
      </c>
      <c r="J444" s="48"/>
      <c r="K444" s="37">
        <f>0</f>
        <v>0</v>
      </c>
      <c r="L444" s="39" t="s">
        <v>4</v>
      </c>
      <c r="N444" s="71">
        <f t="shared" si="33"/>
        <v>0</v>
      </c>
      <c r="O444" s="8">
        <f t="shared" si="34"/>
        <v>0</v>
      </c>
      <c r="P444" s="67">
        <f t="shared" si="35"/>
        <v>0</v>
      </c>
    </row>
    <row r="445" spans="1:16" ht="13.5" customHeight="1" x14ac:dyDescent="0.15">
      <c r="A445" s="32">
        <v>20150808093</v>
      </c>
      <c r="B445" s="33" t="s">
        <v>123</v>
      </c>
      <c r="C445" s="32" t="s">
        <v>122</v>
      </c>
      <c r="D445" s="34" t="s">
        <v>609</v>
      </c>
      <c r="E445" s="34" t="s">
        <v>7</v>
      </c>
      <c r="F445" s="34" t="s">
        <v>6</v>
      </c>
      <c r="G445" s="35">
        <f t="shared" si="39"/>
        <v>0</v>
      </c>
      <c r="H445" s="36" t="s">
        <v>613</v>
      </c>
      <c r="I445" s="37" t="s">
        <v>7</v>
      </c>
      <c r="J445" s="48"/>
      <c r="K445" s="37">
        <f>0</f>
        <v>0</v>
      </c>
      <c r="L445" s="39" t="s">
        <v>4</v>
      </c>
      <c r="N445" s="71">
        <f t="shared" si="33"/>
        <v>0</v>
      </c>
      <c r="O445" s="8">
        <f t="shared" si="34"/>
        <v>0</v>
      </c>
      <c r="P445" s="67">
        <f t="shared" si="35"/>
        <v>0</v>
      </c>
    </row>
    <row r="446" spans="1:16" ht="13.5" customHeight="1" x14ac:dyDescent="0.15">
      <c r="A446" s="32">
        <v>20150808094</v>
      </c>
      <c r="B446" s="33" t="s">
        <v>123</v>
      </c>
      <c r="C446" s="32" t="s">
        <v>122</v>
      </c>
      <c r="D446" s="34" t="s">
        <v>609</v>
      </c>
      <c r="E446" s="34" t="s">
        <v>434</v>
      </c>
      <c r="F446" s="34" t="s">
        <v>6</v>
      </c>
      <c r="G446" s="35">
        <f t="shared" si="39"/>
        <v>0</v>
      </c>
      <c r="H446" s="36" t="s">
        <v>613</v>
      </c>
      <c r="I446" s="37" t="s">
        <v>434</v>
      </c>
      <c r="J446" s="48"/>
      <c r="K446" s="37">
        <f>0</f>
        <v>0</v>
      </c>
      <c r="L446" s="39" t="s">
        <v>9</v>
      </c>
      <c r="N446" s="71">
        <f t="shared" si="33"/>
        <v>0</v>
      </c>
      <c r="O446" s="8">
        <f t="shared" si="34"/>
        <v>0</v>
      </c>
      <c r="P446" s="67">
        <f t="shared" si="35"/>
        <v>1</v>
      </c>
    </row>
    <row r="447" spans="1:16" ht="13.5" customHeight="1" x14ac:dyDescent="0.15">
      <c r="A447" s="32">
        <v>20150808095</v>
      </c>
      <c r="B447" s="33" t="s">
        <v>436</v>
      </c>
      <c r="C447" s="32" t="s">
        <v>435</v>
      </c>
      <c r="D447" s="34" t="s">
        <v>609</v>
      </c>
      <c r="E447" s="34" t="s">
        <v>233</v>
      </c>
      <c r="F447" s="34" t="s">
        <v>437</v>
      </c>
      <c r="G447" s="35">
        <f t="shared" si="39"/>
        <v>0</v>
      </c>
      <c r="H447" s="36" t="s">
        <v>613</v>
      </c>
      <c r="I447" s="37" t="s">
        <v>233</v>
      </c>
      <c r="J447" s="48"/>
      <c r="K447" s="37">
        <f>0</f>
        <v>0</v>
      </c>
      <c r="L447" s="39" t="s">
        <v>4</v>
      </c>
      <c r="N447" s="71">
        <f t="shared" si="33"/>
        <v>0</v>
      </c>
      <c r="O447" s="8">
        <f t="shared" si="34"/>
        <v>0</v>
      </c>
      <c r="P447" s="67">
        <f t="shared" si="35"/>
        <v>0</v>
      </c>
    </row>
    <row r="448" spans="1:16" ht="13.5" customHeight="1" x14ac:dyDescent="0.15">
      <c r="A448" s="32">
        <v>20150808096</v>
      </c>
      <c r="B448" s="33" t="s">
        <v>439</v>
      </c>
      <c r="C448" s="32" t="s">
        <v>438</v>
      </c>
      <c r="D448" s="34" t="s">
        <v>609</v>
      </c>
      <c r="E448" s="34" t="s">
        <v>427</v>
      </c>
      <c r="F448" s="34" t="s">
        <v>236</v>
      </c>
      <c r="G448" s="35">
        <f t="shared" si="39"/>
        <v>0</v>
      </c>
      <c r="H448" s="36" t="s">
        <v>613</v>
      </c>
      <c r="I448" s="37" t="s">
        <v>427</v>
      </c>
      <c r="J448" s="48"/>
      <c r="K448" s="37">
        <f>0</f>
        <v>0</v>
      </c>
      <c r="L448" s="39" t="s">
        <v>4</v>
      </c>
      <c r="N448" s="71">
        <f t="shared" si="33"/>
        <v>0</v>
      </c>
      <c r="O448" s="8">
        <f t="shared" si="34"/>
        <v>0</v>
      </c>
      <c r="P448" s="67">
        <f t="shared" si="35"/>
        <v>0</v>
      </c>
    </row>
    <row r="449" spans="1:16" ht="13.5" customHeight="1" x14ac:dyDescent="0.15">
      <c r="A449" s="32">
        <v>20150808097</v>
      </c>
      <c r="B449" s="33" t="s">
        <v>429</v>
      </c>
      <c r="C449" s="32" t="s">
        <v>428</v>
      </c>
      <c r="D449" s="34" t="s">
        <v>609</v>
      </c>
      <c r="E449" s="34" t="s">
        <v>196</v>
      </c>
      <c r="F449" s="34" t="s">
        <v>430</v>
      </c>
      <c r="G449" s="35">
        <f t="shared" si="39"/>
        <v>0</v>
      </c>
      <c r="H449" s="36" t="s">
        <v>613</v>
      </c>
      <c r="I449" s="37" t="s">
        <v>196</v>
      </c>
      <c r="J449" s="48"/>
      <c r="K449" s="37">
        <f>0</f>
        <v>0</v>
      </c>
      <c r="L449" s="39" t="s">
        <v>4</v>
      </c>
      <c r="N449" s="71">
        <f t="shared" si="33"/>
        <v>0</v>
      </c>
      <c r="O449" s="8">
        <f t="shared" si="34"/>
        <v>0</v>
      </c>
      <c r="P449" s="67">
        <f t="shared" si="35"/>
        <v>0</v>
      </c>
    </row>
    <row r="450" spans="1:16" ht="13.5" customHeight="1" x14ac:dyDescent="0.15">
      <c r="A450" s="32">
        <v>20150808098</v>
      </c>
      <c r="B450" s="33" t="s">
        <v>440</v>
      </c>
      <c r="C450" s="32" t="s">
        <v>197</v>
      </c>
      <c r="D450" s="34" t="s">
        <v>609</v>
      </c>
      <c r="E450" s="34" t="s">
        <v>7</v>
      </c>
      <c r="F450" s="34" t="s">
        <v>441</v>
      </c>
      <c r="G450" s="35">
        <f t="shared" si="39"/>
        <v>0</v>
      </c>
      <c r="H450" s="36" t="s">
        <v>613</v>
      </c>
      <c r="I450" s="37" t="s">
        <v>7</v>
      </c>
      <c r="J450" s="48"/>
      <c r="K450" s="37">
        <f>0</f>
        <v>0</v>
      </c>
      <c r="L450" s="39" t="s">
        <v>4</v>
      </c>
      <c r="N450" s="71">
        <f t="shared" si="33"/>
        <v>0</v>
      </c>
      <c r="O450" s="8">
        <f t="shared" si="34"/>
        <v>0</v>
      </c>
      <c r="P450" s="67">
        <f t="shared" si="35"/>
        <v>0</v>
      </c>
    </row>
    <row r="451" spans="1:16" ht="13.5" customHeight="1" x14ac:dyDescent="0.15">
      <c r="A451" s="32">
        <v>20150808099</v>
      </c>
      <c r="B451" s="33" t="s">
        <v>123</v>
      </c>
      <c r="C451" s="32" t="s">
        <v>122</v>
      </c>
      <c r="D451" s="34" t="s">
        <v>609</v>
      </c>
      <c r="E451" s="34" t="s">
        <v>7</v>
      </c>
      <c r="F451" s="34" t="s">
        <v>6</v>
      </c>
      <c r="G451" s="35">
        <f t="shared" si="39"/>
        <v>0</v>
      </c>
      <c r="H451" s="36" t="s">
        <v>613</v>
      </c>
      <c r="I451" s="37" t="s">
        <v>7</v>
      </c>
      <c r="J451" s="48"/>
      <c r="K451" s="37">
        <f>0</f>
        <v>0</v>
      </c>
      <c r="L451" s="39" t="s">
        <v>4</v>
      </c>
      <c r="N451" s="71">
        <f t="shared" si="33"/>
        <v>0</v>
      </c>
      <c r="O451" s="8">
        <f t="shared" si="34"/>
        <v>0</v>
      </c>
      <c r="P451" s="67">
        <f t="shared" si="35"/>
        <v>0</v>
      </c>
    </row>
    <row r="452" spans="1:16" ht="13.5" customHeight="1" x14ac:dyDescent="0.15">
      <c r="A452" s="32">
        <v>20150808100</v>
      </c>
      <c r="B452" s="33" t="s">
        <v>123</v>
      </c>
      <c r="C452" s="32" t="s">
        <v>122</v>
      </c>
      <c r="D452" s="34" t="s">
        <v>609</v>
      </c>
      <c r="E452" s="34" t="s">
        <v>7</v>
      </c>
      <c r="F452" s="34" t="s">
        <v>6</v>
      </c>
      <c r="G452" s="35">
        <f t="shared" si="39"/>
        <v>0</v>
      </c>
      <c r="H452" s="36" t="s">
        <v>613</v>
      </c>
      <c r="I452" s="37" t="s">
        <v>7</v>
      </c>
      <c r="J452" s="48"/>
      <c r="K452" s="37">
        <f>0</f>
        <v>0</v>
      </c>
      <c r="L452" s="39" t="s">
        <v>15</v>
      </c>
      <c r="N452" s="71">
        <f t="shared" ref="N452:N515" si="40">IF(E452="neg",0,IF(L452="neg",0,1))</f>
        <v>0</v>
      </c>
      <c r="O452" s="8">
        <f t="shared" ref="O452:O515" si="41">IF(I452="neg",0,IF(L452="neg",0,1))</f>
        <v>0</v>
      </c>
      <c r="P452" s="67">
        <f t="shared" ref="P452:P515" si="42">IF(L452="neg",0,1)</f>
        <v>1</v>
      </c>
    </row>
    <row r="453" spans="1:16" ht="13.5" customHeight="1" x14ac:dyDescent="0.15">
      <c r="A453" s="32">
        <v>20150808121</v>
      </c>
      <c r="B453" s="33" t="s">
        <v>123</v>
      </c>
      <c r="C453" s="32" t="s">
        <v>122</v>
      </c>
      <c r="D453" s="34" t="s">
        <v>609</v>
      </c>
      <c r="E453" s="34" t="s">
        <v>434</v>
      </c>
      <c r="F453" s="34" t="s">
        <v>6</v>
      </c>
      <c r="G453" s="35">
        <f t="shared" si="39"/>
        <v>0</v>
      </c>
      <c r="H453" s="36" t="s">
        <v>612</v>
      </c>
      <c r="I453" s="37" t="s">
        <v>434</v>
      </c>
      <c r="J453" s="48"/>
      <c r="K453" s="37">
        <f>0</f>
        <v>0</v>
      </c>
      <c r="L453" s="39" t="s">
        <v>4</v>
      </c>
      <c r="N453" s="71">
        <f t="shared" si="40"/>
        <v>0</v>
      </c>
      <c r="O453" s="8">
        <f t="shared" si="41"/>
        <v>0</v>
      </c>
      <c r="P453" s="67">
        <f t="shared" si="42"/>
        <v>0</v>
      </c>
    </row>
    <row r="454" spans="1:16" ht="13.5" customHeight="1" x14ac:dyDescent="0.15">
      <c r="A454" s="32">
        <v>20150808122</v>
      </c>
      <c r="B454" s="33" t="s">
        <v>436</v>
      </c>
      <c r="C454" s="32" t="s">
        <v>435</v>
      </c>
      <c r="D454" s="34" t="s">
        <v>609</v>
      </c>
      <c r="E454" s="34" t="s">
        <v>7</v>
      </c>
      <c r="F454" s="34" t="s">
        <v>437</v>
      </c>
      <c r="G454" s="35">
        <f t="shared" si="39"/>
        <v>0</v>
      </c>
      <c r="H454" s="36" t="s">
        <v>612</v>
      </c>
      <c r="I454" s="37" t="s">
        <v>7</v>
      </c>
      <c r="J454" s="48"/>
      <c r="K454" s="37">
        <f>0</f>
        <v>0</v>
      </c>
      <c r="L454" s="39" t="s">
        <v>4</v>
      </c>
      <c r="N454" s="71">
        <f t="shared" si="40"/>
        <v>0</v>
      </c>
      <c r="O454" s="8">
        <f t="shared" si="41"/>
        <v>0</v>
      </c>
      <c r="P454" s="67">
        <f t="shared" si="42"/>
        <v>0</v>
      </c>
    </row>
    <row r="455" spans="1:16" ht="13.5" customHeight="1" x14ac:dyDescent="0.15">
      <c r="A455" s="32">
        <v>20150808123</v>
      </c>
      <c r="B455" s="33" t="s">
        <v>123</v>
      </c>
      <c r="C455" s="32" t="s">
        <v>122</v>
      </c>
      <c r="D455" s="34" t="s">
        <v>609</v>
      </c>
      <c r="E455" s="34" t="s">
        <v>7</v>
      </c>
      <c r="F455" s="34" t="s">
        <v>6</v>
      </c>
      <c r="G455" s="35">
        <f t="shared" si="39"/>
        <v>0</v>
      </c>
      <c r="H455" s="36" t="s">
        <v>612</v>
      </c>
      <c r="I455" s="37" t="s">
        <v>7</v>
      </c>
      <c r="J455" s="48"/>
      <c r="K455" s="37">
        <f>0</f>
        <v>0</v>
      </c>
      <c r="L455" s="39" t="s">
        <v>4</v>
      </c>
      <c r="N455" s="71">
        <f t="shared" si="40"/>
        <v>0</v>
      </c>
      <c r="O455" s="8">
        <f t="shared" si="41"/>
        <v>0</v>
      </c>
      <c r="P455" s="67">
        <f t="shared" si="42"/>
        <v>0</v>
      </c>
    </row>
    <row r="456" spans="1:16" ht="13.5" customHeight="1" x14ac:dyDescent="0.15">
      <c r="A456" s="32">
        <v>20150808124</v>
      </c>
      <c r="B456" s="33" t="s">
        <v>123</v>
      </c>
      <c r="C456" s="32" t="s">
        <v>122</v>
      </c>
      <c r="D456" s="34" t="s">
        <v>609</v>
      </c>
      <c r="E456" s="34" t="s">
        <v>434</v>
      </c>
      <c r="F456" s="34" t="s">
        <v>6</v>
      </c>
      <c r="G456" s="35">
        <f t="shared" si="39"/>
        <v>0</v>
      </c>
      <c r="H456" s="36" t="s">
        <v>612</v>
      </c>
      <c r="I456" s="37" t="s">
        <v>434</v>
      </c>
      <c r="J456" s="48"/>
      <c r="K456" s="37">
        <f>0</f>
        <v>0</v>
      </c>
      <c r="L456" s="39" t="s">
        <v>4</v>
      </c>
      <c r="N456" s="71">
        <f t="shared" si="40"/>
        <v>0</v>
      </c>
      <c r="O456" s="8">
        <f t="shared" si="41"/>
        <v>0</v>
      </c>
      <c r="P456" s="67">
        <f t="shared" si="42"/>
        <v>0</v>
      </c>
    </row>
    <row r="457" spans="1:16" ht="13.5" customHeight="1" x14ac:dyDescent="0.15">
      <c r="A457" s="32">
        <v>20150808125</v>
      </c>
      <c r="B457" s="33" t="s">
        <v>436</v>
      </c>
      <c r="C457" s="32" t="s">
        <v>435</v>
      </c>
      <c r="D457" s="34" t="s">
        <v>609</v>
      </c>
      <c r="E457" s="34" t="s">
        <v>219</v>
      </c>
      <c r="F457" s="34" t="s">
        <v>437</v>
      </c>
      <c r="G457" s="35">
        <f t="shared" si="39"/>
        <v>0</v>
      </c>
      <c r="H457" s="36" t="s">
        <v>612</v>
      </c>
      <c r="I457" s="37" t="s">
        <v>219</v>
      </c>
      <c r="J457" s="48"/>
      <c r="K457" s="37">
        <f>0</f>
        <v>0</v>
      </c>
      <c r="L457" s="39" t="s">
        <v>4</v>
      </c>
      <c r="N457" s="71">
        <f t="shared" si="40"/>
        <v>0</v>
      </c>
      <c r="O457" s="8">
        <f t="shared" si="41"/>
        <v>0</v>
      </c>
      <c r="P457" s="67">
        <f t="shared" si="42"/>
        <v>0</v>
      </c>
    </row>
    <row r="458" spans="1:16" ht="13.5" customHeight="1" x14ac:dyDescent="0.15">
      <c r="A458" s="32">
        <v>20150808126</v>
      </c>
      <c r="B458" s="33" t="s">
        <v>443</v>
      </c>
      <c r="C458" s="32" t="s">
        <v>442</v>
      </c>
      <c r="D458" s="34" t="s">
        <v>609</v>
      </c>
      <c r="E458" s="34" t="s">
        <v>427</v>
      </c>
      <c r="F458" s="34" t="s">
        <v>222</v>
      </c>
      <c r="G458" s="35">
        <f t="shared" si="39"/>
        <v>0</v>
      </c>
      <c r="H458" s="36" t="s">
        <v>613</v>
      </c>
      <c r="I458" s="37" t="s">
        <v>427</v>
      </c>
      <c r="J458" s="48"/>
      <c r="K458" s="37">
        <f>0</f>
        <v>0</v>
      </c>
      <c r="L458" s="39" t="s">
        <v>4</v>
      </c>
      <c r="N458" s="71">
        <f t="shared" si="40"/>
        <v>0</v>
      </c>
      <c r="O458" s="8">
        <f t="shared" si="41"/>
        <v>0</v>
      </c>
      <c r="P458" s="67">
        <f t="shared" si="42"/>
        <v>0</v>
      </c>
    </row>
    <row r="459" spans="1:16" ht="13.5" customHeight="1" x14ac:dyDescent="0.15">
      <c r="A459" s="32">
        <v>20150808127</v>
      </c>
      <c r="B459" s="33" t="s">
        <v>429</v>
      </c>
      <c r="C459" s="32" t="s">
        <v>428</v>
      </c>
      <c r="D459" s="34" t="s">
        <v>609</v>
      </c>
      <c r="E459" s="34" t="s">
        <v>196</v>
      </c>
      <c r="F459" s="34" t="s">
        <v>430</v>
      </c>
      <c r="G459" s="35">
        <f t="shared" si="39"/>
        <v>0</v>
      </c>
      <c r="H459" s="36" t="s">
        <v>613</v>
      </c>
      <c r="I459" s="37" t="s">
        <v>196</v>
      </c>
      <c r="J459" s="48"/>
      <c r="K459" s="37">
        <f>0</f>
        <v>0</v>
      </c>
      <c r="L459" s="39" t="s">
        <v>4</v>
      </c>
      <c r="N459" s="71">
        <f t="shared" si="40"/>
        <v>0</v>
      </c>
      <c r="O459" s="8">
        <f t="shared" si="41"/>
        <v>0</v>
      </c>
      <c r="P459" s="67">
        <f t="shared" si="42"/>
        <v>0</v>
      </c>
    </row>
    <row r="460" spans="1:16" ht="13.5" customHeight="1" x14ac:dyDescent="0.15">
      <c r="A460" s="32">
        <v>20150808128</v>
      </c>
      <c r="B460" s="33" t="s">
        <v>440</v>
      </c>
      <c r="C460" s="32" t="s">
        <v>197</v>
      </c>
      <c r="D460" s="34" t="s">
        <v>609</v>
      </c>
      <c r="E460" s="34" t="s">
        <v>7</v>
      </c>
      <c r="F460" s="34" t="s">
        <v>441</v>
      </c>
      <c r="G460" s="35">
        <f t="shared" si="39"/>
        <v>0</v>
      </c>
      <c r="H460" s="36" t="s">
        <v>613</v>
      </c>
      <c r="I460" s="37" t="s">
        <v>10</v>
      </c>
      <c r="J460" s="48" t="s">
        <v>129</v>
      </c>
      <c r="K460" s="37">
        <f xml:space="preserve"> 4/200</f>
        <v>0.02</v>
      </c>
      <c r="L460" s="39" t="s">
        <v>4</v>
      </c>
      <c r="N460" s="71">
        <f t="shared" si="40"/>
        <v>0</v>
      </c>
      <c r="O460" s="8">
        <f t="shared" si="41"/>
        <v>0</v>
      </c>
      <c r="P460" s="67">
        <f t="shared" si="42"/>
        <v>0</v>
      </c>
    </row>
    <row r="461" spans="1:16" ht="13.5" customHeight="1" x14ac:dyDescent="0.15">
      <c r="A461" s="32">
        <v>20150808129</v>
      </c>
      <c r="B461" s="33" t="s">
        <v>123</v>
      </c>
      <c r="C461" s="32" t="s">
        <v>122</v>
      </c>
      <c r="D461" s="34" t="s">
        <v>609</v>
      </c>
      <c r="E461" s="34" t="s">
        <v>10</v>
      </c>
      <c r="F461" s="34" t="s">
        <v>186</v>
      </c>
      <c r="G461" s="35">
        <f>4/50</f>
        <v>0.08</v>
      </c>
      <c r="H461" s="36" t="s">
        <v>613</v>
      </c>
      <c r="I461" s="37" t="s">
        <v>7</v>
      </c>
      <c r="J461" s="48"/>
      <c r="K461" s="37">
        <f>0</f>
        <v>0</v>
      </c>
      <c r="L461" s="39" t="s">
        <v>42</v>
      </c>
      <c r="N461" s="71">
        <f t="shared" si="40"/>
        <v>1</v>
      </c>
      <c r="O461" s="8">
        <f t="shared" si="41"/>
        <v>0</v>
      </c>
      <c r="P461" s="67">
        <f t="shared" si="42"/>
        <v>1</v>
      </c>
    </row>
    <row r="462" spans="1:16" ht="13.5" customHeight="1" x14ac:dyDescent="0.15">
      <c r="A462" s="32">
        <v>20150808130</v>
      </c>
      <c r="B462" s="33" t="s">
        <v>123</v>
      </c>
      <c r="C462" s="32" t="s">
        <v>122</v>
      </c>
      <c r="D462" s="34" t="s">
        <v>609</v>
      </c>
      <c r="E462" s="34" t="s">
        <v>7</v>
      </c>
      <c r="F462" s="34" t="s">
        <v>6</v>
      </c>
      <c r="G462" s="35">
        <f t="shared" ref="G462:G490" si="43">0/100</f>
        <v>0</v>
      </c>
      <c r="H462" s="36" t="s">
        <v>613</v>
      </c>
      <c r="I462" s="37" t="s">
        <v>7</v>
      </c>
      <c r="J462" s="48"/>
      <c r="K462" s="37">
        <f>0</f>
        <v>0</v>
      </c>
      <c r="L462" s="39" t="s">
        <v>4</v>
      </c>
      <c r="N462" s="71">
        <f t="shared" si="40"/>
        <v>0</v>
      </c>
      <c r="O462" s="8">
        <f t="shared" si="41"/>
        <v>0</v>
      </c>
      <c r="P462" s="67">
        <f t="shared" si="42"/>
        <v>0</v>
      </c>
    </row>
    <row r="463" spans="1:16" ht="13.5" customHeight="1" x14ac:dyDescent="0.15">
      <c r="A463" s="32">
        <v>20150808131</v>
      </c>
      <c r="B463" s="33" t="s">
        <v>123</v>
      </c>
      <c r="C463" s="32" t="s">
        <v>122</v>
      </c>
      <c r="D463" s="34" t="s">
        <v>609</v>
      </c>
      <c r="E463" s="34" t="s">
        <v>7</v>
      </c>
      <c r="F463" s="34" t="s">
        <v>6</v>
      </c>
      <c r="G463" s="35">
        <f t="shared" si="43"/>
        <v>0</v>
      </c>
      <c r="H463" s="36" t="s">
        <v>613</v>
      </c>
      <c r="I463" s="37" t="s">
        <v>7</v>
      </c>
      <c r="J463" s="48"/>
      <c r="K463" s="37">
        <f>0</f>
        <v>0</v>
      </c>
      <c r="L463" s="39" t="s">
        <v>4</v>
      </c>
      <c r="N463" s="71">
        <f t="shared" si="40"/>
        <v>0</v>
      </c>
      <c r="O463" s="8">
        <f t="shared" si="41"/>
        <v>0</v>
      </c>
      <c r="P463" s="67">
        <f t="shared" si="42"/>
        <v>0</v>
      </c>
    </row>
    <row r="464" spans="1:16" ht="13.5" customHeight="1" x14ac:dyDescent="0.15">
      <c r="A464" s="32">
        <v>20150808132</v>
      </c>
      <c r="B464" s="33" t="s">
        <v>123</v>
      </c>
      <c r="C464" s="32" t="s">
        <v>122</v>
      </c>
      <c r="D464" s="34" t="s">
        <v>609</v>
      </c>
      <c r="E464" s="34" t="s">
        <v>7</v>
      </c>
      <c r="F464" s="34" t="s">
        <v>6</v>
      </c>
      <c r="G464" s="35">
        <f t="shared" si="43"/>
        <v>0</v>
      </c>
      <c r="H464" s="36" t="s">
        <v>613</v>
      </c>
      <c r="I464" s="37" t="s">
        <v>7</v>
      </c>
      <c r="J464" s="48"/>
      <c r="K464" s="37">
        <f>0</f>
        <v>0</v>
      </c>
      <c r="L464" s="39" t="s">
        <v>4</v>
      </c>
      <c r="N464" s="71">
        <f t="shared" si="40"/>
        <v>0</v>
      </c>
      <c r="O464" s="8">
        <f t="shared" si="41"/>
        <v>0</v>
      </c>
      <c r="P464" s="67">
        <f t="shared" si="42"/>
        <v>0</v>
      </c>
    </row>
    <row r="465" spans="1:16" ht="13.5" customHeight="1" x14ac:dyDescent="0.15">
      <c r="A465" s="32">
        <v>20150808133</v>
      </c>
      <c r="B465" s="33" t="s">
        <v>123</v>
      </c>
      <c r="C465" s="32" t="s">
        <v>122</v>
      </c>
      <c r="D465" s="34" t="s">
        <v>609</v>
      </c>
      <c r="E465" s="34" t="s">
        <v>7</v>
      </c>
      <c r="F465" s="34" t="s">
        <v>6</v>
      </c>
      <c r="G465" s="35">
        <f t="shared" si="43"/>
        <v>0</v>
      </c>
      <c r="H465" s="36" t="s">
        <v>613</v>
      </c>
      <c r="I465" s="37" t="s">
        <v>7</v>
      </c>
      <c r="J465" s="48"/>
      <c r="K465" s="37">
        <f>0</f>
        <v>0</v>
      </c>
      <c r="L465" s="39" t="s">
        <v>4</v>
      </c>
      <c r="N465" s="71">
        <f t="shared" si="40"/>
        <v>0</v>
      </c>
      <c r="O465" s="8">
        <f t="shared" si="41"/>
        <v>0</v>
      </c>
      <c r="P465" s="67">
        <f t="shared" si="42"/>
        <v>0</v>
      </c>
    </row>
    <row r="466" spans="1:16" ht="13.5" customHeight="1" x14ac:dyDescent="0.15">
      <c r="A466" s="32">
        <v>20150808134</v>
      </c>
      <c r="B466" s="33" t="s">
        <v>123</v>
      </c>
      <c r="C466" s="32" t="s">
        <v>122</v>
      </c>
      <c r="D466" s="34" t="s">
        <v>609</v>
      </c>
      <c r="E466" s="34" t="s">
        <v>7</v>
      </c>
      <c r="F466" s="34" t="s">
        <v>6</v>
      </c>
      <c r="G466" s="35">
        <f t="shared" si="43"/>
        <v>0</v>
      </c>
      <c r="H466" s="36" t="s">
        <v>613</v>
      </c>
      <c r="I466" s="37" t="s">
        <v>7</v>
      </c>
      <c r="J466" s="48"/>
      <c r="K466" s="37">
        <f>0</f>
        <v>0</v>
      </c>
      <c r="L466" s="39" t="s">
        <v>4</v>
      </c>
      <c r="N466" s="71">
        <f t="shared" si="40"/>
        <v>0</v>
      </c>
      <c r="O466" s="8">
        <f t="shared" si="41"/>
        <v>0</v>
      </c>
      <c r="P466" s="67">
        <f t="shared" si="42"/>
        <v>0</v>
      </c>
    </row>
    <row r="467" spans="1:16" ht="13.5" customHeight="1" x14ac:dyDescent="0.15">
      <c r="A467" s="32">
        <v>20150808135</v>
      </c>
      <c r="B467" s="33" t="s">
        <v>123</v>
      </c>
      <c r="C467" s="32" t="s">
        <v>122</v>
      </c>
      <c r="D467" s="34" t="s">
        <v>609</v>
      </c>
      <c r="E467" s="34" t="s">
        <v>7</v>
      </c>
      <c r="F467" s="34" t="s">
        <v>6</v>
      </c>
      <c r="G467" s="35">
        <f t="shared" si="43"/>
        <v>0</v>
      </c>
      <c r="H467" s="36" t="s">
        <v>613</v>
      </c>
      <c r="I467" s="37" t="s">
        <v>7</v>
      </c>
      <c r="J467" s="48"/>
      <c r="K467" s="37">
        <f>0</f>
        <v>0</v>
      </c>
      <c r="L467" s="39" t="s">
        <v>4</v>
      </c>
      <c r="N467" s="71">
        <f t="shared" si="40"/>
        <v>0</v>
      </c>
      <c r="O467" s="8">
        <f t="shared" si="41"/>
        <v>0</v>
      </c>
      <c r="P467" s="67">
        <f t="shared" si="42"/>
        <v>0</v>
      </c>
    </row>
    <row r="468" spans="1:16" ht="13.5" customHeight="1" x14ac:dyDescent="0.15">
      <c r="A468" s="32">
        <v>20150808136</v>
      </c>
      <c r="B468" s="33" t="s">
        <v>123</v>
      </c>
      <c r="C468" s="32" t="s">
        <v>122</v>
      </c>
      <c r="D468" s="34" t="s">
        <v>609</v>
      </c>
      <c r="E468" s="34" t="s">
        <v>7</v>
      </c>
      <c r="F468" s="34" t="s">
        <v>6</v>
      </c>
      <c r="G468" s="35">
        <f t="shared" si="43"/>
        <v>0</v>
      </c>
      <c r="H468" s="36" t="s">
        <v>613</v>
      </c>
      <c r="I468" s="37" t="s">
        <v>7</v>
      </c>
      <c r="J468" s="48"/>
      <c r="K468" s="37">
        <f>0</f>
        <v>0</v>
      </c>
      <c r="L468" s="39" t="s">
        <v>4</v>
      </c>
      <c r="N468" s="71">
        <f t="shared" si="40"/>
        <v>0</v>
      </c>
      <c r="O468" s="8">
        <f t="shared" si="41"/>
        <v>0</v>
      </c>
      <c r="P468" s="67">
        <f t="shared" si="42"/>
        <v>0</v>
      </c>
    </row>
    <row r="469" spans="1:16" ht="13.5" customHeight="1" x14ac:dyDescent="0.15">
      <c r="A469" s="32">
        <v>20150808137</v>
      </c>
      <c r="B469" s="33" t="s">
        <v>123</v>
      </c>
      <c r="C469" s="32" t="s">
        <v>122</v>
      </c>
      <c r="D469" s="34" t="s">
        <v>609</v>
      </c>
      <c r="E469" s="34" t="s">
        <v>33</v>
      </c>
      <c r="F469" s="34" t="s">
        <v>6</v>
      </c>
      <c r="G469" s="35">
        <f t="shared" si="43"/>
        <v>0</v>
      </c>
      <c r="H469" s="36" t="s">
        <v>613</v>
      </c>
      <c r="I469" s="37" t="s">
        <v>33</v>
      </c>
      <c r="J469" s="48"/>
      <c r="K469" s="37">
        <f>0</f>
        <v>0</v>
      </c>
      <c r="L469" s="39" t="s">
        <v>4</v>
      </c>
      <c r="N469" s="71">
        <f t="shared" si="40"/>
        <v>0</v>
      </c>
      <c r="O469" s="8">
        <f t="shared" si="41"/>
        <v>0</v>
      </c>
      <c r="P469" s="67">
        <f t="shared" si="42"/>
        <v>0</v>
      </c>
    </row>
    <row r="470" spans="1:16" ht="13.5" customHeight="1" x14ac:dyDescent="0.15">
      <c r="A470" s="32">
        <v>20150808138</v>
      </c>
      <c r="B470" s="33" t="s">
        <v>444</v>
      </c>
      <c r="C470" s="32" t="s">
        <v>194</v>
      </c>
      <c r="D470" s="34" t="s">
        <v>609</v>
      </c>
      <c r="E470" s="34" t="s">
        <v>7</v>
      </c>
      <c r="F470" s="34" t="s">
        <v>36</v>
      </c>
      <c r="G470" s="35">
        <f t="shared" si="43"/>
        <v>0</v>
      </c>
      <c r="H470" s="36" t="s">
        <v>613</v>
      </c>
      <c r="I470" s="37" t="s">
        <v>7</v>
      </c>
      <c r="J470" s="48"/>
      <c r="K470" s="37">
        <f>0</f>
        <v>0</v>
      </c>
      <c r="L470" s="39" t="s">
        <v>4</v>
      </c>
      <c r="N470" s="71">
        <f t="shared" si="40"/>
        <v>0</v>
      </c>
      <c r="O470" s="8">
        <f t="shared" si="41"/>
        <v>0</v>
      </c>
      <c r="P470" s="67">
        <f t="shared" si="42"/>
        <v>0</v>
      </c>
    </row>
    <row r="471" spans="1:16" ht="13.5" customHeight="1" x14ac:dyDescent="0.15">
      <c r="A471" s="32">
        <v>20150808139</v>
      </c>
      <c r="B471" s="33" t="s">
        <v>123</v>
      </c>
      <c r="C471" s="32" t="s">
        <v>122</v>
      </c>
      <c r="D471" s="34" t="s">
        <v>609</v>
      </c>
      <c r="E471" s="34" t="s">
        <v>7</v>
      </c>
      <c r="F471" s="34" t="s">
        <v>6</v>
      </c>
      <c r="G471" s="35">
        <f t="shared" si="43"/>
        <v>0</v>
      </c>
      <c r="H471" s="36" t="s">
        <v>613</v>
      </c>
      <c r="I471" s="37" t="s">
        <v>7</v>
      </c>
      <c r="J471" s="48"/>
      <c r="K471" s="37">
        <f>0</f>
        <v>0</v>
      </c>
      <c r="L471" s="39" t="s">
        <v>4</v>
      </c>
      <c r="N471" s="71">
        <f t="shared" si="40"/>
        <v>0</v>
      </c>
      <c r="O471" s="8">
        <f t="shared" si="41"/>
        <v>0</v>
      </c>
      <c r="P471" s="67">
        <f t="shared" si="42"/>
        <v>0</v>
      </c>
    </row>
    <row r="472" spans="1:16" ht="13.5" customHeight="1" x14ac:dyDescent="0.15">
      <c r="A472" s="32">
        <v>20150808140</v>
      </c>
      <c r="B472" s="33" t="s">
        <v>123</v>
      </c>
      <c r="C472" s="32" t="s">
        <v>122</v>
      </c>
      <c r="D472" s="34" t="s">
        <v>609</v>
      </c>
      <c r="E472" s="34" t="s">
        <v>7</v>
      </c>
      <c r="F472" s="34" t="s">
        <v>6</v>
      </c>
      <c r="G472" s="35">
        <f t="shared" si="43"/>
        <v>0</v>
      </c>
      <c r="H472" s="36" t="s">
        <v>613</v>
      </c>
      <c r="I472" s="37" t="s">
        <v>7</v>
      </c>
      <c r="J472" s="48"/>
      <c r="K472" s="37">
        <f>0</f>
        <v>0</v>
      </c>
      <c r="L472" s="39" t="s">
        <v>4</v>
      </c>
      <c r="N472" s="71">
        <f t="shared" si="40"/>
        <v>0</v>
      </c>
      <c r="O472" s="8">
        <f t="shared" si="41"/>
        <v>0</v>
      </c>
      <c r="P472" s="67">
        <f t="shared" si="42"/>
        <v>0</v>
      </c>
    </row>
    <row r="473" spans="1:16" ht="13.5" customHeight="1" x14ac:dyDescent="0.15">
      <c r="A473" s="32">
        <v>20150808161</v>
      </c>
      <c r="B473" s="33" t="s">
        <v>123</v>
      </c>
      <c r="C473" s="32" t="s">
        <v>122</v>
      </c>
      <c r="D473" s="34" t="s">
        <v>609</v>
      </c>
      <c r="E473" s="34" t="s">
        <v>199</v>
      </c>
      <c r="F473" s="34" t="s">
        <v>6</v>
      </c>
      <c r="G473" s="35">
        <f t="shared" si="43"/>
        <v>0</v>
      </c>
      <c r="H473" s="36" t="s">
        <v>611</v>
      </c>
      <c r="I473" s="37" t="s">
        <v>199</v>
      </c>
      <c r="J473" s="48"/>
      <c r="K473" s="37">
        <f>0</f>
        <v>0</v>
      </c>
      <c r="L473" s="39" t="s">
        <v>4</v>
      </c>
      <c r="N473" s="71">
        <f t="shared" si="40"/>
        <v>0</v>
      </c>
      <c r="O473" s="8">
        <f t="shared" si="41"/>
        <v>0</v>
      </c>
      <c r="P473" s="67">
        <f t="shared" si="42"/>
        <v>0</v>
      </c>
    </row>
    <row r="474" spans="1:16" ht="13.5" customHeight="1" x14ac:dyDescent="0.15">
      <c r="A474" s="32">
        <v>20150808162</v>
      </c>
      <c r="B474" s="33" t="s">
        <v>446</v>
      </c>
      <c r="C474" s="32" t="s">
        <v>445</v>
      </c>
      <c r="D474" s="34" t="s">
        <v>609</v>
      </c>
      <c r="E474" s="34" t="s">
        <v>219</v>
      </c>
      <c r="F474" s="34" t="s">
        <v>447</v>
      </c>
      <c r="G474" s="35">
        <f t="shared" si="43"/>
        <v>0</v>
      </c>
      <c r="H474" s="36" t="s">
        <v>611</v>
      </c>
      <c r="I474" s="37" t="s">
        <v>219</v>
      </c>
      <c r="J474" s="48"/>
      <c r="K474" s="37">
        <f>0</f>
        <v>0</v>
      </c>
      <c r="L474" s="39" t="s">
        <v>4</v>
      </c>
      <c r="N474" s="71">
        <f t="shared" si="40"/>
        <v>0</v>
      </c>
      <c r="O474" s="8">
        <f t="shared" si="41"/>
        <v>0</v>
      </c>
      <c r="P474" s="67">
        <f t="shared" si="42"/>
        <v>0</v>
      </c>
    </row>
    <row r="475" spans="1:16" ht="13.5" customHeight="1" x14ac:dyDescent="0.15">
      <c r="A475" s="32">
        <v>20150808163</v>
      </c>
      <c r="B475" s="33" t="s">
        <v>443</v>
      </c>
      <c r="C475" s="32" t="s">
        <v>442</v>
      </c>
      <c r="D475" s="34" t="s">
        <v>609</v>
      </c>
      <c r="E475" s="34" t="s">
        <v>7</v>
      </c>
      <c r="F475" s="34" t="s">
        <v>222</v>
      </c>
      <c r="G475" s="35">
        <f t="shared" si="43"/>
        <v>0</v>
      </c>
      <c r="H475" s="36" t="s">
        <v>611</v>
      </c>
      <c r="I475" s="37" t="s">
        <v>7</v>
      </c>
      <c r="J475" s="48"/>
      <c r="K475" s="37">
        <f>0</f>
        <v>0</v>
      </c>
      <c r="L475" s="39" t="s">
        <v>4</v>
      </c>
      <c r="N475" s="71">
        <f t="shared" si="40"/>
        <v>0</v>
      </c>
      <c r="O475" s="8">
        <f t="shared" si="41"/>
        <v>0</v>
      </c>
      <c r="P475" s="67">
        <f t="shared" si="42"/>
        <v>0</v>
      </c>
    </row>
    <row r="476" spans="1:16" ht="13.5" customHeight="1" x14ac:dyDescent="0.15">
      <c r="A476" s="32">
        <v>20150808164</v>
      </c>
      <c r="B476" s="33" t="s">
        <v>123</v>
      </c>
      <c r="C476" s="32" t="s">
        <v>122</v>
      </c>
      <c r="D476" s="34" t="s">
        <v>609</v>
      </c>
      <c r="E476" s="34" t="s">
        <v>7</v>
      </c>
      <c r="F476" s="34" t="s">
        <v>6</v>
      </c>
      <c r="G476" s="35">
        <f t="shared" si="43"/>
        <v>0</v>
      </c>
      <c r="H476" s="36" t="s">
        <v>611</v>
      </c>
      <c r="I476" s="37" t="s">
        <v>7</v>
      </c>
      <c r="J476" s="48"/>
      <c r="K476" s="37">
        <f>0</f>
        <v>0</v>
      </c>
      <c r="L476" s="39" t="s">
        <v>4</v>
      </c>
      <c r="N476" s="71">
        <f t="shared" si="40"/>
        <v>0</v>
      </c>
      <c r="O476" s="8">
        <f t="shared" si="41"/>
        <v>0</v>
      </c>
      <c r="P476" s="67">
        <f t="shared" si="42"/>
        <v>0</v>
      </c>
    </row>
    <row r="477" spans="1:16" ht="13.5" customHeight="1" x14ac:dyDescent="0.15">
      <c r="A477" s="32">
        <v>20150808165</v>
      </c>
      <c r="B477" s="33" t="s">
        <v>123</v>
      </c>
      <c r="C477" s="32" t="s">
        <v>122</v>
      </c>
      <c r="D477" s="34" t="s">
        <v>609</v>
      </c>
      <c r="E477" s="34" t="s">
        <v>427</v>
      </c>
      <c r="F477" s="34" t="s">
        <v>6</v>
      </c>
      <c r="G477" s="35">
        <f t="shared" si="43"/>
        <v>0</v>
      </c>
      <c r="H477" s="36" t="s">
        <v>611</v>
      </c>
      <c r="I477" s="37" t="s">
        <v>427</v>
      </c>
      <c r="J477" s="48"/>
      <c r="K477" s="37">
        <f>0</f>
        <v>0</v>
      </c>
      <c r="L477" s="39" t="s">
        <v>4</v>
      </c>
      <c r="N477" s="71">
        <f t="shared" si="40"/>
        <v>0</v>
      </c>
      <c r="O477" s="8">
        <f t="shared" si="41"/>
        <v>0</v>
      </c>
      <c r="P477" s="67">
        <f t="shared" si="42"/>
        <v>0</v>
      </c>
    </row>
    <row r="478" spans="1:16" ht="13.5" customHeight="1" x14ac:dyDescent="0.15">
      <c r="A478" s="32">
        <v>20150808166</v>
      </c>
      <c r="B478" s="33" t="s">
        <v>429</v>
      </c>
      <c r="C478" s="32" t="s">
        <v>428</v>
      </c>
      <c r="D478" s="34" t="s">
        <v>609</v>
      </c>
      <c r="E478" s="34" t="s">
        <v>427</v>
      </c>
      <c r="F478" s="34" t="s">
        <v>430</v>
      </c>
      <c r="G478" s="35">
        <f t="shared" si="43"/>
        <v>0</v>
      </c>
      <c r="H478" s="36" t="s">
        <v>611</v>
      </c>
      <c r="I478" s="37" t="s">
        <v>427</v>
      </c>
      <c r="J478" s="48"/>
      <c r="K478" s="37">
        <f>0</f>
        <v>0</v>
      </c>
      <c r="L478" s="39" t="s">
        <v>4</v>
      </c>
      <c r="N478" s="71">
        <f t="shared" si="40"/>
        <v>0</v>
      </c>
      <c r="O478" s="8">
        <f t="shared" si="41"/>
        <v>0</v>
      </c>
      <c r="P478" s="67">
        <f t="shared" si="42"/>
        <v>0</v>
      </c>
    </row>
    <row r="479" spans="1:16" ht="13.5" customHeight="1" x14ac:dyDescent="0.15">
      <c r="A479" s="32">
        <v>20150808167</v>
      </c>
      <c r="B479" s="33" t="s">
        <v>429</v>
      </c>
      <c r="C479" s="32" t="s">
        <v>428</v>
      </c>
      <c r="D479" s="34" t="s">
        <v>609</v>
      </c>
      <c r="E479" s="34" t="s">
        <v>427</v>
      </c>
      <c r="F479" s="34" t="s">
        <v>430</v>
      </c>
      <c r="G479" s="35">
        <f t="shared" si="43"/>
        <v>0</v>
      </c>
      <c r="H479" s="36" t="s">
        <v>611</v>
      </c>
      <c r="I479" s="37" t="s">
        <v>427</v>
      </c>
      <c r="J479" s="48"/>
      <c r="K479" s="37">
        <f>0</f>
        <v>0</v>
      </c>
      <c r="L479" s="39" t="s">
        <v>9</v>
      </c>
      <c r="N479" s="71">
        <f t="shared" si="40"/>
        <v>0</v>
      </c>
      <c r="O479" s="8">
        <f t="shared" si="41"/>
        <v>0</v>
      </c>
      <c r="P479" s="67">
        <f t="shared" si="42"/>
        <v>1</v>
      </c>
    </row>
    <row r="480" spans="1:16" ht="13.5" customHeight="1" x14ac:dyDescent="0.15">
      <c r="A480" s="32">
        <v>20150808168</v>
      </c>
      <c r="B480" s="33" t="s">
        <v>429</v>
      </c>
      <c r="C480" s="32" t="s">
        <v>428</v>
      </c>
      <c r="D480" s="34" t="s">
        <v>609</v>
      </c>
      <c r="E480" s="34" t="s">
        <v>427</v>
      </c>
      <c r="F480" s="34" t="s">
        <v>430</v>
      </c>
      <c r="G480" s="35">
        <f t="shared" si="43"/>
        <v>0</v>
      </c>
      <c r="H480" s="36" t="s">
        <v>611</v>
      </c>
      <c r="I480" s="37" t="s">
        <v>427</v>
      </c>
      <c r="J480" s="48"/>
      <c r="K480" s="37">
        <f>0</f>
        <v>0</v>
      </c>
      <c r="L480" s="39" t="s">
        <v>4</v>
      </c>
      <c r="N480" s="71">
        <f t="shared" si="40"/>
        <v>0</v>
      </c>
      <c r="O480" s="8">
        <f t="shared" si="41"/>
        <v>0</v>
      </c>
      <c r="P480" s="67">
        <f t="shared" si="42"/>
        <v>0</v>
      </c>
    </row>
    <row r="481" spans="1:16" ht="13.5" customHeight="1" x14ac:dyDescent="0.15">
      <c r="A481" s="32">
        <v>20150808169</v>
      </c>
      <c r="B481" s="33" t="s">
        <v>429</v>
      </c>
      <c r="C481" s="32" t="s">
        <v>428</v>
      </c>
      <c r="D481" s="34" t="s">
        <v>609</v>
      </c>
      <c r="E481" s="34" t="s">
        <v>427</v>
      </c>
      <c r="F481" s="34" t="s">
        <v>430</v>
      </c>
      <c r="G481" s="35">
        <f t="shared" si="43"/>
        <v>0</v>
      </c>
      <c r="H481" s="36" t="s">
        <v>611</v>
      </c>
      <c r="I481" s="37" t="s">
        <v>427</v>
      </c>
      <c r="J481" s="48"/>
      <c r="K481" s="37">
        <f>0</f>
        <v>0</v>
      </c>
      <c r="L481" s="39" t="s">
        <v>4</v>
      </c>
      <c r="N481" s="71">
        <f t="shared" si="40"/>
        <v>0</v>
      </c>
      <c r="O481" s="8">
        <f t="shared" si="41"/>
        <v>0</v>
      </c>
      <c r="P481" s="67">
        <f t="shared" si="42"/>
        <v>0</v>
      </c>
    </row>
    <row r="482" spans="1:16" ht="13.5" customHeight="1" x14ac:dyDescent="0.15">
      <c r="A482" s="32">
        <v>20150808170</v>
      </c>
      <c r="B482" s="33" t="s">
        <v>429</v>
      </c>
      <c r="C482" s="32" t="s">
        <v>428</v>
      </c>
      <c r="D482" s="34" t="s">
        <v>609</v>
      </c>
      <c r="E482" s="34" t="s">
        <v>427</v>
      </c>
      <c r="F482" s="34" t="s">
        <v>430</v>
      </c>
      <c r="G482" s="35">
        <f t="shared" si="43"/>
        <v>0</v>
      </c>
      <c r="H482" s="36" t="s">
        <v>611</v>
      </c>
      <c r="I482" s="37" t="s">
        <v>427</v>
      </c>
      <c r="J482" s="48"/>
      <c r="K482" s="37">
        <f>0</f>
        <v>0</v>
      </c>
      <c r="L482" s="39" t="s">
        <v>4</v>
      </c>
      <c r="N482" s="71">
        <f t="shared" si="40"/>
        <v>0</v>
      </c>
      <c r="O482" s="8">
        <f t="shared" si="41"/>
        <v>0</v>
      </c>
      <c r="P482" s="67">
        <f t="shared" si="42"/>
        <v>0</v>
      </c>
    </row>
    <row r="483" spans="1:16" ht="13.5" customHeight="1" x14ac:dyDescent="0.15">
      <c r="A483" s="32">
        <v>20150808171</v>
      </c>
      <c r="B483" s="33" t="s">
        <v>429</v>
      </c>
      <c r="C483" s="32" t="s">
        <v>428</v>
      </c>
      <c r="D483" s="34" t="s">
        <v>609</v>
      </c>
      <c r="E483" s="34" t="s">
        <v>7</v>
      </c>
      <c r="F483" s="34" t="s">
        <v>430</v>
      </c>
      <c r="G483" s="35">
        <f t="shared" si="43"/>
        <v>0</v>
      </c>
      <c r="H483" s="36" t="s">
        <v>611</v>
      </c>
      <c r="I483" s="37" t="s">
        <v>7</v>
      </c>
      <c r="J483" s="48"/>
      <c r="K483" s="37">
        <f>0</f>
        <v>0</v>
      </c>
      <c r="L483" s="39" t="s">
        <v>4</v>
      </c>
      <c r="N483" s="71">
        <f t="shared" si="40"/>
        <v>0</v>
      </c>
      <c r="O483" s="8">
        <f t="shared" si="41"/>
        <v>0</v>
      </c>
      <c r="P483" s="67">
        <f t="shared" si="42"/>
        <v>0</v>
      </c>
    </row>
    <row r="484" spans="1:16" ht="13.5" customHeight="1" x14ac:dyDescent="0.15">
      <c r="A484" s="32">
        <v>20150808172</v>
      </c>
      <c r="B484" s="33" t="s">
        <v>123</v>
      </c>
      <c r="C484" s="32" t="s">
        <v>122</v>
      </c>
      <c r="D484" s="34" t="s">
        <v>609</v>
      </c>
      <c r="E484" s="34" t="s">
        <v>7</v>
      </c>
      <c r="F484" s="34" t="s">
        <v>6</v>
      </c>
      <c r="G484" s="35">
        <f t="shared" si="43"/>
        <v>0</v>
      </c>
      <c r="H484" s="36" t="s">
        <v>611</v>
      </c>
      <c r="I484" s="37" t="s">
        <v>7</v>
      </c>
      <c r="J484" s="48"/>
      <c r="K484" s="37">
        <f>0</f>
        <v>0</v>
      </c>
      <c r="L484" s="39" t="s">
        <v>4</v>
      </c>
      <c r="N484" s="71">
        <f t="shared" si="40"/>
        <v>0</v>
      </c>
      <c r="O484" s="8">
        <f t="shared" si="41"/>
        <v>0</v>
      </c>
      <c r="P484" s="67">
        <f t="shared" si="42"/>
        <v>0</v>
      </c>
    </row>
    <row r="485" spans="1:16" ht="13.5" customHeight="1" x14ac:dyDescent="0.15">
      <c r="A485" s="32">
        <v>20150808173</v>
      </c>
      <c r="B485" s="33" t="s">
        <v>123</v>
      </c>
      <c r="C485" s="32" t="s">
        <v>122</v>
      </c>
      <c r="D485" s="34" t="s">
        <v>609</v>
      </c>
      <c r="E485" s="34" t="s">
        <v>7</v>
      </c>
      <c r="F485" s="34" t="s">
        <v>6</v>
      </c>
      <c r="G485" s="35">
        <f t="shared" si="43"/>
        <v>0</v>
      </c>
      <c r="H485" s="36" t="s">
        <v>611</v>
      </c>
      <c r="I485" s="37" t="s">
        <v>7</v>
      </c>
      <c r="J485" s="48"/>
      <c r="K485" s="37">
        <f>0</f>
        <v>0</v>
      </c>
      <c r="L485" s="39" t="s">
        <v>4</v>
      </c>
      <c r="N485" s="71">
        <f t="shared" si="40"/>
        <v>0</v>
      </c>
      <c r="O485" s="8">
        <f t="shared" si="41"/>
        <v>0</v>
      </c>
      <c r="P485" s="67">
        <f t="shared" si="42"/>
        <v>0</v>
      </c>
    </row>
    <row r="486" spans="1:16" ht="13.5" customHeight="1" x14ac:dyDescent="0.15">
      <c r="A486" s="32">
        <v>20150808174</v>
      </c>
      <c r="B486" s="33" t="s">
        <v>123</v>
      </c>
      <c r="C486" s="32" t="s">
        <v>122</v>
      </c>
      <c r="D486" s="34" t="s">
        <v>609</v>
      </c>
      <c r="E486" s="34" t="s">
        <v>7</v>
      </c>
      <c r="F486" s="34" t="s">
        <v>6</v>
      </c>
      <c r="G486" s="35">
        <f t="shared" si="43"/>
        <v>0</v>
      </c>
      <c r="H486" s="36" t="s">
        <v>611</v>
      </c>
      <c r="I486" s="37" t="s">
        <v>7</v>
      </c>
      <c r="J486" s="48"/>
      <c r="K486" s="37">
        <f>0</f>
        <v>0</v>
      </c>
      <c r="L486" s="39" t="s">
        <v>4</v>
      </c>
      <c r="N486" s="71">
        <f t="shared" si="40"/>
        <v>0</v>
      </c>
      <c r="O486" s="8">
        <f t="shared" si="41"/>
        <v>0</v>
      </c>
      <c r="P486" s="67">
        <f t="shared" si="42"/>
        <v>0</v>
      </c>
    </row>
    <row r="487" spans="1:16" ht="13.5" customHeight="1" x14ac:dyDescent="0.15">
      <c r="A487" s="32">
        <v>20150808175</v>
      </c>
      <c r="B487" s="33" t="s">
        <v>123</v>
      </c>
      <c r="C487" s="32" t="s">
        <v>122</v>
      </c>
      <c r="D487" s="34" t="s">
        <v>609</v>
      </c>
      <c r="E487" s="34" t="s">
        <v>7</v>
      </c>
      <c r="F487" s="34" t="s">
        <v>6</v>
      </c>
      <c r="G487" s="35">
        <f t="shared" si="43"/>
        <v>0</v>
      </c>
      <c r="H487" s="36" t="s">
        <v>611</v>
      </c>
      <c r="I487" s="37" t="s">
        <v>10</v>
      </c>
      <c r="J487" s="48" t="s">
        <v>130</v>
      </c>
      <c r="K487" s="37">
        <f xml:space="preserve"> 6/210</f>
        <v>2.8571428571428571E-2</v>
      </c>
      <c r="L487" s="39" t="s">
        <v>4</v>
      </c>
      <c r="N487" s="71">
        <f t="shared" si="40"/>
        <v>0</v>
      </c>
      <c r="O487" s="8">
        <f t="shared" si="41"/>
        <v>0</v>
      </c>
      <c r="P487" s="67">
        <f t="shared" si="42"/>
        <v>0</v>
      </c>
    </row>
    <row r="488" spans="1:16" ht="13.5" customHeight="1" x14ac:dyDescent="0.15">
      <c r="A488" s="32">
        <v>20150808176</v>
      </c>
      <c r="B488" s="33" t="s">
        <v>123</v>
      </c>
      <c r="C488" s="32" t="s">
        <v>122</v>
      </c>
      <c r="D488" s="34" t="s">
        <v>609</v>
      </c>
      <c r="E488" s="34" t="s">
        <v>7</v>
      </c>
      <c r="F488" s="34" t="s">
        <v>6</v>
      </c>
      <c r="G488" s="35">
        <f t="shared" si="43"/>
        <v>0</v>
      </c>
      <c r="H488" s="36" t="s">
        <v>611</v>
      </c>
      <c r="I488" s="37" t="s">
        <v>10</v>
      </c>
      <c r="J488" s="48" t="s">
        <v>131</v>
      </c>
      <c r="K488" s="37">
        <f xml:space="preserve"> 2/218</f>
        <v>9.1743119266055051E-3</v>
      </c>
      <c r="L488" s="39" t="s">
        <v>9</v>
      </c>
      <c r="N488" s="71">
        <f t="shared" si="40"/>
        <v>0</v>
      </c>
      <c r="O488" s="8">
        <f t="shared" si="41"/>
        <v>1</v>
      </c>
      <c r="P488" s="67">
        <f t="shared" si="42"/>
        <v>1</v>
      </c>
    </row>
    <row r="489" spans="1:16" ht="13.5" customHeight="1" x14ac:dyDescent="0.15">
      <c r="A489" s="32">
        <v>20150808177</v>
      </c>
      <c r="B489" s="33" t="s">
        <v>123</v>
      </c>
      <c r="C489" s="32" t="s">
        <v>122</v>
      </c>
      <c r="D489" s="34" t="s">
        <v>609</v>
      </c>
      <c r="E489" s="34" t="s">
        <v>7</v>
      </c>
      <c r="F489" s="34" t="s">
        <v>6</v>
      </c>
      <c r="G489" s="35">
        <f t="shared" si="43"/>
        <v>0</v>
      </c>
      <c r="H489" s="36" t="s">
        <v>611</v>
      </c>
      <c r="I489" s="37" t="s">
        <v>10</v>
      </c>
      <c r="J489" s="48" t="s">
        <v>129</v>
      </c>
      <c r="K489" s="37">
        <f xml:space="preserve"> 4/200</f>
        <v>0.02</v>
      </c>
      <c r="L489" s="39" t="s">
        <v>4</v>
      </c>
      <c r="N489" s="71">
        <f t="shared" si="40"/>
        <v>0</v>
      </c>
      <c r="O489" s="8">
        <f t="shared" si="41"/>
        <v>0</v>
      </c>
      <c r="P489" s="67">
        <f t="shared" si="42"/>
        <v>0</v>
      </c>
    </row>
    <row r="490" spans="1:16" ht="13.5" customHeight="1" x14ac:dyDescent="0.15">
      <c r="A490" s="32">
        <v>20150808178</v>
      </c>
      <c r="B490" s="33" t="s">
        <v>123</v>
      </c>
      <c r="C490" s="32" t="s">
        <v>122</v>
      </c>
      <c r="D490" s="34" t="s">
        <v>609</v>
      </c>
      <c r="E490" s="34" t="s">
        <v>7</v>
      </c>
      <c r="F490" s="34" t="s">
        <v>6</v>
      </c>
      <c r="G490" s="35">
        <f t="shared" si="43"/>
        <v>0</v>
      </c>
      <c r="H490" s="36" t="s">
        <v>611</v>
      </c>
      <c r="I490" s="37" t="s">
        <v>7</v>
      </c>
      <c r="J490" s="48"/>
      <c r="K490" s="37">
        <f>0</f>
        <v>0</v>
      </c>
      <c r="L490" s="39" t="s">
        <v>4</v>
      </c>
      <c r="N490" s="71">
        <f t="shared" si="40"/>
        <v>0</v>
      </c>
      <c r="O490" s="8">
        <f t="shared" si="41"/>
        <v>0</v>
      </c>
      <c r="P490" s="67">
        <f t="shared" si="42"/>
        <v>0</v>
      </c>
    </row>
    <row r="491" spans="1:16" ht="13.5" customHeight="1" x14ac:dyDescent="0.15">
      <c r="A491" s="32">
        <v>20150808179</v>
      </c>
      <c r="B491" s="33" t="s">
        <v>123</v>
      </c>
      <c r="C491" s="32" t="s">
        <v>122</v>
      </c>
      <c r="D491" s="34" t="s">
        <v>609</v>
      </c>
      <c r="E491" s="34" t="s">
        <v>10</v>
      </c>
      <c r="F491" s="34" t="s">
        <v>448</v>
      </c>
      <c r="G491" s="35">
        <f>168/16</f>
        <v>10.5</v>
      </c>
      <c r="H491" s="36" t="s">
        <v>612</v>
      </c>
      <c r="I491" s="37" t="s">
        <v>10</v>
      </c>
      <c r="J491" s="48" t="s">
        <v>132</v>
      </c>
      <c r="K491" s="37">
        <f xml:space="preserve"> 2788/200</f>
        <v>13.94</v>
      </c>
      <c r="L491" s="39" t="s">
        <v>9</v>
      </c>
      <c r="N491" s="71">
        <f t="shared" si="40"/>
        <v>1</v>
      </c>
      <c r="O491" s="8">
        <f t="shared" si="41"/>
        <v>1</v>
      </c>
      <c r="P491" s="67">
        <f t="shared" si="42"/>
        <v>1</v>
      </c>
    </row>
    <row r="492" spans="1:16" ht="13.5" customHeight="1" x14ac:dyDescent="0.15">
      <c r="A492" s="32">
        <v>20150808180</v>
      </c>
      <c r="B492" s="33" t="s">
        <v>123</v>
      </c>
      <c r="C492" s="32" t="s">
        <v>122</v>
      </c>
      <c r="D492" s="34" t="s">
        <v>609</v>
      </c>
      <c r="E492" s="34" t="s">
        <v>7</v>
      </c>
      <c r="F492" s="34" t="s">
        <v>6</v>
      </c>
      <c r="G492" s="35">
        <f t="shared" ref="G492:G510" si="44">0/100</f>
        <v>0</v>
      </c>
      <c r="H492" s="36" t="s">
        <v>612</v>
      </c>
      <c r="I492" s="37" t="s">
        <v>7</v>
      </c>
      <c r="J492" s="48"/>
      <c r="K492" s="37">
        <f>0</f>
        <v>0</v>
      </c>
      <c r="L492" s="39" t="s">
        <v>4</v>
      </c>
      <c r="N492" s="71">
        <f t="shared" si="40"/>
        <v>0</v>
      </c>
      <c r="O492" s="8">
        <f t="shared" si="41"/>
        <v>0</v>
      </c>
      <c r="P492" s="67">
        <f t="shared" si="42"/>
        <v>0</v>
      </c>
    </row>
    <row r="493" spans="1:16" ht="13.5" customHeight="1" x14ac:dyDescent="0.15">
      <c r="A493" s="32">
        <v>20150808201</v>
      </c>
      <c r="B493" s="33" t="s">
        <v>123</v>
      </c>
      <c r="C493" s="32" t="s">
        <v>122</v>
      </c>
      <c r="D493" s="34" t="s">
        <v>609</v>
      </c>
      <c r="E493" s="34" t="s">
        <v>7</v>
      </c>
      <c r="F493" s="34" t="s">
        <v>6</v>
      </c>
      <c r="G493" s="35">
        <f t="shared" si="44"/>
        <v>0</v>
      </c>
      <c r="H493" s="36" t="s">
        <v>133</v>
      </c>
      <c r="I493" s="37" t="s">
        <v>7</v>
      </c>
      <c r="J493" s="48"/>
      <c r="K493" s="37">
        <f>0</f>
        <v>0</v>
      </c>
      <c r="L493" s="39" t="s">
        <v>4</v>
      </c>
      <c r="N493" s="71">
        <f t="shared" si="40"/>
        <v>0</v>
      </c>
      <c r="O493" s="8">
        <f t="shared" si="41"/>
        <v>0</v>
      </c>
      <c r="P493" s="67">
        <f t="shared" si="42"/>
        <v>0</v>
      </c>
    </row>
    <row r="494" spans="1:16" ht="13.5" customHeight="1" x14ac:dyDescent="0.15">
      <c r="A494" s="32">
        <v>20150808202</v>
      </c>
      <c r="B494" s="33" t="s">
        <v>123</v>
      </c>
      <c r="C494" s="32" t="s">
        <v>122</v>
      </c>
      <c r="D494" s="34" t="s">
        <v>609</v>
      </c>
      <c r="E494" s="34" t="s">
        <v>7</v>
      </c>
      <c r="F494" s="34" t="s">
        <v>6</v>
      </c>
      <c r="G494" s="35">
        <f t="shared" si="44"/>
        <v>0</v>
      </c>
      <c r="H494" s="36" t="s">
        <v>133</v>
      </c>
      <c r="I494" s="37" t="s">
        <v>7</v>
      </c>
      <c r="J494" s="48"/>
      <c r="K494" s="37">
        <f>0</f>
        <v>0</v>
      </c>
      <c r="L494" s="39" t="s">
        <v>4</v>
      </c>
      <c r="N494" s="71">
        <f t="shared" si="40"/>
        <v>0</v>
      </c>
      <c r="O494" s="8">
        <f t="shared" si="41"/>
        <v>0</v>
      </c>
      <c r="P494" s="67">
        <f t="shared" si="42"/>
        <v>0</v>
      </c>
    </row>
    <row r="495" spans="1:16" ht="13.5" customHeight="1" x14ac:dyDescent="0.15">
      <c r="A495" s="32">
        <v>20150808203</v>
      </c>
      <c r="B495" s="33" t="s">
        <v>123</v>
      </c>
      <c r="C495" s="32" t="s">
        <v>122</v>
      </c>
      <c r="D495" s="34" t="s">
        <v>609</v>
      </c>
      <c r="E495" s="34" t="s">
        <v>7</v>
      </c>
      <c r="F495" s="34" t="s">
        <v>6</v>
      </c>
      <c r="G495" s="35">
        <f t="shared" si="44"/>
        <v>0</v>
      </c>
      <c r="H495" s="36" t="s">
        <v>133</v>
      </c>
      <c r="I495" s="37" t="s">
        <v>7</v>
      </c>
      <c r="J495" s="48"/>
      <c r="K495" s="37">
        <f>0</f>
        <v>0</v>
      </c>
      <c r="L495" s="39" t="s">
        <v>4</v>
      </c>
      <c r="N495" s="71">
        <f t="shared" si="40"/>
        <v>0</v>
      </c>
      <c r="O495" s="8">
        <f t="shared" si="41"/>
        <v>0</v>
      </c>
      <c r="P495" s="67">
        <f t="shared" si="42"/>
        <v>0</v>
      </c>
    </row>
    <row r="496" spans="1:16" ht="13.5" customHeight="1" x14ac:dyDescent="0.15">
      <c r="A496" s="32">
        <v>20150808204</v>
      </c>
      <c r="B496" s="33" t="s">
        <v>123</v>
      </c>
      <c r="C496" s="32" t="s">
        <v>122</v>
      </c>
      <c r="D496" s="34" t="s">
        <v>609</v>
      </c>
      <c r="E496" s="34" t="s">
        <v>7</v>
      </c>
      <c r="F496" s="34" t="s">
        <v>6</v>
      </c>
      <c r="G496" s="35">
        <f t="shared" si="44"/>
        <v>0</v>
      </c>
      <c r="H496" s="36" t="s">
        <v>133</v>
      </c>
      <c r="I496" s="37" t="s">
        <v>7</v>
      </c>
      <c r="J496" s="48"/>
      <c r="K496" s="37">
        <f>0</f>
        <v>0</v>
      </c>
      <c r="L496" s="39" t="s">
        <v>4</v>
      </c>
      <c r="N496" s="71">
        <f t="shared" si="40"/>
        <v>0</v>
      </c>
      <c r="O496" s="8">
        <f t="shared" si="41"/>
        <v>0</v>
      </c>
      <c r="P496" s="67">
        <f t="shared" si="42"/>
        <v>0</v>
      </c>
    </row>
    <row r="497" spans="1:16" ht="13.5" customHeight="1" x14ac:dyDescent="0.15">
      <c r="A497" s="32">
        <v>20150808205</v>
      </c>
      <c r="B497" s="33" t="s">
        <v>123</v>
      </c>
      <c r="C497" s="32" t="s">
        <v>122</v>
      </c>
      <c r="D497" s="34" t="s">
        <v>609</v>
      </c>
      <c r="E497" s="34" t="s">
        <v>7</v>
      </c>
      <c r="F497" s="34" t="s">
        <v>6</v>
      </c>
      <c r="G497" s="35">
        <f t="shared" si="44"/>
        <v>0</v>
      </c>
      <c r="H497" s="36" t="s">
        <v>133</v>
      </c>
      <c r="I497" s="37" t="s">
        <v>7</v>
      </c>
      <c r="J497" s="48"/>
      <c r="K497" s="37">
        <f>0</f>
        <v>0</v>
      </c>
      <c r="L497" s="39" t="s">
        <v>4</v>
      </c>
      <c r="N497" s="71">
        <f t="shared" si="40"/>
        <v>0</v>
      </c>
      <c r="O497" s="8">
        <f t="shared" si="41"/>
        <v>0</v>
      </c>
      <c r="P497" s="67">
        <f t="shared" si="42"/>
        <v>0</v>
      </c>
    </row>
    <row r="498" spans="1:16" ht="13.5" customHeight="1" x14ac:dyDescent="0.15">
      <c r="A498" s="32">
        <v>20150808206</v>
      </c>
      <c r="B498" s="33" t="s">
        <v>123</v>
      </c>
      <c r="C498" s="32" t="s">
        <v>122</v>
      </c>
      <c r="D498" s="34" t="s">
        <v>609</v>
      </c>
      <c r="E498" s="34" t="s">
        <v>7</v>
      </c>
      <c r="F498" s="34" t="s">
        <v>6</v>
      </c>
      <c r="G498" s="35">
        <f t="shared" si="44"/>
        <v>0</v>
      </c>
      <c r="H498" s="36" t="s">
        <v>133</v>
      </c>
      <c r="I498" s="37" t="s">
        <v>7</v>
      </c>
      <c r="J498" s="48"/>
      <c r="K498" s="37">
        <f>0</f>
        <v>0</v>
      </c>
      <c r="L498" s="39" t="s">
        <v>4</v>
      </c>
      <c r="N498" s="71">
        <f t="shared" si="40"/>
        <v>0</v>
      </c>
      <c r="O498" s="8">
        <f t="shared" si="41"/>
        <v>0</v>
      </c>
      <c r="P498" s="67">
        <f t="shared" si="42"/>
        <v>0</v>
      </c>
    </row>
    <row r="499" spans="1:16" ht="13.5" customHeight="1" x14ac:dyDescent="0.15">
      <c r="A499" s="32">
        <v>20150808207</v>
      </c>
      <c r="B499" s="33" t="s">
        <v>123</v>
      </c>
      <c r="C499" s="32" t="s">
        <v>122</v>
      </c>
      <c r="D499" s="34" t="s">
        <v>609</v>
      </c>
      <c r="E499" s="34" t="s">
        <v>7</v>
      </c>
      <c r="F499" s="34" t="s">
        <v>6</v>
      </c>
      <c r="G499" s="35">
        <f t="shared" si="44"/>
        <v>0</v>
      </c>
      <c r="H499" s="43" t="s">
        <v>609</v>
      </c>
      <c r="I499" s="37" t="s">
        <v>7</v>
      </c>
      <c r="J499" s="51" t="s">
        <v>134</v>
      </c>
      <c r="K499" s="37">
        <v>0</v>
      </c>
      <c r="L499" s="39" t="s">
        <v>4</v>
      </c>
      <c r="N499" s="71">
        <f t="shared" si="40"/>
        <v>0</v>
      </c>
      <c r="O499" s="8">
        <f t="shared" si="41"/>
        <v>0</v>
      </c>
      <c r="P499" s="67">
        <f t="shared" si="42"/>
        <v>0</v>
      </c>
    </row>
    <row r="500" spans="1:16" ht="13.5" customHeight="1" x14ac:dyDescent="0.15">
      <c r="A500" s="32">
        <v>20150808208</v>
      </c>
      <c r="B500" s="33" t="s">
        <v>123</v>
      </c>
      <c r="C500" s="32" t="s">
        <v>122</v>
      </c>
      <c r="D500" s="34" t="s">
        <v>609</v>
      </c>
      <c r="E500" s="34" t="s">
        <v>7</v>
      </c>
      <c r="F500" s="34" t="s">
        <v>6</v>
      </c>
      <c r="G500" s="35">
        <f t="shared" si="44"/>
        <v>0</v>
      </c>
      <c r="H500" s="43" t="s">
        <v>609</v>
      </c>
      <c r="I500" s="37" t="s">
        <v>7</v>
      </c>
      <c r="J500" s="49" t="s">
        <v>135</v>
      </c>
      <c r="K500" s="37">
        <v>0</v>
      </c>
      <c r="L500" s="39" t="s">
        <v>4</v>
      </c>
      <c r="N500" s="71">
        <f t="shared" si="40"/>
        <v>0</v>
      </c>
      <c r="O500" s="8">
        <f t="shared" si="41"/>
        <v>0</v>
      </c>
      <c r="P500" s="67">
        <f t="shared" si="42"/>
        <v>0</v>
      </c>
    </row>
    <row r="501" spans="1:16" ht="13.5" customHeight="1" x14ac:dyDescent="0.15">
      <c r="A501" s="32">
        <v>20150808209</v>
      </c>
      <c r="B501" s="33" t="s">
        <v>123</v>
      </c>
      <c r="C501" s="32" t="s">
        <v>122</v>
      </c>
      <c r="D501" s="34" t="s">
        <v>609</v>
      </c>
      <c r="E501" s="34" t="s">
        <v>7</v>
      </c>
      <c r="F501" s="34" t="s">
        <v>6</v>
      </c>
      <c r="G501" s="35">
        <f t="shared" si="44"/>
        <v>0</v>
      </c>
      <c r="H501" s="36" t="s">
        <v>133</v>
      </c>
      <c r="I501" s="37" t="s">
        <v>7</v>
      </c>
      <c r="J501" s="48"/>
      <c r="K501" s="37">
        <f>0</f>
        <v>0</v>
      </c>
      <c r="L501" s="39" t="s">
        <v>4</v>
      </c>
      <c r="N501" s="71">
        <f t="shared" si="40"/>
        <v>0</v>
      </c>
      <c r="O501" s="8">
        <f t="shared" si="41"/>
        <v>0</v>
      </c>
      <c r="P501" s="67">
        <f t="shared" si="42"/>
        <v>0</v>
      </c>
    </row>
    <row r="502" spans="1:16" ht="13.5" customHeight="1" x14ac:dyDescent="0.15">
      <c r="A502" s="32">
        <v>20150808210</v>
      </c>
      <c r="B502" s="33" t="s">
        <v>123</v>
      </c>
      <c r="C502" s="32" t="s">
        <v>122</v>
      </c>
      <c r="D502" s="34" t="s">
        <v>609</v>
      </c>
      <c r="E502" s="34" t="s">
        <v>7</v>
      </c>
      <c r="F502" s="34" t="s">
        <v>6</v>
      </c>
      <c r="G502" s="35">
        <f t="shared" si="44"/>
        <v>0</v>
      </c>
      <c r="H502" s="36" t="s">
        <v>133</v>
      </c>
      <c r="I502" s="37" t="s">
        <v>7</v>
      </c>
      <c r="J502" s="48"/>
      <c r="K502" s="37">
        <f>0</f>
        <v>0</v>
      </c>
      <c r="L502" s="39" t="s">
        <v>4</v>
      </c>
      <c r="N502" s="71">
        <f t="shared" si="40"/>
        <v>0</v>
      </c>
      <c r="O502" s="8">
        <f t="shared" si="41"/>
        <v>0</v>
      </c>
      <c r="P502" s="67">
        <f t="shared" si="42"/>
        <v>0</v>
      </c>
    </row>
    <row r="503" spans="1:16" ht="13.5" customHeight="1" x14ac:dyDescent="0.15">
      <c r="A503" s="32">
        <v>20150808211</v>
      </c>
      <c r="B503" s="33" t="s">
        <v>123</v>
      </c>
      <c r="C503" s="32" t="s">
        <v>122</v>
      </c>
      <c r="D503" s="34" t="s">
        <v>609</v>
      </c>
      <c r="E503" s="34" t="s">
        <v>7</v>
      </c>
      <c r="F503" s="34" t="s">
        <v>6</v>
      </c>
      <c r="G503" s="35">
        <f t="shared" si="44"/>
        <v>0</v>
      </c>
      <c r="H503" s="36" t="s">
        <v>133</v>
      </c>
      <c r="I503" s="37" t="s">
        <v>7</v>
      </c>
      <c r="J503" s="48"/>
      <c r="K503" s="37">
        <f>0</f>
        <v>0</v>
      </c>
      <c r="L503" s="39" t="s">
        <v>4</v>
      </c>
      <c r="N503" s="71">
        <f t="shared" si="40"/>
        <v>0</v>
      </c>
      <c r="O503" s="8">
        <f t="shared" si="41"/>
        <v>0</v>
      </c>
      <c r="P503" s="67">
        <f t="shared" si="42"/>
        <v>0</v>
      </c>
    </row>
    <row r="504" spans="1:16" ht="13.5" customHeight="1" x14ac:dyDescent="0.15">
      <c r="A504" s="32">
        <v>20150808212</v>
      </c>
      <c r="B504" s="33" t="s">
        <v>123</v>
      </c>
      <c r="C504" s="32" t="s">
        <v>122</v>
      </c>
      <c r="D504" s="34" t="s">
        <v>609</v>
      </c>
      <c r="E504" s="34" t="s">
        <v>7</v>
      </c>
      <c r="F504" s="34" t="s">
        <v>6</v>
      </c>
      <c r="G504" s="35">
        <f t="shared" si="44"/>
        <v>0</v>
      </c>
      <c r="H504" s="36" t="s">
        <v>133</v>
      </c>
      <c r="I504" s="37" t="s">
        <v>7</v>
      </c>
      <c r="J504" s="48"/>
      <c r="K504" s="37">
        <f>0</f>
        <v>0</v>
      </c>
      <c r="L504" s="39" t="s">
        <v>4</v>
      </c>
      <c r="N504" s="71">
        <f t="shared" si="40"/>
        <v>0</v>
      </c>
      <c r="O504" s="8">
        <f t="shared" si="41"/>
        <v>0</v>
      </c>
      <c r="P504" s="67">
        <f t="shared" si="42"/>
        <v>0</v>
      </c>
    </row>
    <row r="505" spans="1:16" ht="13.5" customHeight="1" x14ac:dyDescent="0.15">
      <c r="A505" s="32">
        <v>20150808213</v>
      </c>
      <c r="B505" s="33" t="s">
        <v>123</v>
      </c>
      <c r="C505" s="32" t="s">
        <v>122</v>
      </c>
      <c r="D505" s="34" t="s">
        <v>609</v>
      </c>
      <c r="E505" s="34" t="s">
        <v>7</v>
      </c>
      <c r="F505" s="34" t="s">
        <v>6</v>
      </c>
      <c r="G505" s="35">
        <f t="shared" si="44"/>
        <v>0</v>
      </c>
      <c r="H505" s="36" t="s">
        <v>133</v>
      </c>
      <c r="I505" s="37" t="s">
        <v>7</v>
      </c>
      <c r="J505" s="48"/>
      <c r="K505" s="37">
        <f>0</f>
        <v>0</v>
      </c>
      <c r="L505" s="39" t="s">
        <v>4</v>
      </c>
      <c r="N505" s="71">
        <f t="shared" si="40"/>
        <v>0</v>
      </c>
      <c r="O505" s="8">
        <f t="shared" si="41"/>
        <v>0</v>
      </c>
      <c r="P505" s="67">
        <f t="shared" si="42"/>
        <v>0</v>
      </c>
    </row>
    <row r="506" spans="1:16" ht="13.5" customHeight="1" x14ac:dyDescent="0.15">
      <c r="A506" s="32">
        <v>20150808214</v>
      </c>
      <c r="B506" s="33" t="s">
        <v>123</v>
      </c>
      <c r="C506" s="32" t="s">
        <v>122</v>
      </c>
      <c r="D506" s="34" t="s">
        <v>609</v>
      </c>
      <c r="E506" s="34" t="s">
        <v>7</v>
      </c>
      <c r="F506" s="34" t="s">
        <v>6</v>
      </c>
      <c r="G506" s="35">
        <f t="shared" si="44"/>
        <v>0</v>
      </c>
      <c r="H506" s="36" t="s">
        <v>133</v>
      </c>
      <c r="I506" s="37" t="s">
        <v>7</v>
      </c>
      <c r="J506" s="48"/>
      <c r="K506" s="37">
        <f>0</f>
        <v>0</v>
      </c>
      <c r="L506" s="39" t="s">
        <v>4</v>
      </c>
      <c r="N506" s="71">
        <f t="shared" si="40"/>
        <v>0</v>
      </c>
      <c r="O506" s="8">
        <f t="shared" si="41"/>
        <v>0</v>
      </c>
      <c r="P506" s="67">
        <f t="shared" si="42"/>
        <v>0</v>
      </c>
    </row>
    <row r="507" spans="1:16" ht="13.5" customHeight="1" x14ac:dyDescent="0.15">
      <c r="A507" s="32">
        <v>20150808215</v>
      </c>
      <c r="B507" s="33" t="s">
        <v>123</v>
      </c>
      <c r="C507" s="32" t="s">
        <v>122</v>
      </c>
      <c r="D507" s="34" t="s">
        <v>609</v>
      </c>
      <c r="E507" s="34" t="s">
        <v>7</v>
      </c>
      <c r="F507" s="34" t="s">
        <v>6</v>
      </c>
      <c r="G507" s="35">
        <f t="shared" si="44"/>
        <v>0</v>
      </c>
      <c r="H507" s="36" t="s">
        <v>133</v>
      </c>
      <c r="I507" s="37" t="s">
        <v>7</v>
      </c>
      <c r="J507" s="48"/>
      <c r="K507" s="37">
        <f>0</f>
        <v>0</v>
      </c>
      <c r="L507" s="39" t="s">
        <v>4</v>
      </c>
      <c r="N507" s="71">
        <f t="shared" si="40"/>
        <v>0</v>
      </c>
      <c r="O507" s="8">
        <f t="shared" si="41"/>
        <v>0</v>
      </c>
      <c r="P507" s="67">
        <f t="shared" si="42"/>
        <v>0</v>
      </c>
    </row>
    <row r="508" spans="1:16" ht="13.5" customHeight="1" x14ac:dyDescent="0.15">
      <c r="A508" s="32">
        <v>20150808216</v>
      </c>
      <c r="B508" s="33" t="s">
        <v>123</v>
      </c>
      <c r="C508" s="32" t="s">
        <v>122</v>
      </c>
      <c r="D508" s="34" t="s">
        <v>609</v>
      </c>
      <c r="E508" s="34" t="s">
        <v>7</v>
      </c>
      <c r="F508" s="34" t="s">
        <v>6</v>
      </c>
      <c r="G508" s="35">
        <f t="shared" si="44"/>
        <v>0</v>
      </c>
      <c r="H508" s="36" t="s">
        <v>133</v>
      </c>
      <c r="I508" s="37" t="s">
        <v>7</v>
      </c>
      <c r="J508" s="48"/>
      <c r="K508" s="37">
        <f>0</f>
        <v>0</v>
      </c>
      <c r="L508" s="39" t="s">
        <v>4</v>
      </c>
      <c r="N508" s="71">
        <f t="shared" si="40"/>
        <v>0</v>
      </c>
      <c r="O508" s="8">
        <f t="shared" si="41"/>
        <v>0</v>
      </c>
      <c r="P508" s="67">
        <f t="shared" si="42"/>
        <v>0</v>
      </c>
    </row>
    <row r="509" spans="1:16" ht="13.5" customHeight="1" x14ac:dyDescent="0.15">
      <c r="A509" s="32">
        <v>20150808217</v>
      </c>
      <c r="B509" s="33" t="s">
        <v>123</v>
      </c>
      <c r="C509" s="32" t="s">
        <v>122</v>
      </c>
      <c r="D509" s="34" t="s">
        <v>609</v>
      </c>
      <c r="E509" s="34" t="s">
        <v>7</v>
      </c>
      <c r="F509" s="34" t="s">
        <v>6</v>
      </c>
      <c r="G509" s="35">
        <f t="shared" si="44"/>
        <v>0</v>
      </c>
      <c r="H509" s="36" t="s">
        <v>133</v>
      </c>
      <c r="I509" s="37" t="s">
        <v>7</v>
      </c>
      <c r="J509" s="48"/>
      <c r="K509" s="37">
        <f>0</f>
        <v>0</v>
      </c>
      <c r="L509" s="39" t="s">
        <v>4</v>
      </c>
      <c r="N509" s="71">
        <f t="shared" si="40"/>
        <v>0</v>
      </c>
      <c r="O509" s="8">
        <f t="shared" si="41"/>
        <v>0</v>
      </c>
      <c r="P509" s="67">
        <f t="shared" si="42"/>
        <v>0</v>
      </c>
    </row>
    <row r="510" spans="1:16" ht="13.5" customHeight="1" x14ac:dyDescent="0.15">
      <c r="A510" s="32">
        <v>20150808218</v>
      </c>
      <c r="B510" s="33" t="s">
        <v>123</v>
      </c>
      <c r="C510" s="32" t="s">
        <v>122</v>
      </c>
      <c r="D510" s="34" t="s">
        <v>609</v>
      </c>
      <c r="E510" s="34" t="s">
        <v>7</v>
      </c>
      <c r="F510" s="34" t="s">
        <v>6</v>
      </c>
      <c r="G510" s="35">
        <f t="shared" si="44"/>
        <v>0</v>
      </c>
      <c r="H510" s="36" t="s">
        <v>133</v>
      </c>
      <c r="I510" s="37" t="s">
        <v>7</v>
      </c>
      <c r="J510" s="48"/>
      <c r="K510" s="37">
        <f>0</f>
        <v>0</v>
      </c>
      <c r="L510" s="39" t="s">
        <v>4</v>
      </c>
      <c r="N510" s="71">
        <f t="shared" si="40"/>
        <v>0</v>
      </c>
      <c r="O510" s="8">
        <f t="shared" si="41"/>
        <v>0</v>
      </c>
      <c r="P510" s="67">
        <f t="shared" si="42"/>
        <v>0</v>
      </c>
    </row>
    <row r="511" spans="1:16" ht="13.5" customHeight="1" x14ac:dyDescent="0.15">
      <c r="A511" s="32">
        <v>20150808219</v>
      </c>
      <c r="B511" s="33" t="s">
        <v>123</v>
      </c>
      <c r="C511" s="32" t="s">
        <v>122</v>
      </c>
      <c r="D511" s="34" t="s">
        <v>609</v>
      </c>
      <c r="E511" s="34" t="s">
        <v>10</v>
      </c>
      <c r="F511" s="34" t="s">
        <v>136</v>
      </c>
      <c r="G511" s="35">
        <f>32/27</f>
        <v>1.1851851851851851</v>
      </c>
      <c r="H511" s="36" t="s">
        <v>133</v>
      </c>
      <c r="I511" s="37" t="s">
        <v>10</v>
      </c>
      <c r="J511" s="48" t="s">
        <v>137</v>
      </c>
      <c r="K511" s="37">
        <f xml:space="preserve"> 58/200</f>
        <v>0.28999999999999998</v>
      </c>
      <c r="L511" s="39" t="s">
        <v>9</v>
      </c>
      <c r="N511" s="71">
        <f t="shared" si="40"/>
        <v>1</v>
      </c>
      <c r="O511" s="8">
        <f t="shared" si="41"/>
        <v>1</v>
      </c>
      <c r="P511" s="67">
        <f t="shared" si="42"/>
        <v>1</v>
      </c>
    </row>
    <row r="512" spans="1:16" ht="13.5" customHeight="1" x14ac:dyDescent="0.15">
      <c r="A512" s="32">
        <v>20150808220</v>
      </c>
      <c r="B512" s="33" t="s">
        <v>123</v>
      </c>
      <c r="C512" s="32" t="s">
        <v>122</v>
      </c>
      <c r="D512" s="34" t="s">
        <v>609</v>
      </c>
      <c r="E512" s="34" t="s">
        <v>219</v>
      </c>
      <c r="F512" s="34" t="s">
        <v>6</v>
      </c>
      <c r="G512" s="35">
        <f t="shared" ref="G512:G534" si="45">0/100</f>
        <v>0</v>
      </c>
      <c r="H512" s="36" t="s">
        <v>133</v>
      </c>
      <c r="I512" s="37" t="s">
        <v>219</v>
      </c>
      <c r="J512" s="48"/>
      <c r="K512" s="37">
        <f>0</f>
        <v>0</v>
      </c>
      <c r="L512" s="39" t="s">
        <v>19</v>
      </c>
      <c r="N512" s="71">
        <f t="shared" si="40"/>
        <v>0</v>
      </c>
      <c r="O512" s="8">
        <f t="shared" si="41"/>
        <v>0</v>
      </c>
      <c r="P512" s="67">
        <f t="shared" si="42"/>
        <v>1</v>
      </c>
    </row>
    <row r="513" spans="1:16" ht="13.5" customHeight="1" x14ac:dyDescent="0.15">
      <c r="A513" s="32">
        <v>20150808241</v>
      </c>
      <c r="B513" s="33" t="s">
        <v>443</v>
      </c>
      <c r="C513" s="32" t="s">
        <v>442</v>
      </c>
      <c r="D513" s="34" t="s">
        <v>609</v>
      </c>
      <c r="E513" s="34" t="s">
        <v>427</v>
      </c>
      <c r="F513" s="34" t="s">
        <v>222</v>
      </c>
      <c r="G513" s="35">
        <f t="shared" si="45"/>
        <v>0</v>
      </c>
      <c r="H513" s="36" t="s">
        <v>612</v>
      </c>
      <c r="I513" s="37" t="s">
        <v>427</v>
      </c>
      <c r="J513" s="48"/>
      <c r="K513" s="37">
        <f>0</f>
        <v>0</v>
      </c>
      <c r="L513" s="39" t="s">
        <v>4</v>
      </c>
      <c r="N513" s="71">
        <f t="shared" si="40"/>
        <v>0</v>
      </c>
      <c r="O513" s="8">
        <f t="shared" si="41"/>
        <v>0</v>
      </c>
      <c r="P513" s="67">
        <f t="shared" si="42"/>
        <v>0</v>
      </c>
    </row>
    <row r="514" spans="1:16" ht="13.5" customHeight="1" x14ac:dyDescent="0.15">
      <c r="A514" s="32">
        <v>20150808242</v>
      </c>
      <c r="B514" s="33" t="s">
        <v>429</v>
      </c>
      <c r="C514" s="32" t="s">
        <v>428</v>
      </c>
      <c r="D514" s="34" t="s">
        <v>609</v>
      </c>
      <c r="E514" s="34" t="s">
        <v>219</v>
      </c>
      <c r="F514" s="34" t="s">
        <v>430</v>
      </c>
      <c r="G514" s="35">
        <f t="shared" si="45"/>
        <v>0</v>
      </c>
      <c r="H514" s="36" t="s">
        <v>612</v>
      </c>
      <c r="I514" s="37" t="s">
        <v>219</v>
      </c>
      <c r="J514" s="48"/>
      <c r="K514" s="37">
        <f>0</f>
        <v>0</v>
      </c>
      <c r="L514" s="39" t="s">
        <v>4</v>
      </c>
      <c r="N514" s="71">
        <f t="shared" si="40"/>
        <v>0</v>
      </c>
      <c r="O514" s="8">
        <f t="shared" si="41"/>
        <v>0</v>
      </c>
      <c r="P514" s="67">
        <f t="shared" si="42"/>
        <v>0</v>
      </c>
    </row>
    <row r="515" spans="1:16" ht="13.5" customHeight="1" x14ac:dyDescent="0.15">
      <c r="A515" s="32">
        <v>20150808243</v>
      </c>
      <c r="B515" s="33" t="s">
        <v>443</v>
      </c>
      <c r="C515" s="32" t="s">
        <v>442</v>
      </c>
      <c r="D515" s="34" t="s">
        <v>609</v>
      </c>
      <c r="E515" s="34" t="s">
        <v>219</v>
      </c>
      <c r="F515" s="34" t="s">
        <v>222</v>
      </c>
      <c r="G515" s="35">
        <f t="shared" si="45"/>
        <v>0</v>
      </c>
      <c r="H515" s="36" t="s">
        <v>612</v>
      </c>
      <c r="I515" s="37" t="s">
        <v>219</v>
      </c>
      <c r="J515" s="48"/>
      <c r="K515" s="37">
        <f>0</f>
        <v>0</v>
      </c>
      <c r="L515" s="39" t="s">
        <v>4</v>
      </c>
      <c r="N515" s="71">
        <f t="shared" si="40"/>
        <v>0</v>
      </c>
      <c r="O515" s="8">
        <f t="shared" si="41"/>
        <v>0</v>
      </c>
      <c r="P515" s="67">
        <f t="shared" si="42"/>
        <v>0</v>
      </c>
    </row>
    <row r="516" spans="1:16" ht="13.5" customHeight="1" x14ac:dyDescent="0.15">
      <c r="A516" s="32">
        <v>20150808244</v>
      </c>
      <c r="B516" s="33" t="s">
        <v>443</v>
      </c>
      <c r="C516" s="32" t="s">
        <v>442</v>
      </c>
      <c r="D516" s="34" t="s">
        <v>609</v>
      </c>
      <c r="E516" s="34" t="s">
        <v>210</v>
      </c>
      <c r="F516" s="34" t="s">
        <v>222</v>
      </c>
      <c r="G516" s="35">
        <f t="shared" si="45"/>
        <v>0</v>
      </c>
      <c r="H516" s="36" t="s">
        <v>612</v>
      </c>
      <c r="I516" s="37" t="s">
        <v>210</v>
      </c>
      <c r="J516" s="48"/>
      <c r="K516" s="37">
        <f>0</f>
        <v>0</v>
      </c>
      <c r="L516" s="39" t="s">
        <v>9</v>
      </c>
      <c r="N516" s="71">
        <f t="shared" ref="N516:N579" si="46">IF(E516="neg",0,IF(L516="neg",0,1))</f>
        <v>0</v>
      </c>
      <c r="O516" s="8">
        <f t="shared" ref="O516:O579" si="47">IF(I516="neg",0,IF(L516="neg",0,1))</f>
        <v>0</v>
      </c>
      <c r="P516" s="67">
        <f t="shared" ref="P516:P579" si="48">IF(L516="neg",0,1)</f>
        <v>1</v>
      </c>
    </row>
    <row r="517" spans="1:16" ht="13.5" customHeight="1" x14ac:dyDescent="0.15">
      <c r="A517" s="32">
        <v>20150808245</v>
      </c>
      <c r="B517" s="33" t="s">
        <v>450</v>
      </c>
      <c r="C517" s="32" t="s">
        <v>449</v>
      </c>
      <c r="D517" s="34" t="s">
        <v>609</v>
      </c>
      <c r="E517" s="34" t="s">
        <v>219</v>
      </c>
      <c r="F517" s="34" t="s">
        <v>240</v>
      </c>
      <c r="G517" s="35">
        <f t="shared" si="45"/>
        <v>0</v>
      </c>
      <c r="H517" s="36" t="s">
        <v>612</v>
      </c>
      <c r="I517" s="37" t="s">
        <v>219</v>
      </c>
      <c r="J517" s="48"/>
      <c r="K517" s="37">
        <f>0</f>
        <v>0</v>
      </c>
      <c r="L517" s="39" t="s">
        <v>4</v>
      </c>
      <c r="N517" s="71">
        <f t="shared" si="46"/>
        <v>0</v>
      </c>
      <c r="O517" s="8">
        <f t="shared" si="47"/>
        <v>0</v>
      </c>
      <c r="P517" s="67">
        <f t="shared" si="48"/>
        <v>0</v>
      </c>
    </row>
    <row r="518" spans="1:16" ht="13.5" customHeight="1" x14ac:dyDescent="0.15">
      <c r="A518" s="32">
        <v>20150808246</v>
      </c>
      <c r="B518" s="33" t="s">
        <v>443</v>
      </c>
      <c r="C518" s="32" t="s">
        <v>442</v>
      </c>
      <c r="D518" s="34" t="s">
        <v>609</v>
      </c>
      <c r="E518" s="34" t="s">
        <v>427</v>
      </c>
      <c r="F518" s="34" t="s">
        <v>222</v>
      </c>
      <c r="G518" s="35">
        <f t="shared" si="45"/>
        <v>0</v>
      </c>
      <c r="H518" s="36" t="s">
        <v>611</v>
      </c>
      <c r="I518" s="37" t="s">
        <v>427</v>
      </c>
      <c r="J518" s="48"/>
      <c r="K518" s="37">
        <f>0</f>
        <v>0</v>
      </c>
      <c r="L518" s="39" t="s">
        <v>4</v>
      </c>
      <c r="N518" s="71">
        <f t="shared" si="46"/>
        <v>0</v>
      </c>
      <c r="O518" s="8">
        <f t="shared" si="47"/>
        <v>0</v>
      </c>
      <c r="P518" s="67">
        <f t="shared" si="48"/>
        <v>0</v>
      </c>
    </row>
    <row r="519" spans="1:16" ht="13.5" customHeight="1" x14ac:dyDescent="0.15">
      <c r="A519" s="32">
        <v>20150808247</v>
      </c>
      <c r="B519" s="33" t="s">
        <v>429</v>
      </c>
      <c r="C519" s="32" t="s">
        <v>428</v>
      </c>
      <c r="D519" s="34" t="s">
        <v>609</v>
      </c>
      <c r="E519" s="34" t="s">
        <v>219</v>
      </c>
      <c r="F519" s="34" t="s">
        <v>430</v>
      </c>
      <c r="G519" s="35">
        <f t="shared" si="45"/>
        <v>0</v>
      </c>
      <c r="H519" s="36" t="s">
        <v>611</v>
      </c>
      <c r="I519" s="37" t="s">
        <v>219</v>
      </c>
      <c r="J519" s="48"/>
      <c r="K519" s="37">
        <f>0</f>
        <v>0</v>
      </c>
      <c r="L519" s="39" t="s">
        <v>4</v>
      </c>
      <c r="N519" s="71">
        <f t="shared" si="46"/>
        <v>0</v>
      </c>
      <c r="O519" s="8">
        <f t="shared" si="47"/>
        <v>0</v>
      </c>
      <c r="P519" s="67">
        <f t="shared" si="48"/>
        <v>0</v>
      </c>
    </row>
    <row r="520" spans="1:16" ht="13.5" customHeight="1" x14ac:dyDescent="0.15">
      <c r="A520" s="32">
        <v>20150808248</v>
      </c>
      <c r="B520" s="33" t="s">
        <v>443</v>
      </c>
      <c r="C520" s="32" t="s">
        <v>442</v>
      </c>
      <c r="D520" s="34" t="s">
        <v>609</v>
      </c>
      <c r="E520" s="34" t="s">
        <v>219</v>
      </c>
      <c r="F520" s="34" t="s">
        <v>222</v>
      </c>
      <c r="G520" s="35">
        <f t="shared" si="45"/>
        <v>0</v>
      </c>
      <c r="H520" s="36" t="s">
        <v>611</v>
      </c>
      <c r="I520" s="37" t="s">
        <v>219</v>
      </c>
      <c r="J520" s="48"/>
      <c r="K520" s="37">
        <f>0</f>
        <v>0</v>
      </c>
      <c r="L520" s="39" t="s">
        <v>4</v>
      </c>
      <c r="N520" s="71">
        <f t="shared" si="46"/>
        <v>0</v>
      </c>
      <c r="O520" s="8">
        <f t="shared" si="47"/>
        <v>0</v>
      </c>
      <c r="P520" s="67">
        <f t="shared" si="48"/>
        <v>0</v>
      </c>
    </row>
    <row r="521" spans="1:16" ht="13.5" customHeight="1" x14ac:dyDescent="0.15">
      <c r="A521" s="32">
        <v>20150808249</v>
      </c>
      <c r="B521" s="33" t="s">
        <v>443</v>
      </c>
      <c r="C521" s="32" t="s">
        <v>442</v>
      </c>
      <c r="D521" s="34" t="s">
        <v>609</v>
      </c>
      <c r="E521" s="34" t="s">
        <v>219</v>
      </c>
      <c r="F521" s="34" t="s">
        <v>222</v>
      </c>
      <c r="G521" s="35">
        <f t="shared" si="45"/>
        <v>0</v>
      </c>
      <c r="H521" s="36" t="s">
        <v>611</v>
      </c>
      <c r="I521" s="37" t="s">
        <v>219</v>
      </c>
      <c r="J521" s="48"/>
      <c r="K521" s="37">
        <f>0</f>
        <v>0</v>
      </c>
      <c r="L521" s="39" t="s">
        <v>4</v>
      </c>
      <c r="N521" s="71">
        <f t="shared" si="46"/>
        <v>0</v>
      </c>
      <c r="O521" s="8">
        <f t="shared" si="47"/>
        <v>0</v>
      </c>
      <c r="P521" s="67">
        <f t="shared" si="48"/>
        <v>0</v>
      </c>
    </row>
    <row r="522" spans="1:16" ht="13.5" customHeight="1" x14ac:dyDescent="0.15">
      <c r="A522" s="32">
        <v>20150808250</v>
      </c>
      <c r="B522" s="33" t="s">
        <v>443</v>
      </c>
      <c r="C522" s="32" t="s">
        <v>442</v>
      </c>
      <c r="D522" s="34" t="s">
        <v>609</v>
      </c>
      <c r="E522" s="34" t="s">
        <v>219</v>
      </c>
      <c r="F522" s="34" t="s">
        <v>222</v>
      </c>
      <c r="G522" s="35">
        <f t="shared" si="45"/>
        <v>0</v>
      </c>
      <c r="H522" s="36" t="s">
        <v>611</v>
      </c>
      <c r="I522" s="37" t="s">
        <v>219</v>
      </c>
      <c r="J522" s="48"/>
      <c r="K522" s="37">
        <f>0</f>
        <v>0</v>
      </c>
      <c r="L522" s="39" t="s">
        <v>4</v>
      </c>
      <c r="N522" s="71">
        <f t="shared" si="46"/>
        <v>0</v>
      </c>
      <c r="O522" s="8">
        <f t="shared" si="47"/>
        <v>0</v>
      </c>
      <c r="P522" s="67">
        <f t="shared" si="48"/>
        <v>0</v>
      </c>
    </row>
    <row r="523" spans="1:16" ht="13.5" customHeight="1" x14ac:dyDescent="0.15">
      <c r="A523" s="32">
        <v>20150808251</v>
      </c>
      <c r="B523" s="33" t="s">
        <v>443</v>
      </c>
      <c r="C523" s="32" t="s">
        <v>442</v>
      </c>
      <c r="D523" s="34" t="s">
        <v>609</v>
      </c>
      <c r="E523" s="34" t="s">
        <v>451</v>
      </c>
      <c r="F523" s="34" t="s">
        <v>222</v>
      </c>
      <c r="G523" s="35">
        <f t="shared" si="45"/>
        <v>0</v>
      </c>
      <c r="H523" s="36" t="s">
        <v>611</v>
      </c>
      <c r="I523" s="37" t="s">
        <v>451</v>
      </c>
      <c r="J523" s="48"/>
      <c r="K523" s="37">
        <f>0</f>
        <v>0</v>
      </c>
      <c r="L523" s="39" t="s">
        <v>4</v>
      </c>
      <c r="N523" s="71">
        <f t="shared" si="46"/>
        <v>0</v>
      </c>
      <c r="O523" s="8">
        <f t="shared" si="47"/>
        <v>0</v>
      </c>
      <c r="P523" s="67">
        <f t="shared" si="48"/>
        <v>0</v>
      </c>
    </row>
    <row r="524" spans="1:16" ht="13.5" customHeight="1" x14ac:dyDescent="0.15">
      <c r="A524" s="32">
        <v>20150808252</v>
      </c>
      <c r="B524" s="33" t="s">
        <v>453</v>
      </c>
      <c r="C524" s="32" t="s">
        <v>452</v>
      </c>
      <c r="D524" s="34" t="s">
        <v>609</v>
      </c>
      <c r="E524" s="34" t="s">
        <v>219</v>
      </c>
      <c r="F524" s="34" t="s">
        <v>454</v>
      </c>
      <c r="G524" s="35">
        <f t="shared" si="45"/>
        <v>0</v>
      </c>
      <c r="H524" s="36" t="s">
        <v>611</v>
      </c>
      <c r="I524" s="37" t="s">
        <v>219</v>
      </c>
      <c r="J524" s="48"/>
      <c r="K524" s="37">
        <f>0</f>
        <v>0</v>
      </c>
      <c r="L524" s="39" t="s">
        <v>4</v>
      </c>
      <c r="N524" s="71">
        <f t="shared" si="46"/>
        <v>0</v>
      </c>
      <c r="O524" s="8">
        <f t="shared" si="47"/>
        <v>0</v>
      </c>
      <c r="P524" s="67">
        <f t="shared" si="48"/>
        <v>0</v>
      </c>
    </row>
    <row r="525" spans="1:16" ht="13.5" customHeight="1" x14ac:dyDescent="0.15">
      <c r="A525" s="32">
        <v>20150808253</v>
      </c>
      <c r="B525" s="33" t="s">
        <v>443</v>
      </c>
      <c r="C525" s="32" t="s">
        <v>442</v>
      </c>
      <c r="D525" s="34" t="s">
        <v>609</v>
      </c>
      <c r="E525" s="34" t="s">
        <v>233</v>
      </c>
      <c r="F525" s="34" t="s">
        <v>222</v>
      </c>
      <c r="G525" s="35">
        <f t="shared" si="45"/>
        <v>0</v>
      </c>
      <c r="H525" s="36" t="s">
        <v>611</v>
      </c>
      <c r="I525" s="37" t="s">
        <v>233</v>
      </c>
      <c r="J525" s="48"/>
      <c r="K525" s="37">
        <f>0</f>
        <v>0</v>
      </c>
      <c r="L525" s="39" t="s">
        <v>4</v>
      </c>
      <c r="N525" s="71">
        <f t="shared" si="46"/>
        <v>0</v>
      </c>
      <c r="O525" s="8">
        <f t="shared" si="47"/>
        <v>0</v>
      </c>
      <c r="P525" s="67">
        <f t="shared" si="48"/>
        <v>0</v>
      </c>
    </row>
    <row r="526" spans="1:16" ht="13.5" customHeight="1" x14ac:dyDescent="0.15">
      <c r="A526" s="32">
        <v>20150808254</v>
      </c>
      <c r="B526" s="33" t="s">
        <v>439</v>
      </c>
      <c r="C526" s="32" t="s">
        <v>438</v>
      </c>
      <c r="D526" s="34" t="s">
        <v>609</v>
      </c>
      <c r="E526" s="34" t="s">
        <v>219</v>
      </c>
      <c r="F526" s="34" t="s">
        <v>236</v>
      </c>
      <c r="G526" s="35">
        <f t="shared" si="45"/>
        <v>0</v>
      </c>
      <c r="H526" s="36" t="s">
        <v>611</v>
      </c>
      <c r="I526" s="37" t="s">
        <v>229</v>
      </c>
      <c r="J526" s="48" t="s">
        <v>100</v>
      </c>
      <c r="K526" s="37">
        <f xml:space="preserve"> 1/200</f>
        <v>5.0000000000000001E-3</v>
      </c>
      <c r="L526" s="39" t="s">
        <v>4</v>
      </c>
      <c r="N526" s="71">
        <f t="shared" si="46"/>
        <v>0</v>
      </c>
      <c r="O526" s="8">
        <f t="shared" si="47"/>
        <v>0</v>
      </c>
      <c r="P526" s="67">
        <f t="shared" si="48"/>
        <v>0</v>
      </c>
    </row>
    <row r="527" spans="1:16" ht="13.5" customHeight="1" x14ac:dyDescent="0.15">
      <c r="A527" s="32">
        <v>20150808255</v>
      </c>
      <c r="B527" s="33" t="s">
        <v>443</v>
      </c>
      <c r="C527" s="32" t="s">
        <v>442</v>
      </c>
      <c r="D527" s="34" t="s">
        <v>609</v>
      </c>
      <c r="E527" s="34" t="s">
        <v>219</v>
      </c>
      <c r="F527" s="34" t="s">
        <v>222</v>
      </c>
      <c r="G527" s="35">
        <f t="shared" si="45"/>
        <v>0</v>
      </c>
      <c r="H527" s="36" t="s">
        <v>611</v>
      </c>
      <c r="I527" s="37" t="s">
        <v>219</v>
      </c>
      <c r="J527" s="48"/>
      <c r="K527" s="37">
        <f>0</f>
        <v>0</v>
      </c>
      <c r="L527" s="39" t="s">
        <v>4</v>
      </c>
      <c r="N527" s="71">
        <f t="shared" si="46"/>
        <v>0</v>
      </c>
      <c r="O527" s="8">
        <f t="shared" si="47"/>
        <v>0</v>
      </c>
      <c r="P527" s="67">
        <f t="shared" si="48"/>
        <v>0</v>
      </c>
    </row>
    <row r="528" spans="1:16" ht="13.5" customHeight="1" x14ac:dyDescent="0.15">
      <c r="A528" s="32">
        <v>20150808256</v>
      </c>
      <c r="B528" s="33" t="s">
        <v>443</v>
      </c>
      <c r="C528" s="32" t="s">
        <v>442</v>
      </c>
      <c r="D528" s="34" t="s">
        <v>609</v>
      </c>
      <c r="E528" s="34" t="s">
        <v>219</v>
      </c>
      <c r="F528" s="34" t="s">
        <v>222</v>
      </c>
      <c r="G528" s="35">
        <f t="shared" si="45"/>
        <v>0</v>
      </c>
      <c r="H528" s="36" t="s">
        <v>611</v>
      </c>
      <c r="I528" s="37" t="s">
        <v>219</v>
      </c>
      <c r="J528" s="48"/>
      <c r="K528" s="37">
        <f>0</f>
        <v>0</v>
      </c>
      <c r="L528" s="39" t="s">
        <v>4</v>
      </c>
      <c r="N528" s="71">
        <f t="shared" si="46"/>
        <v>0</v>
      </c>
      <c r="O528" s="8">
        <f t="shared" si="47"/>
        <v>0</v>
      </c>
      <c r="P528" s="67">
        <f t="shared" si="48"/>
        <v>0</v>
      </c>
    </row>
    <row r="529" spans="1:16" ht="13.5" customHeight="1" x14ac:dyDescent="0.15">
      <c r="A529" s="32">
        <v>20150808257</v>
      </c>
      <c r="B529" s="33" t="s">
        <v>443</v>
      </c>
      <c r="C529" s="32" t="s">
        <v>442</v>
      </c>
      <c r="D529" s="34" t="s">
        <v>609</v>
      </c>
      <c r="E529" s="34" t="s">
        <v>427</v>
      </c>
      <c r="F529" s="34" t="s">
        <v>222</v>
      </c>
      <c r="G529" s="35">
        <f t="shared" si="45"/>
        <v>0</v>
      </c>
      <c r="H529" s="36" t="s">
        <v>611</v>
      </c>
      <c r="I529" s="37" t="s">
        <v>427</v>
      </c>
      <c r="J529" s="48"/>
      <c r="K529" s="37">
        <f>0</f>
        <v>0</v>
      </c>
      <c r="L529" s="39" t="s">
        <v>4</v>
      </c>
      <c r="N529" s="71">
        <f t="shared" si="46"/>
        <v>0</v>
      </c>
      <c r="O529" s="8">
        <f t="shared" si="47"/>
        <v>0</v>
      </c>
      <c r="P529" s="67">
        <f t="shared" si="48"/>
        <v>0</v>
      </c>
    </row>
    <row r="530" spans="1:16" ht="13.5" customHeight="1" x14ac:dyDescent="0.15">
      <c r="A530" s="32">
        <v>20150808258</v>
      </c>
      <c r="B530" s="33" t="s">
        <v>429</v>
      </c>
      <c r="C530" s="32" t="s">
        <v>428</v>
      </c>
      <c r="D530" s="34" t="s">
        <v>609</v>
      </c>
      <c r="E530" s="34" t="s">
        <v>7</v>
      </c>
      <c r="F530" s="34" t="s">
        <v>430</v>
      </c>
      <c r="G530" s="35">
        <f t="shared" si="45"/>
        <v>0</v>
      </c>
      <c r="H530" s="36" t="s">
        <v>611</v>
      </c>
      <c r="I530" s="37" t="s">
        <v>7</v>
      </c>
      <c r="J530" s="48"/>
      <c r="K530" s="37">
        <f>0</f>
        <v>0</v>
      </c>
      <c r="L530" s="39" t="s">
        <v>4</v>
      </c>
      <c r="N530" s="71">
        <f t="shared" si="46"/>
        <v>0</v>
      </c>
      <c r="O530" s="8">
        <f t="shared" si="47"/>
        <v>0</v>
      </c>
      <c r="P530" s="67">
        <f t="shared" si="48"/>
        <v>0</v>
      </c>
    </row>
    <row r="531" spans="1:16" ht="13.5" customHeight="1" x14ac:dyDescent="0.15">
      <c r="A531" s="32">
        <v>20150808259</v>
      </c>
      <c r="B531" s="33" t="s">
        <v>123</v>
      </c>
      <c r="C531" s="32" t="s">
        <v>122</v>
      </c>
      <c r="D531" s="34" t="s">
        <v>609</v>
      </c>
      <c r="E531" s="34" t="s">
        <v>219</v>
      </c>
      <c r="F531" s="34" t="s">
        <v>6</v>
      </c>
      <c r="G531" s="35">
        <f t="shared" si="45"/>
        <v>0</v>
      </c>
      <c r="H531" s="36" t="s">
        <v>611</v>
      </c>
      <c r="I531" s="37" t="s">
        <v>229</v>
      </c>
      <c r="J531" s="48" t="s">
        <v>100</v>
      </c>
      <c r="K531" s="37">
        <f xml:space="preserve"> 1/200</f>
        <v>5.0000000000000001E-3</v>
      </c>
      <c r="L531" s="39" t="s">
        <v>9</v>
      </c>
      <c r="N531" s="71">
        <f t="shared" si="46"/>
        <v>0</v>
      </c>
      <c r="O531" s="8">
        <f t="shared" si="47"/>
        <v>1</v>
      </c>
      <c r="P531" s="67">
        <f t="shared" si="48"/>
        <v>1</v>
      </c>
    </row>
    <row r="532" spans="1:16" ht="13.5" customHeight="1" x14ac:dyDescent="0.15">
      <c r="A532" s="32">
        <v>20150808260</v>
      </c>
      <c r="B532" s="33" t="s">
        <v>443</v>
      </c>
      <c r="C532" s="32" t="s">
        <v>442</v>
      </c>
      <c r="D532" s="34" t="s">
        <v>609</v>
      </c>
      <c r="E532" s="34" t="s">
        <v>451</v>
      </c>
      <c r="F532" s="34" t="s">
        <v>222</v>
      </c>
      <c r="G532" s="35">
        <f t="shared" si="45"/>
        <v>0</v>
      </c>
      <c r="H532" s="36" t="s">
        <v>611</v>
      </c>
      <c r="I532" s="37" t="s">
        <v>451</v>
      </c>
      <c r="J532" s="48"/>
      <c r="K532" s="37">
        <f>0</f>
        <v>0</v>
      </c>
      <c r="L532" s="39" t="s">
        <v>4</v>
      </c>
      <c r="N532" s="71">
        <f t="shared" si="46"/>
        <v>0</v>
      </c>
      <c r="O532" s="8">
        <f t="shared" si="47"/>
        <v>0</v>
      </c>
      <c r="P532" s="67">
        <f t="shared" si="48"/>
        <v>0</v>
      </c>
    </row>
    <row r="533" spans="1:16" ht="13.5" customHeight="1" x14ac:dyDescent="0.15">
      <c r="A533" s="32">
        <v>20150808261</v>
      </c>
      <c r="B533" s="33" t="s">
        <v>453</v>
      </c>
      <c r="C533" s="32" t="s">
        <v>452</v>
      </c>
      <c r="D533" s="34" t="s">
        <v>609</v>
      </c>
      <c r="E533" s="34" t="s">
        <v>219</v>
      </c>
      <c r="F533" s="34" t="s">
        <v>454</v>
      </c>
      <c r="G533" s="35">
        <f t="shared" si="45"/>
        <v>0</v>
      </c>
      <c r="H533" s="36" t="s">
        <v>611</v>
      </c>
      <c r="I533" s="37" t="s">
        <v>219</v>
      </c>
      <c r="J533" s="48"/>
      <c r="K533" s="37">
        <f>0</f>
        <v>0</v>
      </c>
      <c r="L533" s="39" t="s">
        <v>4</v>
      </c>
      <c r="N533" s="71">
        <f t="shared" si="46"/>
        <v>0</v>
      </c>
      <c r="O533" s="8">
        <f t="shared" si="47"/>
        <v>0</v>
      </c>
      <c r="P533" s="67">
        <f t="shared" si="48"/>
        <v>0</v>
      </c>
    </row>
    <row r="534" spans="1:16" ht="13.5" customHeight="1" x14ac:dyDescent="0.15">
      <c r="A534" s="32">
        <v>20150808262</v>
      </c>
      <c r="B534" s="33" t="s">
        <v>443</v>
      </c>
      <c r="C534" s="32" t="s">
        <v>442</v>
      </c>
      <c r="D534" s="34" t="s">
        <v>609</v>
      </c>
      <c r="E534" s="34" t="s">
        <v>427</v>
      </c>
      <c r="F534" s="34" t="s">
        <v>222</v>
      </c>
      <c r="G534" s="35">
        <f t="shared" si="45"/>
        <v>0</v>
      </c>
      <c r="H534" s="36" t="s">
        <v>611</v>
      </c>
      <c r="I534" s="37" t="s">
        <v>427</v>
      </c>
      <c r="J534" s="48"/>
      <c r="K534" s="37">
        <f>0</f>
        <v>0</v>
      </c>
      <c r="L534" s="39" t="s">
        <v>4</v>
      </c>
      <c r="N534" s="71">
        <f t="shared" si="46"/>
        <v>0</v>
      </c>
      <c r="O534" s="8">
        <f t="shared" si="47"/>
        <v>0</v>
      </c>
      <c r="P534" s="67">
        <f t="shared" si="48"/>
        <v>0</v>
      </c>
    </row>
    <row r="535" spans="1:16" ht="13.5" customHeight="1" x14ac:dyDescent="0.15">
      <c r="A535" s="32">
        <v>20150810001</v>
      </c>
      <c r="B535" s="33" t="s">
        <v>455</v>
      </c>
      <c r="C535" s="32" t="s">
        <v>428</v>
      </c>
      <c r="D535" s="34" t="s">
        <v>609</v>
      </c>
      <c r="E535" s="34" t="s">
        <v>229</v>
      </c>
      <c r="F535" s="52" t="s">
        <v>456</v>
      </c>
      <c r="G535" s="35">
        <f>75/12</f>
        <v>6.25</v>
      </c>
      <c r="H535" s="36" t="s">
        <v>609</v>
      </c>
      <c r="I535" s="37" t="s">
        <v>229</v>
      </c>
      <c r="J535" s="53" t="s">
        <v>457</v>
      </c>
      <c r="K535" s="37">
        <f xml:space="preserve"> 1620/200</f>
        <v>8.1</v>
      </c>
      <c r="L535" s="39" t="s">
        <v>9</v>
      </c>
      <c r="N535" s="71">
        <f t="shared" si="46"/>
        <v>1</v>
      </c>
      <c r="O535" s="8">
        <f t="shared" si="47"/>
        <v>1</v>
      </c>
      <c r="P535" s="67">
        <f t="shared" si="48"/>
        <v>1</v>
      </c>
    </row>
    <row r="536" spans="1:16" ht="13.5" customHeight="1" x14ac:dyDescent="0.15">
      <c r="A536" s="32">
        <v>20150810002</v>
      </c>
      <c r="B536" s="33" t="s">
        <v>458</v>
      </c>
      <c r="C536" s="32" t="s">
        <v>442</v>
      </c>
      <c r="D536" s="34" t="s">
        <v>609</v>
      </c>
      <c r="E536" s="34" t="s">
        <v>219</v>
      </c>
      <c r="F536" s="52" t="s">
        <v>222</v>
      </c>
      <c r="G536" s="35">
        <f t="shared" ref="G536:G580" si="49">0/100</f>
        <v>0</v>
      </c>
      <c r="H536" s="36" t="s">
        <v>609</v>
      </c>
      <c r="I536" s="37" t="s">
        <v>219</v>
      </c>
      <c r="J536" s="53"/>
      <c r="K536" s="37">
        <f>0</f>
        <v>0</v>
      </c>
      <c r="L536" s="39" t="s">
        <v>4</v>
      </c>
      <c r="N536" s="71">
        <f t="shared" si="46"/>
        <v>0</v>
      </c>
      <c r="O536" s="8">
        <f t="shared" si="47"/>
        <v>0</v>
      </c>
      <c r="P536" s="67">
        <f t="shared" si="48"/>
        <v>0</v>
      </c>
    </row>
    <row r="537" spans="1:16" ht="13.5" customHeight="1" x14ac:dyDescent="0.15">
      <c r="A537" s="32">
        <v>20150810003</v>
      </c>
      <c r="B537" s="33" t="s">
        <v>458</v>
      </c>
      <c r="C537" s="32" t="s">
        <v>442</v>
      </c>
      <c r="D537" s="34" t="s">
        <v>609</v>
      </c>
      <c r="E537" s="34" t="s">
        <v>272</v>
      </c>
      <c r="F537" s="52" t="s">
        <v>222</v>
      </c>
      <c r="G537" s="35">
        <f t="shared" si="49"/>
        <v>0</v>
      </c>
      <c r="H537" s="36" t="s">
        <v>609</v>
      </c>
      <c r="I537" s="37" t="s">
        <v>272</v>
      </c>
      <c r="J537" s="53"/>
      <c r="K537" s="37">
        <f>0</f>
        <v>0</v>
      </c>
      <c r="L537" s="39" t="s">
        <v>4</v>
      </c>
      <c r="N537" s="71">
        <f t="shared" si="46"/>
        <v>0</v>
      </c>
      <c r="O537" s="8">
        <f t="shared" si="47"/>
        <v>0</v>
      </c>
      <c r="P537" s="67">
        <f t="shared" si="48"/>
        <v>0</v>
      </c>
    </row>
    <row r="538" spans="1:16" ht="13.5" customHeight="1" x14ac:dyDescent="0.15">
      <c r="A538" s="32">
        <v>20150810004</v>
      </c>
      <c r="B538" s="33" t="s">
        <v>460</v>
      </c>
      <c r="C538" s="32" t="s">
        <v>459</v>
      </c>
      <c r="D538" s="34" t="s">
        <v>609</v>
      </c>
      <c r="E538" s="34" t="s">
        <v>219</v>
      </c>
      <c r="F538" s="52" t="s">
        <v>276</v>
      </c>
      <c r="G538" s="35">
        <f t="shared" si="49"/>
        <v>0</v>
      </c>
      <c r="H538" s="36" t="s">
        <v>609</v>
      </c>
      <c r="I538" s="37" t="s">
        <v>219</v>
      </c>
      <c r="J538" s="53"/>
      <c r="K538" s="37">
        <f>0</f>
        <v>0</v>
      </c>
      <c r="L538" s="39" t="s">
        <v>4</v>
      </c>
      <c r="N538" s="71">
        <f t="shared" si="46"/>
        <v>0</v>
      </c>
      <c r="O538" s="8">
        <f t="shared" si="47"/>
        <v>0</v>
      </c>
      <c r="P538" s="67">
        <f t="shared" si="48"/>
        <v>0</v>
      </c>
    </row>
    <row r="539" spans="1:16" ht="13.5" customHeight="1" x14ac:dyDescent="0.15">
      <c r="A539" s="32">
        <v>20150810005</v>
      </c>
      <c r="B539" s="33" t="s">
        <v>458</v>
      </c>
      <c r="C539" s="32" t="s">
        <v>442</v>
      </c>
      <c r="D539" s="34" t="s">
        <v>609</v>
      </c>
      <c r="E539" s="34" t="s">
        <v>233</v>
      </c>
      <c r="F539" s="52" t="s">
        <v>222</v>
      </c>
      <c r="G539" s="35">
        <f t="shared" si="49"/>
        <v>0</v>
      </c>
      <c r="H539" s="36" t="s">
        <v>609</v>
      </c>
      <c r="I539" s="37" t="s">
        <v>233</v>
      </c>
      <c r="J539" s="53"/>
      <c r="K539" s="37">
        <f>0</f>
        <v>0</v>
      </c>
      <c r="L539" s="39" t="s">
        <v>4</v>
      </c>
      <c r="N539" s="71">
        <f t="shared" si="46"/>
        <v>0</v>
      </c>
      <c r="O539" s="8">
        <f t="shared" si="47"/>
        <v>0</v>
      </c>
      <c r="P539" s="67">
        <f t="shared" si="48"/>
        <v>0</v>
      </c>
    </row>
    <row r="540" spans="1:16" ht="13.5" customHeight="1" x14ac:dyDescent="0.15">
      <c r="A540" s="32">
        <v>20150810006</v>
      </c>
      <c r="B540" s="33" t="s">
        <v>461</v>
      </c>
      <c r="C540" s="32" t="s">
        <v>438</v>
      </c>
      <c r="D540" s="34" t="s">
        <v>609</v>
      </c>
      <c r="E540" s="34" t="s">
        <v>427</v>
      </c>
      <c r="F540" s="52" t="s">
        <v>236</v>
      </c>
      <c r="G540" s="35">
        <f t="shared" si="49"/>
        <v>0</v>
      </c>
      <c r="H540" s="36" t="s">
        <v>609</v>
      </c>
      <c r="I540" s="37" t="s">
        <v>427</v>
      </c>
      <c r="J540" s="53"/>
      <c r="K540" s="37">
        <f>0</f>
        <v>0</v>
      </c>
      <c r="L540" s="39" t="s">
        <v>4</v>
      </c>
      <c r="N540" s="71">
        <f t="shared" si="46"/>
        <v>0</v>
      </c>
      <c r="O540" s="8">
        <f t="shared" si="47"/>
        <v>0</v>
      </c>
      <c r="P540" s="67">
        <f t="shared" si="48"/>
        <v>0</v>
      </c>
    </row>
    <row r="541" spans="1:16" ht="13.5" customHeight="1" x14ac:dyDescent="0.15">
      <c r="A541" s="32">
        <v>20150810007</v>
      </c>
      <c r="B541" s="33" t="s">
        <v>455</v>
      </c>
      <c r="C541" s="32" t="s">
        <v>428</v>
      </c>
      <c r="D541" s="34" t="s">
        <v>609</v>
      </c>
      <c r="E541" s="34" t="s">
        <v>233</v>
      </c>
      <c r="F541" s="52" t="s">
        <v>430</v>
      </c>
      <c r="G541" s="35">
        <f t="shared" si="49"/>
        <v>0</v>
      </c>
      <c r="H541" s="36" t="s">
        <v>609</v>
      </c>
      <c r="I541" s="37" t="s">
        <v>233</v>
      </c>
      <c r="J541" s="53"/>
      <c r="K541" s="37">
        <f>0</f>
        <v>0</v>
      </c>
      <c r="L541" s="39" t="s">
        <v>4</v>
      </c>
      <c r="N541" s="71">
        <f t="shared" si="46"/>
        <v>0</v>
      </c>
      <c r="O541" s="8">
        <f t="shared" si="47"/>
        <v>0</v>
      </c>
      <c r="P541" s="67">
        <f t="shared" si="48"/>
        <v>0</v>
      </c>
    </row>
    <row r="542" spans="1:16" ht="13.5" customHeight="1" x14ac:dyDescent="0.15">
      <c r="A542" s="32">
        <v>20150810008</v>
      </c>
      <c r="B542" s="33" t="s">
        <v>461</v>
      </c>
      <c r="C542" s="32" t="s">
        <v>438</v>
      </c>
      <c r="D542" s="34" t="s">
        <v>609</v>
      </c>
      <c r="E542" s="34" t="s">
        <v>219</v>
      </c>
      <c r="F542" s="52" t="s">
        <v>236</v>
      </c>
      <c r="G542" s="35">
        <f t="shared" si="49"/>
        <v>0</v>
      </c>
      <c r="H542" s="36" t="s">
        <v>609</v>
      </c>
      <c r="I542" s="37" t="s">
        <v>219</v>
      </c>
      <c r="J542" s="53"/>
      <c r="K542" s="37">
        <f>0</f>
        <v>0</v>
      </c>
      <c r="L542" s="39" t="s">
        <v>4</v>
      </c>
      <c r="N542" s="71">
        <f t="shared" si="46"/>
        <v>0</v>
      </c>
      <c r="O542" s="8">
        <f t="shared" si="47"/>
        <v>0</v>
      </c>
      <c r="P542" s="67">
        <f t="shared" si="48"/>
        <v>0</v>
      </c>
    </row>
    <row r="543" spans="1:16" ht="13.5" customHeight="1" x14ac:dyDescent="0.15">
      <c r="A543" s="32">
        <v>20150810009</v>
      </c>
      <c r="B543" s="33" t="s">
        <v>458</v>
      </c>
      <c r="C543" s="32" t="s">
        <v>442</v>
      </c>
      <c r="D543" s="34" t="s">
        <v>609</v>
      </c>
      <c r="E543" s="34" t="s">
        <v>219</v>
      </c>
      <c r="F543" s="52" t="s">
        <v>222</v>
      </c>
      <c r="G543" s="35">
        <f t="shared" si="49"/>
        <v>0</v>
      </c>
      <c r="H543" s="36" t="s">
        <v>609</v>
      </c>
      <c r="I543" s="37" t="s">
        <v>219</v>
      </c>
      <c r="J543" s="53"/>
      <c r="K543" s="37">
        <f>0</f>
        <v>0</v>
      </c>
      <c r="L543" s="39" t="s">
        <v>4</v>
      </c>
      <c r="N543" s="71">
        <f t="shared" si="46"/>
        <v>0</v>
      </c>
      <c r="O543" s="8">
        <f t="shared" si="47"/>
        <v>0</v>
      </c>
      <c r="P543" s="67">
        <f t="shared" si="48"/>
        <v>0</v>
      </c>
    </row>
    <row r="544" spans="1:16" ht="13.5" customHeight="1" x14ac:dyDescent="0.15">
      <c r="A544" s="32">
        <v>20150810010</v>
      </c>
      <c r="B544" s="33" t="s">
        <v>458</v>
      </c>
      <c r="C544" s="32" t="s">
        <v>442</v>
      </c>
      <c r="D544" s="34" t="s">
        <v>609</v>
      </c>
      <c r="E544" s="34" t="s">
        <v>219</v>
      </c>
      <c r="F544" s="52" t="s">
        <v>222</v>
      </c>
      <c r="G544" s="35">
        <f t="shared" si="49"/>
        <v>0</v>
      </c>
      <c r="H544" s="36" t="s">
        <v>609</v>
      </c>
      <c r="I544" s="37" t="s">
        <v>219</v>
      </c>
      <c r="J544" s="53"/>
      <c r="K544" s="37">
        <f>0</f>
        <v>0</v>
      </c>
      <c r="L544" s="39" t="s">
        <v>4</v>
      </c>
      <c r="N544" s="71">
        <f t="shared" si="46"/>
        <v>0</v>
      </c>
      <c r="O544" s="8">
        <f t="shared" si="47"/>
        <v>0</v>
      </c>
      <c r="P544" s="67">
        <f t="shared" si="48"/>
        <v>0</v>
      </c>
    </row>
    <row r="545" spans="1:16" ht="13.5" customHeight="1" x14ac:dyDescent="0.15">
      <c r="A545" s="32">
        <v>20150810011</v>
      </c>
      <c r="B545" s="33" t="s">
        <v>458</v>
      </c>
      <c r="C545" s="32" t="s">
        <v>442</v>
      </c>
      <c r="D545" s="34" t="s">
        <v>609</v>
      </c>
      <c r="E545" s="34" t="s">
        <v>427</v>
      </c>
      <c r="F545" s="52" t="s">
        <v>222</v>
      </c>
      <c r="G545" s="35">
        <f t="shared" si="49"/>
        <v>0</v>
      </c>
      <c r="H545" s="36" t="s">
        <v>609</v>
      </c>
      <c r="I545" s="37" t="s">
        <v>427</v>
      </c>
      <c r="J545" s="53"/>
      <c r="K545" s="37">
        <f>0</f>
        <v>0</v>
      </c>
      <c r="L545" s="39" t="s">
        <v>9</v>
      </c>
      <c r="N545" s="71">
        <f t="shared" si="46"/>
        <v>0</v>
      </c>
      <c r="O545" s="8">
        <f t="shared" si="47"/>
        <v>0</v>
      </c>
      <c r="P545" s="67">
        <f t="shared" si="48"/>
        <v>1</v>
      </c>
    </row>
    <row r="546" spans="1:16" ht="13.5" customHeight="1" x14ac:dyDescent="0.15">
      <c r="A546" s="32">
        <v>20150810012</v>
      </c>
      <c r="B546" s="33" t="s">
        <v>455</v>
      </c>
      <c r="C546" s="32" t="s">
        <v>428</v>
      </c>
      <c r="D546" s="34" t="s">
        <v>609</v>
      </c>
      <c r="E546" s="34" t="s">
        <v>7</v>
      </c>
      <c r="F546" s="52" t="s">
        <v>430</v>
      </c>
      <c r="G546" s="35">
        <f t="shared" si="49"/>
        <v>0</v>
      </c>
      <c r="H546" s="36" t="s">
        <v>609</v>
      </c>
      <c r="I546" s="37" t="s">
        <v>7</v>
      </c>
      <c r="J546" s="53"/>
      <c r="K546" s="37">
        <f>0</f>
        <v>0</v>
      </c>
      <c r="L546" s="39" t="s">
        <v>4</v>
      </c>
      <c r="N546" s="71">
        <f t="shared" si="46"/>
        <v>0</v>
      </c>
      <c r="O546" s="8">
        <f t="shared" si="47"/>
        <v>0</v>
      </c>
      <c r="P546" s="67">
        <f t="shared" si="48"/>
        <v>0</v>
      </c>
    </row>
    <row r="547" spans="1:16" ht="13.5" customHeight="1" x14ac:dyDescent="0.15">
      <c r="A547" s="32">
        <v>20150810013</v>
      </c>
      <c r="B547" s="33" t="s">
        <v>138</v>
      </c>
      <c r="C547" s="32" t="s">
        <v>122</v>
      </c>
      <c r="D547" s="34" t="s">
        <v>609</v>
      </c>
      <c r="E547" s="34" t="s">
        <v>219</v>
      </c>
      <c r="F547" s="52" t="s">
        <v>6</v>
      </c>
      <c r="G547" s="35">
        <f t="shared" si="49"/>
        <v>0</v>
      </c>
      <c r="H547" s="36" t="s">
        <v>609</v>
      </c>
      <c r="I547" s="37" t="s">
        <v>219</v>
      </c>
      <c r="J547" s="53"/>
      <c r="K547" s="37">
        <f>0</f>
        <v>0</v>
      </c>
      <c r="L547" s="39" t="s">
        <v>4</v>
      </c>
      <c r="N547" s="71">
        <f t="shared" si="46"/>
        <v>0</v>
      </c>
      <c r="O547" s="8">
        <f t="shared" si="47"/>
        <v>0</v>
      </c>
      <c r="P547" s="67">
        <f t="shared" si="48"/>
        <v>0</v>
      </c>
    </row>
    <row r="548" spans="1:16" ht="13.5" customHeight="1" x14ac:dyDescent="0.15">
      <c r="A548" s="32">
        <v>20150810014</v>
      </c>
      <c r="B548" s="33" t="s">
        <v>458</v>
      </c>
      <c r="C548" s="32" t="s">
        <v>442</v>
      </c>
      <c r="D548" s="34" t="s">
        <v>609</v>
      </c>
      <c r="E548" s="34" t="s">
        <v>427</v>
      </c>
      <c r="F548" s="52" t="s">
        <v>222</v>
      </c>
      <c r="G548" s="35">
        <f t="shared" si="49"/>
        <v>0</v>
      </c>
      <c r="H548" s="36" t="s">
        <v>609</v>
      </c>
      <c r="I548" s="37" t="s">
        <v>427</v>
      </c>
      <c r="J548" s="53"/>
      <c r="K548" s="37">
        <f>0</f>
        <v>0</v>
      </c>
      <c r="L548" s="39" t="s">
        <v>4</v>
      </c>
      <c r="N548" s="71">
        <f t="shared" si="46"/>
        <v>0</v>
      </c>
      <c r="O548" s="8">
        <f t="shared" si="47"/>
        <v>0</v>
      </c>
      <c r="P548" s="67">
        <f t="shared" si="48"/>
        <v>0</v>
      </c>
    </row>
    <row r="549" spans="1:16" ht="13.5" customHeight="1" x14ac:dyDescent="0.15">
      <c r="A549" s="32">
        <v>20150810015</v>
      </c>
      <c r="B549" s="33" t="s">
        <v>455</v>
      </c>
      <c r="C549" s="32" t="s">
        <v>428</v>
      </c>
      <c r="D549" s="34" t="s">
        <v>609</v>
      </c>
      <c r="E549" s="34" t="s">
        <v>7</v>
      </c>
      <c r="F549" s="52" t="s">
        <v>430</v>
      </c>
      <c r="G549" s="35">
        <f t="shared" si="49"/>
        <v>0</v>
      </c>
      <c r="H549" s="36" t="s">
        <v>609</v>
      </c>
      <c r="I549" s="37" t="s">
        <v>7</v>
      </c>
      <c r="J549" s="53"/>
      <c r="K549" s="37">
        <f>0</f>
        <v>0</v>
      </c>
      <c r="L549" s="39" t="s">
        <v>4</v>
      </c>
      <c r="N549" s="71">
        <f t="shared" si="46"/>
        <v>0</v>
      </c>
      <c r="O549" s="8">
        <f t="shared" si="47"/>
        <v>0</v>
      </c>
      <c r="P549" s="67">
        <f t="shared" si="48"/>
        <v>0</v>
      </c>
    </row>
    <row r="550" spans="1:16" ht="13.5" customHeight="1" x14ac:dyDescent="0.15">
      <c r="A550" s="32">
        <v>20150810016</v>
      </c>
      <c r="B550" s="33" t="s">
        <v>138</v>
      </c>
      <c r="C550" s="32" t="s">
        <v>122</v>
      </c>
      <c r="D550" s="34" t="s">
        <v>609</v>
      </c>
      <c r="E550" s="34" t="s">
        <v>219</v>
      </c>
      <c r="F550" s="52" t="s">
        <v>6</v>
      </c>
      <c r="G550" s="35">
        <f t="shared" si="49"/>
        <v>0</v>
      </c>
      <c r="H550" s="36" t="s">
        <v>609</v>
      </c>
      <c r="I550" s="37" t="s">
        <v>219</v>
      </c>
      <c r="J550" s="53"/>
      <c r="K550" s="37">
        <f>0</f>
        <v>0</v>
      </c>
      <c r="L550" s="39" t="s">
        <v>4</v>
      </c>
      <c r="N550" s="71">
        <f t="shared" si="46"/>
        <v>0</v>
      </c>
      <c r="O550" s="8">
        <f t="shared" si="47"/>
        <v>0</v>
      </c>
      <c r="P550" s="67">
        <f t="shared" si="48"/>
        <v>0</v>
      </c>
    </row>
    <row r="551" spans="1:16" ht="13.5" customHeight="1" x14ac:dyDescent="0.15">
      <c r="A551" s="32">
        <v>20150810017</v>
      </c>
      <c r="B551" s="33" t="s">
        <v>458</v>
      </c>
      <c r="C551" s="32" t="s">
        <v>442</v>
      </c>
      <c r="D551" s="34" t="s">
        <v>609</v>
      </c>
      <c r="E551" s="34" t="s">
        <v>219</v>
      </c>
      <c r="F551" s="52" t="s">
        <v>222</v>
      </c>
      <c r="G551" s="35">
        <f t="shared" si="49"/>
        <v>0</v>
      </c>
      <c r="H551" s="36" t="s">
        <v>609</v>
      </c>
      <c r="I551" s="37" t="s">
        <v>219</v>
      </c>
      <c r="J551" s="53"/>
      <c r="K551" s="37">
        <f>0</f>
        <v>0</v>
      </c>
      <c r="L551" s="39" t="s">
        <v>4</v>
      </c>
      <c r="N551" s="71">
        <f t="shared" si="46"/>
        <v>0</v>
      </c>
      <c r="O551" s="8">
        <f t="shared" si="47"/>
        <v>0</v>
      </c>
      <c r="P551" s="67">
        <f t="shared" si="48"/>
        <v>0</v>
      </c>
    </row>
    <row r="552" spans="1:16" ht="13.5" customHeight="1" x14ac:dyDescent="0.15">
      <c r="A552" s="32">
        <v>20150810018</v>
      </c>
      <c r="B552" s="33" t="s">
        <v>458</v>
      </c>
      <c r="C552" s="32" t="s">
        <v>442</v>
      </c>
      <c r="D552" s="34" t="s">
        <v>609</v>
      </c>
      <c r="E552" s="34" t="s">
        <v>219</v>
      </c>
      <c r="F552" s="52" t="s">
        <v>222</v>
      </c>
      <c r="G552" s="35">
        <f t="shared" si="49"/>
        <v>0</v>
      </c>
      <c r="H552" s="36" t="s">
        <v>609</v>
      </c>
      <c r="I552" s="37" t="s">
        <v>219</v>
      </c>
      <c r="J552" s="53"/>
      <c r="K552" s="37">
        <f>0</f>
        <v>0</v>
      </c>
      <c r="L552" s="39" t="s">
        <v>4</v>
      </c>
      <c r="N552" s="71">
        <f t="shared" si="46"/>
        <v>0</v>
      </c>
      <c r="O552" s="8">
        <f t="shared" si="47"/>
        <v>0</v>
      </c>
      <c r="P552" s="67">
        <f t="shared" si="48"/>
        <v>0</v>
      </c>
    </row>
    <row r="553" spans="1:16" ht="13.5" customHeight="1" x14ac:dyDescent="0.15">
      <c r="A553" s="32">
        <v>20150810019</v>
      </c>
      <c r="B553" s="33" t="s">
        <v>458</v>
      </c>
      <c r="C553" s="32" t="s">
        <v>442</v>
      </c>
      <c r="D553" s="34" t="s">
        <v>609</v>
      </c>
      <c r="E553" s="34" t="s">
        <v>219</v>
      </c>
      <c r="F553" s="52" t="s">
        <v>222</v>
      </c>
      <c r="G553" s="35">
        <f t="shared" si="49"/>
        <v>0</v>
      </c>
      <c r="H553" s="36" t="s">
        <v>609</v>
      </c>
      <c r="I553" s="37" t="s">
        <v>219</v>
      </c>
      <c r="J553" s="53"/>
      <c r="K553" s="37">
        <f>0</f>
        <v>0</v>
      </c>
      <c r="L553" s="39" t="s">
        <v>4</v>
      </c>
      <c r="N553" s="71">
        <f t="shared" si="46"/>
        <v>0</v>
      </c>
      <c r="O553" s="8">
        <f t="shared" si="47"/>
        <v>0</v>
      </c>
      <c r="P553" s="67">
        <f t="shared" si="48"/>
        <v>0</v>
      </c>
    </row>
    <row r="554" spans="1:16" ht="13.5" customHeight="1" x14ac:dyDescent="0.15">
      <c r="A554" s="32">
        <v>20150810020</v>
      </c>
      <c r="B554" s="33" t="s">
        <v>458</v>
      </c>
      <c r="C554" s="32" t="s">
        <v>442</v>
      </c>
      <c r="D554" s="34" t="s">
        <v>609</v>
      </c>
      <c r="E554" s="34" t="s">
        <v>427</v>
      </c>
      <c r="F554" s="52" t="s">
        <v>222</v>
      </c>
      <c r="G554" s="35">
        <f t="shared" si="49"/>
        <v>0</v>
      </c>
      <c r="H554" s="36" t="s">
        <v>609</v>
      </c>
      <c r="I554" s="37" t="s">
        <v>427</v>
      </c>
      <c r="J554" s="53"/>
      <c r="K554" s="37">
        <f>0</f>
        <v>0</v>
      </c>
      <c r="L554" s="39" t="s">
        <v>4</v>
      </c>
      <c r="N554" s="71">
        <f t="shared" si="46"/>
        <v>0</v>
      </c>
      <c r="O554" s="8">
        <f t="shared" si="47"/>
        <v>0</v>
      </c>
      <c r="P554" s="67">
        <f t="shared" si="48"/>
        <v>0</v>
      </c>
    </row>
    <row r="555" spans="1:16" ht="13.5" customHeight="1" x14ac:dyDescent="0.15">
      <c r="A555" s="32">
        <v>20150810021</v>
      </c>
      <c r="B555" s="33" t="s">
        <v>455</v>
      </c>
      <c r="C555" s="32" t="s">
        <v>428</v>
      </c>
      <c r="D555" s="34" t="s">
        <v>609</v>
      </c>
      <c r="E555" s="34" t="s">
        <v>7</v>
      </c>
      <c r="F555" s="52" t="s">
        <v>430</v>
      </c>
      <c r="G555" s="35">
        <f t="shared" si="49"/>
        <v>0</v>
      </c>
      <c r="H555" s="36" t="s">
        <v>609</v>
      </c>
      <c r="I555" s="37" t="s">
        <v>7</v>
      </c>
      <c r="J555" s="53"/>
      <c r="K555" s="37">
        <f>0</f>
        <v>0</v>
      </c>
      <c r="L555" s="39" t="s">
        <v>4</v>
      </c>
      <c r="N555" s="71">
        <f t="shared" si="46"/>
        <v>0</v>
      </c>
      <c r="O555" s="8">
        <f t="shared" si="47"/>
        <v>0</v>
      </c>
      <c r="P555" s="67">
        <f t="shared" si="48"/>
        <v>0</v>
      </c>
    </row>
    <row r="556" spans="1:16" ht="13.5" customHeight="1" x14ac:dyDescent="0.15">
      <c r="A556" s="32">
        <v>20150810022</v>
      </c>
      <c r="B556" s="33" t="s">
        <v>138</v>
      </c>
      <c r="C556" s="32" t="s">
        <v>122</v>
      </c>
      <c r="D556" s="34" t="s">
        <v>609</v>
      </c>
      <c r="E556" s="34" t="s">
        <v>219</v>
      </c>
      <c r="F556" s="52" t="s">
        <v>6</v>
      </c>
      <c r="G556" s="35">
        <f t="shared" si="49"/>
        <v>0</v>
      </c>
      <c r="H556" s="36" t="s">
        <v>609</v>
      </c>
      <c r="I556" s="37" t="s">
        <v>219</v>
      </c>
      <c r="J556" s="53"/>
      <c r="K556" s="37">
        <f>0</f>
        <v>0</v>
      </c>
      <c r="L556" s="39" t="s">
        <v>4</v>
      </c>
      <c r="N556" s="71">
        <f t="shared" si="46"/>
        <v>0</v>
      </c>
      <c r="O556" s="8">
        <f t="shared" si="47"/>
        <v>0</v>
      </c>
      <c r="P556" s="67">
        <f t="shared" si="48"/>
        <v>0</v>
      </c>
    </row>
    <row r="557" spans="1:16" ht="13.5" customHeight="1" x14ac:dyDescent="0.15">
      <c r="A557" s="32">
        <v>20150810023</v>
      </c>
      <c r="B557" s="33" t="s">
        <v>458</v>
      </c>
      <c r="C557" s="32" t="s">
        <v>442</v>
      </c>
      <c r="D557" s="34" t="s">
        <v>609</v>
      </c>
      <c r="E557" s="34" t="s">
        <v>427</v>
      </c>
      <c r="F557" s="52" t="s">
        <v>222</v>
      </c>
      <c r="G557" s="35">
        <f t="shared" si="49"/>
        <v>0</v>
      </c>
      <c r="H557" s="36" t="s">
        <v>609</v>
      </c>
      <c r="I557" s="37" t="s">
        <v>427</v>
      </c>
      <c r="J557" s="53"/>
      <c r="K557" s="37">
        <f>0</f>
        <v>0</v>
      </c>
      <c r="L557" s="39" t="s">
        <v>4</v>
      </c>
      <c r="N557" s="71">
        <f t="shared" si="46"/>
        <v>0</v>
      </c>
      <c r="O557" s="8">
        <f t="shared" si="47"/>
        <v>0</v>
      </c>
      <c r="P557" s="67">
        <f t="shared" si="48"/>
        <v>0</v>
      </c>
    </row>
    <row r="558" spans="1:16" ht="13.5" customHeight="1" x14ac:dyDescent="0.15">
      <c r="A558" s="32">
        <v>20150810024</v>
      </c>
      <c r="B558" s="33" t="s">
        <v>455</v>
      </c>
      <c r="C558" s="32" t="s">
        <v>428</v>
      </c>
      <c r="D558" s="34" t="s">
        <v>609</v>
      </c>
      <c r="E558" s="34" t="s">
        <v>7</v>
      </c>
      <c r="F558" s="52" t="s">
        <v>430</v>
      </c>
      <c r="G558" s="35">
        <f t="shared" si="49"/>
        <v>0</v>
      </c>
      <c r="H558" s="36" t="s">
        <v>609</v>
      </c>
      <c r="I558" s="37" t="s">
        <v>7</v>
      </c>
      <c r="J558" s="53"/>
      <c r="K558" s="37">
        <f>0</f>
        <v>0</v>
      </c>
      <c r="L558" s="39" t="s">
        <v>4</v>
      </c>
      <c r="N558" s="71">
        <f t="shared" si="46"/>
        <v>0</v>
      </c>
      <c r="O558" s="8">
        <f t="shared" si="47"/>
        <v>0</v>
      </c>
      <c r="P558" s="67">
        <f t="shared" si="48"/>
        <v>0</v>
      </c>
    </row>
    <row r="559" spans="1:16" ht="13.5" customHeight="1" x14ac:dyDescent="0.15">
      <c r="A559" s="32">
        <v>20150810027</v>
      </c>
      <c r="B559" s="33" t="s">
        <v>138</v>
      </c>
      <c r="C559" s="32" t="s">
        <v>122</v>
      </c>
      <c r="D559" s="34" t="s">
        <v>609</v>
      </c>
      <c r="E559" s="34" t="s">
        <v>219</v>
      </c>
      <c r="F559" s="52" t="s">
        <v>6</v>
      </c>
      <c r="G559" s="35">
        <f t="shared" si="49"/>
        <v>0</v>
      </c>
      <c r="H559" s="36" t="s">
        <v>609</v>
      </c>
      <c r="I559" s="37" t="s">
        <v>219</v>
      </c>
      <c r="J559" s="53"/>
      <c r="K559" s="37">
        <f>0</f>
        <v>0</v>
      </c>
      <c r="L559" s="39" t="s">
        <v>4</v>
      </c>
      <c r="N559" s="71">
        <f t="shared" si="46"/>
        <v>0</v>
      </c>
      <c r="O559" s="8">
        <f t="shared" si="47"/>
        <v>0</v>
      </c>
      <c r="P559" s="67">
        <f t="shared" si="48"/>
        <v>0</v>
      </c>
    </row>
    <row r="560" spans="1:16" ht="13.5" customHeight="1" x14ac:dyDescent="0.15">
      <c r="A560" s="32">
        <v>20150810028</v>
      </c>
      <c r="B560" s="33" t="s">
        <v>458</v>
      </c>
      <c r="C560" s="32" t="s">
        <v>442</v>
      </c>
      <c r="D560" s="34" t="s">
        <v>609</v>
      </c>
      <c r="E560" s="34" t="s">
        <v>427</v>
      </c>
      <c r="F560" s="52" t="s">
        <v>222</v>
      </c>
      <c r="G560" s="35">
        <f t="shared" si="49"/>
        <v>0</v>
      </c>
      <c r="H560" s="36" t="s">
        <v>609</v>
      </c>
      <c r="I560" s="37" t="s">
        <v>427</v>
      </c>
      <c r="J560" s="53"/>
      <c r="K560" s="37">
        <f>0</f>
        <v>0</v>
      </c>
      <c r="L560" s="39" t="s">
        <v>4</v>
      </c>
      <c r="N560" s="71">
        <f t="shared" si="46"/>
        <v>0</v>
      </c>
      <c r="O560" s="8">
        <f t="shared" si="47"/>
        <v>0</v>
      </c>
      <c r="P560" s="67">
        <f t="shared" si="48"/>
        <v>0</v>
      </c>
    </row>
    <row r="561" spans="1:16" ht="13.5" customHeight="1" x14ac:dyDescent="0.15">
      <c r="A561" s="32">
        <v>20150810029</v>
      </c>
      <c r="B561" s="33" t="s">
        <v>455</v>
      </c>
      <c r="C561" s="32" t="s">
        <v>428</v>
      </c>
      <c r="D561" s="34" t="s">
        <v>609</v>
      </c>
      <c r="E561" s="34" t="s">
        <v>233</v>
      </c>
      <c r="F561" s="52" t="s">
        <v>430</v>
      </c>
      <c r="G561" s="35">
        <f t="shared" si="49"/>
        <v>0</v>
      </c>
      <c r="H561" s="36" t="s">
        <v>609</v>
      </c>
      <c r="I561" s="37" t="s">
        <v>233</v>
      </c>
      <c r="J561" s="53"/>
      <c r="K561" s="37">
        <f>0</f>
        <v>0</v>
      </c>
      <c r="L561" s="39" t="s">
        <v>4</v>
      </c>
      <c r="N561" s="71">
        <f t="shared" si="46"/>
        <v>0</v>
      </c>
      <c r="O561" s="8">
        <f t="shared" si="47"/>
        <v>0</v>
      </c>
      <c r="P561" s="67">
        <f t="shared" si="48"/>
        <v>0</v>
      </c>
    </row>
    <row r="562" spans="1:16" ht="13.5" customHeight="1" x14ac:dyDescent="0.15">
      <c r="A562" s="32">
        <v>20150810030</v>
      </c>
      <c r="B562" s="33" t="s">
        <v>461</v>
      </c>
      <c r="C562" s="32" t="s">
        <v>438</v>
      </c>
      <c r="D562" s="34" t="s">
        <v>609</v>
      </c>
      <c r="E562" s="34" t="s">
        <v>7</v>
      </c>
      <c r="F562" s="52" t="s">
        <v>236</v>
      </c>
      <c r="G562" s="35">
        <f t="shared" si="49"/>
        <v>0</v>
      </c>
      <c r="H562" s="36" t="s">
        <v>609</v>
      </c>
      <c r="I562" s="37" t="s">
        <v>7</v>
      </c>
      <c r="J562" s="53"/>
      <c r="K562" s="37">
        <f>0</f>
        <v>0</v>
      </c>
      <c r="L562" s="39" t="s">
        <v>4</v>
      </c>
      <c r="N562" s="71">
        <f t="shared" si="46"/>
        <v>0</v>
      </c>
      <c r="O562" s="8">
        <f t="shared" si="47"/>
        <v>0</v>
      </c>
      <c r="P562" s="67">
        <f t="shared" si="48"/>
        <v>0</v>
      </c>
    </row>
    <row r="563" spans="1:16" ht="13.5" customHeight="1" x14ac:dyDescent="0.15">
      <c r="A563" s="32">
        <v>20150810031</v>
      </c>
      <c r="B563" s="33" t="s">
        <v>138</v>
      </c>
      <c r="C563" s="32" t="s">
        <v>122</v>
      </c>
      <c r="D563" s="34" t="s">
        <v>609</v>
      </c>
      <c r="E563" s="34" t="s">
        <v>7</v>
      </c>
      <c r="F563" s="52" t="s">
        <v>6</v>
      </c>
      <c r="G563" s="35">
        <f t="shared" si="49"/>
        <v>0</v>
      </c>
      <c r="H563" s="36" t="s">
        <v>609</v>
      </c>
      <c r="I563" s="37" t="s">
        <v>7</v>
      </c>
      <c r="J563" s="53"/>
      <c r="K563" s="37">
        <f>0</f>
        <v>0</v>
      </c>
      <c r="L563" s="39" t="s">
        <v>4</v>
      </c>
      <c r="N563" s="71">
        <f t="shared" si="46"/>
        <v>0</v>
      </c>
      <c r="O563" s="8">
        <f t="shared" si="47"/>
        <v>0</v>
      </c>
      <c r="P563" s="67">
        <f t="shared" si="48"/>
        <v>0</v>
      </c>
    </row>
    <row r="564" spans="1:16" ht="13.5" customHeight="1" x14ac:dyDescent="0.15">
      <c r="A564" s="32">
        <v>20150810032</v>
      </c>
      <c r="B564" s="33" t="s">
        <v>138</v>
      </c>
      <c r="C564" s="32" t="s">
        <v>122</v>
      </c>
      <c r="D564" s="34" t="s">
        <v>609</v>
      </c>
      <c r="E564" s="34" t="s">
        <v>7</v>
      </c>
      <c r="F564" s="52" t="s">
        <v>6</v>
      </c>
      <c r="G564" s="35">
        <f t="shared" si="49"/>
        <v>0</v>
      </c>
      <c r="H564" s="36" t="s">
        <v>609</v>
      </c>
      <c r="I564" s="37" t="s">
        <v>7</v>
      </c>
      <c r="J564" s="53"/>
      <c r="K564" s="37">
        <f>0</f>
        <v>0</v>
      </c>
      <c r="L564" s="39" t="s">
        <v>4</v>
      </c>
      <c r="N564" s="71">
        <f t="shared" si="46"/>
        <v>0</v>
      </c>
      <c r="O564" s="8">
        <f t="shared" si="47"/>
        <v>0</v>
      </c>
      <c r="P564" s="67">
        <f t="shared" si="48"/>
        <v>0</v>
      </c>
    </row>
    <row r="565" spans="1:16" ht="13.5" customHeight="1" x14ac:dyDescent="0.15">
      <c r="A565" s="32">
        <v>20150810033</v>
      </c>
      <c r="B565" s="33" t="s">
        <v>138</v>
      </c>
      <c r="C565" s="32" t="s">
        <v>122</v>
      </c>
      <c r="D565" s="34" t="s">
        <v>609</v>
      </c>
      <c r="E565" s="34" t="s">
        <v>462</v>
      </c>
      <c r="F565" s="52" t="s">
        <v>6</v>
      </c>
      <c r="G565" s="35">
        <f t="shared" si="49"/>
        <v>0</v>
      </c>
      <c r="H565" s="36" t="s">
        <v>609</v>
      </c>
      <c r="I565" s="37" t="s">
        <v>462</v>
      </c>
      <c r="J565" s="53"/>
      <c r="K565" s="37">
        <f>0</f>
        <v>0</v>
      </c>
      <c r="L565" s="39" t="s">
        <v>9</v>
      </c>
      <c r="N565" s="71">
        <f t="shared" si="46"/>
        <v>0</v>
      </c>
      <c r="O565" s="8">
        <f t="shared" si="47"/>
        <v>0</v>
      </c>
      <c r="P565" s="67">
        <f t="shared" si="48"/>
        <v>1</v>
      </c>
    </row>
    <row r="566" spans="1:16" ht="13.5" customHeight="1" x14ac:dyDescent="0.15">
      <c r="A566" s="32">
        <v>20150810034</v>
      </c>
      <c r="B566" s="33" t="s">
        <v>464</v>
      </c>
      <c r="C566" s="32" t="s">
        <v>463</v>
      </c>
      <c r="D566" s="34" t="s">
        <v>609</v>
      </c>
      <c r="E566" s="34" t="s">
        <v>7</v>
      </c>
      <c r="F566" s="52" t="s">
        <v>465</v>
      </c>
      <c r="G566" s="35">
        <f t="shared" si="49"/>
        <v>0</v>
      </c>
      <c r="H566" s="36" t="s">
        <v>609</v>
      </c>
      <c r="I566" s="37" t="s">
        <v>7</v>
      </c>
      <c r="J566" s="53"/>
      <c r="K566" s="37">
        <f>0</f>
        <v>0</v>
      </c>
      <c r="L566" s="39" t="s">
        <v>4</v>
      </c>
      <c r="N566" s="71">
        <f t="shared" si="46"/>
        <v>0</v>
      </c>
      <c r="O566" s="8">
        <f t="shared" si="47"/>
        <v>0</v>
      </c>
      <c r="P566" s="67">
        <f t="shared" si="48"/>
        <v>0</v>
      </c>
    </row>
    <row r="567" spans="1:16" ht="13.5" customHeight="1" x14ac:dyDescent="0.15">
      <c r="A567" s="32">
        <v>20150810035</v>
      </c>
      <c r="B567" s="33" t="s">
        <v>138</v>
      </c>
      <c r="C567" s="32" t="s">
        <v>122</v>
      </c>
      <c r="D567" s="34" t="s">
        <v>609</v>
      </c>
      <c r="E567" s="34" t="s">
        <v>462</v>
      </c>
      <c r="F567" s="52" t="s">
        <v>6</v>
      </c>
      <c r="G567" s="35">
        <f t="shared" si="49"/>
        <v>0</v>
      </c>
      <c r="H567" s="36" t="s">
        <v>609</v>
      </c>
      <c r="I567" s="37" t="s">
        <v>462</v>
      </c>
      <c r="J567" s="53"/>
      <c r="K567" s="37">
        <f>0</f>
        <v>0</v>
      </c>
      <c r="L567" s="39" t="s">
        <v>9</v>
      </c>
      <c r="N567" s="71">
        <f t="shared" si="46"/>
        <v>0</v>
      </c>
      <c r="O567" s="8">
        <f t="shared" si="47"/>
        <v>0</v>
      </c>
      <c r="P567" s="67">
        <f t="shared" si="48"/>
        <v>1</v>
      </c>
    </row>
    <row r="568" spans="1:16" ht="13.5" customHeight="1" x14ac:dyDescent="0.15">
      <c r="A568" s="32">
        <v>20150810036</v>
      </c>
      <c r="B568" s="33" t="s">
        <v>464</v>
      </c>
      <c r="C568" s="32" t="s">
        <v>463</v>
      </c>
      <c r="D568" s="34" t="s">
        <v>609</v>
      </c>
      <c r="E568" s="34" t="s">
        <v>7</v>
      </c>
      <c r="F568" s="52" t="s">
        <v>465</v>
      </c>
      <c r="G568" s="35">
        <f t="shared" si="49"/>
        <v>0</v>
      </c>
      <c r="H568" s="36" t="s">
        <v>609</v>
      </c>
      <c r="I568" s="37" t="s">
        <v>7</v>
      </c>
      <c r="J568" s="53"/>
      <c r="K568" s="37">
        <f>0</f>
        <v>0</v>
      </c>
      <c r="L568" s="39" t="s">
        <v>4</v>
      </c>
      <c r="N568" s="71">
        <f t="shared" si="46"/>
        <v>0</v>
      </c>
      <c r="O568" s="8">
        <f t="shared" si="47"/>
        <v>0</v>
      </c>
      <c r="P568" s="67">
        <f t="shared" si="48"/>
        <v>0</v>
      </c>
    </row>
    <row r="569" spans="1:16" ht="13.5" customHeight="1" x14ac:dyDescent="0.15">
      <c r="A569" s="32">
        <v>20150810037</v>
      </c>
      <c r="B569" s="33" t="s">
        <v>138</v>
      </c>
      <c r="C569" s="32" t="s">
        <v>122</v>
      </c>
      <c r="D569" s="34" t="s">
        <v>609</v>
      </c>
      <c r="E569" s="34" t="s">
        <v>466</v>
      </c>
      <c r="F569" s="52" t="s">
        <v>6</v>
      </c>
      <c r="G569" s="35">
        <f t="shared" si="49"/>
        <v>0</v>
      </c>
      <c r="H569" s="36" t="s">
        <v>609</v>
      </c>
      <c r="I569" s="37" t="s">
        <v>466</v>
      </c>
      <c r="J569" s="53"/>
      <c r="K569" s="37">
        <f>0</f>
        <v>0</v>
      </c>
      <c r="L569" s="39" t="s">
        <v>4</v>
      </c>
      <c r="N569" s="71">
        <f t="shared" si="46"/>
        <v>0</v>
      </c>
      <c r="O569" s="8">
        <f t="shared" si="47"/>
        <v>0</v>
      </c>
      <c r="P569" s="67">
        <f t="shared" si="48"/>
        <v>0</v>
      </c>
    </row>
    <row r="570" spans="1:16" ht="13.5" customHeight="1" x14ac:dyDescent="0.15">
      <c r="A570" s="32">
        <v>20150810038</v>
      </c>
      <c r="B570" s="33" t="s">
        <v>468</v>
      </c>
      <c r="C570" s="32" t="s">
        <v>467</v>
      </c>
      <c r="D570" s="34" t="s">
        <v>609</v>
      </c>
      <c r="E570" s="34" t="s">
        <v>7</v>
      </c>
      <c r="F570" s="52" t="s">
        <v>469</v>
      </c>
      <c r="G570" s="35">
        <f t="shared" si="49"/>
        <v>0</v>
      </c>
      <c r="H570" s="36" t="s">
        <v>609</v>
      </c>
      <c r="I570" s="37" t="s">
        <v>7</v>
      </c>
      <c r="J570" s="53"/>
      <c r="K570" s="37">
        <f>0</f>
        <v>0</v>
      </c>
      <c r="L570" s="39" t="s">
        <v>4</v>
      </c>
      <c r="N570" s="71">
        <f t="shared" si="46"/>
        <v>0</v>
      </c>
      <c r="O570" s="8">
        <f t="shared" si="47"/>
        <v>0</v>
      </c>
      <c r="P570" s="67">
        <f t="shared" si="48"/>
        <v>0</v>
      </c>
    </row>
    <row r="571" spans="1:16" ht="13.5" customHeight="1" x14ac:dyDescent="0.15">
      <c r="A571" s="32">
        <v>20150810039</v>
      </c>
      <c r="B571" s="33" t="s">
        <v>138</v>
      </c>
      <c r="C571" s="32" t="s">
        <v>122</v>
      </c>
      <c r="D571" s="34" t="s">
        <v>609</v>
      </c>
      <c r="E571" s="34" t="s">
        <v>7</v>
      </c>
      <c r="F571" s="52" t="s">
        <v>6</v>
      </c>
      <c r="G571" s="35">
        <f t="shared" si="49"/>
        <v>0</v>
      </c>
      <c r="H571" s="36" t="s">
        <v>609</v>
      </c>
      <c r="I571" s="37" t="s">
        <v>7</v>
      </c>
      <c r="J571" s="53"/>
      <c r="K571" s="37">
        <f>0</f>
        <v>0</v>
      </c>
      <c r="L571" s="39" t="s">
        <v>4</v>
      </c>
      <c r="N571" s="71">
        <f t="shared" si="46"/>
        <v>0</v>
      </c>
      <c r="O571" s="8">
        <f t="shared" si="47"/>
        <v>0</v>
      </c>
      <c r="P571" s="67">
        <f t="shared" si="48"/>
        <v>0</v>
      </c>
    </row>
    <row r="572" spans="1:16" ht="13.5" customHeight="1" x14ac:dyDescent="0.15">
      <c r="A572" s="32">
        <v>20150810040</v>
      </c>
      <c r="B572" s="33" t="s">
        <v>138</v>
      </c>
      <c r="C572" s="32" t="s">
        <v>122</v>
      </c>
      <c r="D572" s="34" t="s">
        <v>609</v>
      </c>
      <c r="E572" s="34" t="s">
        <v>7</v>
      </c>
      <c r="F572" s="52" t="s">
        <v>6</v>
      </c>
      <c r="G572" s="35">
        <f t="shared" si="49"/>
        <v>0</v>
      </c>
      <c r="H572" s="36" t="s">
        <v>609</v>
      </c>
      <c r="I572" s="37" t="s">
        <v>7</v>
      </c>
      <c r="J572" s="53"/>
      <c r="K572" s="37">
        <f>0</f>
        <v>0</v>
      </c>
      <c r="L572" s="39" t="s">
        <v>4</v>
      </c>
      <c r="N572" s="71">
        <f t="shared" si="46"/>
        <v>0</v>
      </c>
      <c r="O572" s="8">
        <f t="shared" si="47"/>
        <v>0</v>
      </c>
      <c r="P572" s="67">
        <f t="shared" si="48"/>
        <v>0</v>
      </c>
    </row>
    <row r="573" spans="1:16" ht="13.5" customHeight="1" x14ac:dyDescent="0.15">
      <c r="A573" s="32">
        <v>20150810041</v>
      </c>
      <c r="B573" s="33" t="s">
        <v>138</v>
      </c>
      <c r="C573" s="32" t="s">
        <v>122</v>
      </c>
      <c r="D573" s="34" t="s">
        <v>609</v>
      </c>
      <c r="E573" s="34" t="s">
        <v>7</v>
      </c>
      <c r="F573" s="52" t="s">
        <v>6</v>
      </c>
      <c r="G573" s="35">
        <f t="shared" si="49"/>
        <v>0</v>
      </c>
      <c r="H573" s="36" t="s">
        <v>609</v>
      </c>
      <c r="I573" s="37" t="s">
        <v>7</v>
      </c>
      <c r="J573" s="53"/>
      <c r="K573" s="37">
        <f>0</f>
        <v>0</v>
      </c>
      <c r="L573" s="39" t="s">
        <v>4</v>
      </c>
      <c r="N573" s="71">
        <f t="shared" si="46"/>
        <v>0</v>
      </c>
      <c r="O573" s="8">
        <f t="shared" si="47"/>
        <v>0</v>
      </c>
      <c r="P573" s="67">
        <f t="shared" si="48"/>
        <v>0</v>
      </c>
    </row>
    <row r="574" spans="1:16" ht="13.5" customHeight="1" x14ac:dyDescent="0.15">
      <c r="A574" s="32">
        <v>20150810042</v>
      </c>
      <c r="B574" s="33" t="s">
        <v>138</v>
      </c>
      <c r="C574" s="32" t="s">
        <v>122</v>
      </c>
      <c r="D574" s="34" t="s">
        <v>609</v>
      </c>
      <c r="E574" s="34" t="s">
        <v>7</v>
      </c>
      <c r="F574" s="52" t="s">
        <v>6</v>
      </c>
      <c r="G574" s="35">
        <f t="shared" si="49"/>
        <v>0</v>
      </c>
      <c r="H574" s="36" t="s">
        <v>609</v>
      </c>
      <c r="I574" s="37" t="s">
        <v>7</v>
      </c>
      <c r="J574" s="53"/>
      <c r="K574" s="37">
        <f>0</f>
        <v>0</v>
      </c>
      <c r="L574" s="39" t="s">
        <v>4</v>
      </c>
      <c r="N574" s="71">
        <f t="shared" si="46"/>
        <v>0</v>
      </c>
      <c r="O574" s="8">
        <f t="shared" si="47"/>
        <v>0</v>
      </c>
      <c r="P574" s="67">
        <f t="shared" si="48"/>
        <v>0</v>
      </c>
    </row>
    <row r="575" spans="1:16" ht="13.5" customHeight="1" x14ac:dyDescent="0.15">
      <c r="A575" s="32">
        <v>20150810043</v>
      </c>
      <c r="B575" s="33" t="s">
        <v>138</v>
      </c>
      <c r="C575" s="32" t="s">
        <v>122</v>
      </c>
      <c r="D575" s="34" t="s">
        <v>609</v>
      </c>
      <c r="E575" s="34" t="s">
        <v>7</v>
      </c>
      <c r="F575" s="52" t="s">
        <v>6</v>
      </c>
      <c r="G575" s="35">
        <f t="shared" si="49"/>
        <v>0</v>
      </c>
      <c r="H575" s="36" t="s">
        <v>609</v>
      </c>
      <c r="I575" s="37" t="s">
        <v>7</v>
      </c>
      <c r="J575" s="53"/>
      <c r="K575" s="37">
        <f>0</f>
        <v>0</v>
      </c>
      <c r="L575" s="39" t="s">
        <v>4</v>
      </c>
      <c r="N575" s="71">
        <f t="shared" si="46"/>
        <v>0</v>
      </c>
      <c r="O575" s="8">
        <f t="shared" si="47"/>
        <v>0</v>
      </c>
      <c r="P575" s="67">
        <f t="shared" si="48"/>
        <v>0</v>
      </c>
    </row>
    <row r="576" spans="1:16" ht="13.5" customHeight="1" x14ac:dyDescent="0.15">
      <c r="A576" s="32">
        <v>20150810044</v>
      </c>
      <c r="B576" s="33" t="s">
        <v>138</v>
      </c>
      <c r="C576" s="32" t="s">
        <v>122</v>
      </c>
      <c r="D576" s="34" t="s">
        <v>609</v>
      </c>
      <c r="E576" s="34" t="s">
        <v>7</v>
      </c>
      <c r="F576" s="52" t="s">
        <v>6</v>
      </c>
      <c r="G576" s="35">
        <f t="shared" si="49"/>
        <v>0</v>
      </c>
      <c r="H576" s="36" t="s">
        <v>609</v>
      </c>
      <c r="I576" s="37" t="s">
        <v>7</v>
      </c>
      <c r="J576" s="53"/>
      <c r="K576" s="37">
        <f>0</f>
        <v>0</v>
      </c>
      <c r="L576" s="39" t="s">
        <v>15</v>
      </c>
      <c r="N576" s="71">
        <f t="shared" si="46"/>
        <v>0</v>
      </c>
      <c r="O576" s="8">
        <f t="shared" si="47"/>
        <v>0</v>
      </c>
      <c r="P576" s="67">
        <f t="shared" si="48"/>
        <v>1</v>
      </c>
    </row>
    <row r="577" spans="1:16" ht="13.5" customHeight="1" x14ac:dyDescent="0.15">
      <c r="A577" s="32">
        <v>20150810045</v>
      </c>
      <c r="B577" s="33" t="s">
        <v>138</v>
      </c>
      <c r="C577" s="32" t="s">
        <v>122</v>
      </c>
      <c r="D577" s="34" t="s">
        <v>609</v>
      </c>
      <c r="E577" s="34" t="s">
        <v>7</v>
      </c>
      <c r="F577" s="52" t="s">
        <v>6</v>
      </c>
      <c r="G577" s="35">
        <f t="shared" si="49"/>
        <v>0</v>
      </c>
      <c r="H577" s="36" t="s">
        <v>609</v>
      </c>
      <c r="I577" s="37" t="s">
        <v>7</v>
      </c>
      <c r="J577" s="53"/>
      <c r="K577" s="37">
        <f>0</f>
        <v>0</v>
      </c>
      <c r="L577" s="39" t="s">
        <v>4</v>
      </c>
      <c r="N577" s="71">
        <f t="shared" si="46"/>
        <v>0</v>
      </c>
      <c r="O577" s="8">
        <f t="shared" si="47"/>
        <v>0</v>
      </c>
      <c r="P577" s="67">
        <f t="shared" si="48"/>
        <v>0</v>
      </c>
    </row>
    <row r="578" spans="1:16" ht="13.5" customHeight="1" x14ac:dyDescent="0.15">
      <c r="A578" s="32">
        <v>20150810046</v>
      </c>
      <c r="B578" s="33" t="s">
        <v>138</v>
      </c>
      <c r="C578" s="32" t="s">
        <v>122</v>
      </c>
      <c r="D578" s="34" t="s">
        <v>609</v>
      </c>
      <c r="E578" s="34" t="s">
        <v>7</v>
      </c>
      <c r="F578" s="52" t="s">
        <v>6</v>
      </c>
      <c r="G578" s="35">
        <f t="shared" si="49"/>
        <v>0</v>
      </c>
      <c r="H578" s="36" t="s">
        <v>609</v>
      </c>
      <c r="I578" s="37" t="s">
        <v>7</v>
      </c>
      <c r="J578" s="53"/>
      <c r="K578" s="37">
        <f>0</f>
        <v>0</v>
      </c>
      <c r="L578" s="39" t="s">
        <v>4</v>
      </c>
      <c r="N578" s="71">
        <f t="shared" si="46"/>
        <v>0</v>
      </c>
      <c r="O578" s="8">
        <f t="shared" si="47"/>
        <v>0</v>
      </c>
      <c r="P578" s="67">
        <f t="shared" si="48"/>
        <v>0</v>
      </c>
    </row>
    <row r="579" spans="1:16" ht="13.5" customHeight="1" x14ac:dyDescent="0.15">
      <c r="A579" s="32">
        <v>20150810047</v>
      </c>
      <c r="B579" s="33" t="s">
        <v>138</v>
      </c>
      <c r="C579" s="32" t="s">
        <v>122</v>
      </c>
      <c r="D579" s="34" t="s">
        <v>609</v>
      </c>
      <c r="E579" s="34" t="s">
        <v>7</v>
      </c>
      <c r="F579" s="52" t="s">
        <v>6</v>
      </c>
      <c r="G579" s="35">
        <f t="shared" si="49"/>
        <v>0</v>
      </c>
      <c r="H579" s="36" t="s">
        <v>609</v>
      </c>
      <c r="I579" s="37" t="s">
        <v>7</v>
      </c>
      <c r="J579" s="53"/>
      <c r="K579" s="37">
        <f>0</f>
        <v>0</v>
      </c>
      <c r="L579" s="39" t="s">
        <v>4</v>
      </c>
      <c r="N579" s="71">
        <f t="shared" si="46"/>
        <v>0</v>
      </c>
      <c r="O579" s="8">
        <f t="shared" si="47"/>
        <v>0</v>
      </c>
      <c r="P579" s="67">
        <f t="shared" si="48"/>
        <v>0</v>
      </c>
    </row>
    <row r="580" spans="1:16" ht="13.5" customHeight="1" x14ac:dyDescent="0.15">
      <c r="A580" s="32">
        <v>20150810048</v>
      </c>
      <c r="B580" s="33" t="s">
        <v>138</v>
      </c>
      <c r="C580" s="32" t="s">
        <v>122</v>
      </c>
      <c r="D580" s="34" t="s">
        <v>609</v>
      </c>
      <c r="E580" s="34" t="s">
        <v>7</v>
      </c>
      <c r="F580" s="52" t="s">
        <v>6</v>
      </c>
      <c r="G580" s="35">
        <f t="shared" si="49"/>
        <v>0</v>
      </c>
      <c r="H580" s="36" t="s">
        <v>609</v>
      </c>
      <c r="I580" s="37" t="s">
        <v>7</v>
      </c>
      <c r="J580" s="53"/>
      <c r="K580" s="37">
        <f>0</f>
        <v>0</v>
      </c>
      <c r="L580" s="39" t="s">
        <v>4</v>
      </c>
      <c r="N580" s="71">
        <f t="shared" ref="N580:N643" si="50">IF(E580="neg",0,IF(L580="neg",0,1))</f>
        <v>0</v>
      </c>
      <c r="O580" s="8">
        <f t="shared" ref="O580:O643" si="51">IF(I580="neg",0,IF(L580="neg",0,1))</f>
        <v>0</v>
      </c>
      <c r="P580" s="67">
        <f t="shared" ref="P580:P643" si="52">IF(L580="neg",0,1)</f>
        <v>0</v>
      </c>
    </row>
    <row r="581" spans="1:16" ht="13.5" customHeight="1" x14ac:dyDescent="0.15">
      <c r="A581" s="32">
        <v>20150810049</v>
      </c>
      <c r="B581" s="33" t="s">
        <v>138</v>
      </c>
      <c r="C581" s="32" t="s">
        <v>122</v>
      </c>
      <c r="D581" s="34" t="s">
        <v>609</v>
      </c>
      <c r="E581" s="34" t="s">
        <v>10</v>
      </c>
      <c r="F581" s="52" t="s">
        <v>139</v>
      </c>
      <c r="G581" s="35">
        <f>10/50</f>
        <v>0.2</v>
      </c>
      <c r="H581" s="36" t="s">
        <v>609</v>
      </c>
      <c r="I581" s="37" t="s">
        <v>51</v>
      </c>
      <c r="J581" s="53" t="s">
        <v>470</v>
      </c>
      <c r="K581" s="37">
        <v>0.28999999999999998</v>
      </c>
      <c r="L581" s="39" t="s">
        <v>9</v>
      </c>
      <c r="N581" s="71">
        <f t="shared" si="50"/>
        <v>1</v>
      </c>
      <c r="O581" s="8">
        <f t="shared" si="51"/>
        <v>1</v>
      </c>
      <c r="P581" s="67">
        <f t="shared" si="52"/>
        <v>1</v>
      </c>
    </row>
    <row r="582" spans="1:16" ht="13.5" customHeight="1" x14ac:dyDescent="0.15">
      <c r="A582" s="32">
        <v>20150810050</v>
      </c>
      <c r="B582" s="33" t="s">
        <v>138</v>
      </c>
      <c r="C582" s="32" t="s">
        <v>122</v>
      </c>
      <c r="D582" s="34" t="s">
        <v>609</v>
      </c>
      <c r="E582" s="34" t="s">
        <v>229</v>
      </c>
      <c r="F582" s="52" t="s">
        <v>471</v>
      </c>
      <c r="G582" s="35">
        <f>53/40</f>
        <v>1.325</v>
      </c>
      <c r="H582" s="36" t="s">
        <v>609</v>
      </c>
      <c r="I582" s="37" t="s">
        <v>229</v>
      </c>
      <c r="J582" s="53" t="s">
        <v>472</v>
      </c>
      <c r="K582" s="37">
        <f xml:space="preserve"> 415/200</f>
        <v>2.0750000000000002</v>
      </c>
      <c r="L582" s="39" t="s">
        <v>9</v>
      </c>
      <c r="N582" s="71">
        <f t="shared" si="50"/>
        <v>1</v>
      </c>
      <c r="O582" s="8">
        <f t="shared" si="51"/>
        <v>1</v>
      </c>
      <c r="P582" s="67">
        <f t="shared" si="52"/>
        <v>1</v>
      </c>
    </row>
    <row r="583" spans="1:16" ht="13.5" customHeight="1" x14ac:dyDescent="0.15">
      <c r="A583" s="32">
        <v>20150810051</v>
      </c>
      <c r="B583" s="33" t="s">
        <v>458</v>
      </c>
      <c r="C583" s="32" t="s">
        <v>442</v>
      </c>
      <c r="D583" s="34" t="s">
        <v>609</v>
      </c>
      <c r="E583" s="34" t="s">
        <v>473</v>
      </c>
      <c r="F583" s="52" t="s">
        <v>222</v>
      </c>
      <c r="G583" s="35">
        <f t="shared" ref="G583:G589" si="53">0/100</f>
        <v>0</v>
      </c>
      <c r="H583" s="36" t="s">
        <v>609</v>
      </c>
      <c r="I583" s="37" t="s">
        <v>473</v>
      </c>
      <c r="J583" s="53"/>
      <c r="K583" s="37">
        <f>0</f>
        <v>0</v>
      </c>
      <c r="L583" s="39" t="s">
        <v>4</v>
      </c>
      <c r="N583" s="71">
        <f t="shared" si="50"/>
        <v>0</v>
      </c>
      <c r="O583" s="8">
        <f t="shared" si="51"/>
        <v>0</v>
      </c>
      <c r="P583" s="67">
        <f t="shared" si="52"/>
        <v>0</v>
      </c>
    </row>
    <row r="584" spans="1:16" ht="13.5" customHeight="1" x14ac:dyDescent="0.15">
      <c r="A584" s="32">
        <v>20150810052</v>
      </c>
      <c r="B584" s="33" t="s">
        <v>475</v>
      </c>
      <c r="C584" s="32" t="s">
        <v>474</v>
      </c>
      <c r="D584" s="34" t="s">
        <v>609</v>
      </c>
      <c r="E584" s="34" t="s">
        <v>7</v>
      </c>
      <c r="F584" s="52" t="s">
        <v>476</v>
      </c>
      <c r="G584" s="35">
        <f t="shared" si="53"/>
        <v>0</v>
      </c>
      <c r="H584" s="36" t="s">
        <v>609</v>
      </c>
      <c r="I584" s="37" t="s">
        <v>7</v>
      </c>
      <c r="J584" s="53"/>
      <c r="K584" s="37">
        <f>0</f>
        <v>0</v>
      </c>
      <c r="L584" s="39" t="s">
        <v>4</v>
      </c>
      <c r="N584" s="71">
        <f t="shared" si="50"/>
        <v>0</v>
      </c>
      <c r="O584" s="8">
        <f t="shared" si="51"/>
        <v>0</v>
      </c>
      <c r="P584" s="67">
        <f t="shared" si="52"/>
        <v>0</v>
      </c>
    </row>
    <row r="585" spans="1:16" ht="13.5" customHeight="1" x14ac:dyDescent="0.15">
      <c r="A585" s="32">
        <v>20150810053</v>
      </c>
      <c r="B585" s="33" t="s">
        <v>138</v>
      </c>
      <c r="C585" s="32" t="s">
        <v>122</v>
      </c>
      <c r="D585" s="34" t="s">
        <v>609</v>
      </c>
      <c r="E585" s="34" t="s">
        <v>7</v>
      </c>
      <c r="F585" s="52" t="s">
        <v>6</v>
      </c>
      <c r="G585" s="35">
        <f t="shared" si="53"/>
        <v>0</v>
      </c>
      <c r="H585" s="36" t="s">
        <v>609</v>
      </c>
      <c r="I585" s="37" t="s">
        <v>7</v>
      </c>
      <c r="J585" s="53"/>
      <c r="K585" s="37">
        <f>0</f>
        <v>0</v>
      </c>
      <c r="L585" s="39" t="s">
        <v>4</v>
      </c>
      <c r="N585" s="71">
        <f t="shared" si="50"/>
        <v>0</v>
      </c>
      <c r="O585" s="8">
        <f t="shared" si="51"/>
        <v>0</v>
      </c>
      <c r="P585" s="67">
        <f t="shared" si="52"/>
        <v>0</v>
      </c>
    </row>
    <row r="586" spans="1:16" ht="13.5" customHeight="1" x14ac:dyDescent="0.15">
      <c r="A586" s="32">
        <v>20150810054</v>
      </c>
      <c r="B586" s="33" t="s">
        <v>138</v>
      </c>
      <c r="C586" s="32" t="s">
        <v>122</v>
      </c>
      <c r="D586" s="34" t="s">
        <v>609</v>
      </c>
      <c r="E586" s="34" t="s">
        <v>7</v>
      </c>
      <c r="F586" s="52" t="s">
        <v>6</v>
      </c>
      <c r="G586" s="35">
        <f t="shared" si="53"/>
        <v>0</v>
      </c>
      <c r="H586" s="36" t="s">
        <v>609</v>
      </c>
      <c r="I586" s="37" t="s">
        <v>7</v>
      </c>
      <c r="J586" s="53"/>
      <c r="K586" s="37">
        <f>0</f>
        <v>0</v>
      </c>
      <c r="L586" s="39" t="s">
        <v>9</v>
      </c>
      <c r="N586" s="71">
        <f t="shared" si="50"/>
        <v>0</v>
      </c>
      <c r="O586" s="8">
        <f t="shared" si="51"/>
        <v>0</v>
      </c>
      <c r="P586" s="67">
        <f t="shared" si="52"/>
        <v>1</v>
      </c>
    </row>
    <row r="587" spans="1:16" ht="13.5" customHeight="1" x14ac:dyDescent="0.15">
      <c r="A587" s="32">
        <v>20150810055</v>
      </c>
      <c r="B587" s="33" t="s">
        <v>138</v>
      </c>
      <c r="C587" s="32" t="s">
        <v>122</v>
      </c>
      <c r="D587" s="34" t="s">
        <v>609</v>
      </c>
      <c r="E587" s="34" t="s">
        <v>7</v>
      </c>
      <c r="F587" s="52" t="s">
        <v>6</v>
      </c>
      <c r="G587" s="35">
        <f t="shared" si="53"/>
        <v>0</v>
      </c>
      <c r="H587" s="36" t="s">
        <v>609</v>
      </c>
      <c r="I587" s="37" t="s">
        <v>7</v>
      </c>
      <c r="J587" s="53"/>
      <c r="K587" s="37">
        <f>0</f>
        <v>0</v>
      </c>
      <c r="L587" s="39" t="s">
        <v>4</v>
      </c>
      <c r="N587" s="71">
        <f t="shared" si="50"/>
        <v>0</v>
      </c>
      <c r="O587" s="8">
        <f t="shared" si="51"/>
        <v>0</v>
      </c>
      <c r="P587" s="67">
        <f t="shared" si="52"/>
        <v>0</v>
      </c>
    </row>
    <row r="588" spans="1:16" ht="13.5" customHeight="1" x14ac:dyDescent="0.15">
      <c r="A588" s="32">
        <v>20150810056</v>
      </c>
      <c r="B588" s="33" t="s">
        <v>138</v>
      </c>
      <c r="C588" s="32" t="s">
        <v>122</v>
      </c>
      <c r="D588" s="34" t="s">
        <v>609</v>
      </c>
      <c r="E588" s="34" t="s">
        <v>7</v>
      </c>
      <c r="F588" s="52" t="s">
        <v>6</v>
      </c>
      <c r="G588" s="35">
        <f t="shared" si="53"/>
        <v>0</v>
      </c>
      <c r="H588" s="36" t="s">
        <v>609</v>
      </c>
      <c r="I588" s="37" t="s">
        <v>7</v>
      </c>
      <c r="J588" s="53"/>
      <c r="K588" s="37">
        <f>0</f>
        <v>0</v>
      </c>
      <c r="L588" s="39" t="s">
        <v>4</v>
      </c>
      <c r="N588" s="71">
        <f t="shared" si="50"/>
        <v>0</v>
      </c>
      <c r="O588" s="8">
        <f t="shared" si="51"/>
        <v>0</v>
      </c>
      <c r="P588" s="67">
        <f t="shared" si="52"/>
        <v>0</v>
      </c>
    </row>
    <row r="589" spans="1:16" ht="13.5" customHeight="1" x14ac:dyDescent="0.15">
      <c r="A589" s="32">
        <v>20150810057</v>
      </c>
      <c r="B589" s="33" t="s">
        <v>138</v>
      </c>
      <c r="C589" s="32" t="s">
        <v>122</v>
      </c>
      <c r="D589" s="34" t="s">
        <v>609</v>
      </c>
      <c r="E589" s="34" t="s">
        <v>7</v>
      </c>
      <c r="F589" s="52" t="s">
        <v>6</v>
      </c>
      <c r="G589" s="35">
        <f t="shared" si="53"/>
        <v>0</v>
      </c>
      <c r="H589" s="36" t="s">
        <v>609</v>
      </c>
      <c r="I589" s="37" t="s">
        <v>7</v>
      </c>
      <c r="J589" s="53"/>
      <c r="K589" s="37">
        <f>0</f>
        <v>0</v>
      </c>
      <c r="L589" s="39" t="s">
        <v>4</v>
      </c>
      <c r="N589" s="71">
        <f t="shared" si="50"/>
        <v>0</v>
      </c>
      <c r="O589" s="8">
        <f t="shared" si="51"/>
        <v>0</v>
      </c>
      <c r="P589" s="67">
        <f t="shared" si="52"/>
        <v>0</v>
      </c>
    </row>
    <row r="590" spans="1:16" ht="13.5" customHeight="1" x14ac:dyDescent="0.15">
      <c r="A590" s="32">
        <v>20150810058</v>
      </c>
      <c r="B590" s="33" t="s">
        <v>138</v>
      </c>
      <c r="C590" s="32" t="s">
        <v>122</v>
      </c>
      <c r="D590" s="34" t="s">
        <v>609</v>
      </c>
      <c r="E590" s="34" t="s">
        <v>10</v>
      </c>
      <c r="F590" s="52" t="s">
        <v>67</v>
      </c>
      <c r="G590" s="35">
        <f>3/50</f>
        <v>0.06</v>
      </c>
      <c r="H590" s="36" t="s">
        <v>609</v>
      </c>
      <c r="I590" s="37" t="s">
        <v>7</v>
      </c>
      <c r="J590" s="53"/>
      <c r="K590" s="37">
        <f>0</f>
        <v>0</v>
      </c>
      <c r="L590" s="39" t="s">
        <v>9</v>
      </c>
      <c r="N590" s="71">
        <f t="shared" si="50"/>
        <v>1</v>
      </c>
      <c r="O590" s="8">
        <f t="shared" si="51"/>
        <v>0</v>
      </c>
      <c r="P590" s="67">
        <f t="shared" si="52"/>
        <v>1</v>
      </c>
    </row>
    <row r="591" spans="1:16" ht="13.5" customHeight="1" x14ac:dyDescent="0.15">
      <c r="A591" s="32">
        <v>20150810060</v>
      </c>
      <c r="B591" s="33" t="s">
        <v>138</v>
      </c>
      <c r="C591" s="32" t="s">
        <v>122</v>
      </c>
      <c r="D591" s="34" t="s">
        <v>609</v>
      </c>
      <c r="E591" s="34" t="s">
        <v>7</v>
      </c>
      <c r="F591" s="52" t="s">
        <v>6</v>
      </c>
      <c r="G591" s="35">
        <f>0/100</f>
        <v>0</v>
      </c>
      <c r="H591" s="36" t="s">
        <v>609</v>
      </c>
      <c r="I591" s="37" t="s">
        <v>7</v>
      </c>
      <c r="J591" s="53"/>
      <c r="K591" s="37">
        <f>0</f>
        <v>0</v>
      </c>
      <c r="L591" s="39" t="s">
        <v>4</v>
      </c>
      <c r="N591" s="71">
        <f t="shared" si="50"/>
        <v>0</v>
      </c>
      <c r="O591" s="8">
        <f t="shared" si="51"/>
        <v>0</v>
      </c>
      <c r="P591" s="67">
        <f t="shared" si="52"/>
        <v>0</v>
      </c>
    </row>
    <row r="592" spans="1:16" ht="13.5" customHeight="1" x14ac:dyDescent="0.15">
      <c r="A592" s="32">
        <v>20150810061</v>
      </c>
      <c r="B592" s="33" t="s">
        <v>138</v>
      </c>
      <c r="C592" s="32" t="s">
        <v>122</v>
      </c>
      <c r="D592" s="34" t="s">
        <v>609</v>
      </c>
      <c r="E592" s="34" t="s">
        <v>7</v>
      </c>
      <c r="F592" s="52" t="s">
        <v>6</v>
      </c>
      <c r="G592" s="35">
        <f>0/100</f>
        <v>0</v>
      </c>
      <c r="H592" s="36" t="s">
        <v>609</v>
      </c>
      <c r="I592" s="37" t="s">
        <v>7</v>
      </c>
      <c r="J592" s="53"/>
      <c r="K592" s="37">
        <f>0</f>
        <v>0</v>
      </c>
      <c r="L592" s="39" t="s">
        <v>4</v>
      </c>
      <c r="N592" s="71">
        <f t="shared" si="50"/>
        <v>0</v>
      </c>
      <c r="O592" s="8">
        <f t="shared" si="51"/>
        <v>0</v>
      </c>
      <c r="P592" s="67">
        <f t="shared" si="52"/>
        <v>0</v>
      </c>
    </row>
    <row r="593" spans="1:16" ht="13.5" customHeight="1" x14ac:dyDescent="0.15">
      <c r="A593" s="32">
        <v>20150810062</v>
      </c>
      <c r="B593" s="33" t="s">
        <v>138</v>
      </c>
      <c r="C593" s="32" t="s">
        <v>122</v>
      </c>
      <c r="D593" s="34" t="s">
        <v>609</v>
      </c>
      <c r="E593" s="34" t="s">
        <v>7</v>
      </c>
      <c r="F593" s="52" t="s">
        <v>6</v>
      </c>
      <c r="G593" s="35">
        <f>0/100</f>
        <v>0</v>
      </c>
      <c r="H593" s="36" t="s">
        <v>609</v>
      </c>
      <c r="I593" s="37" t="s">
        <v>7</v>
      </c>
      <c r="J593" s="53"/>
      <c r="K593" s="37">
        <f>0</f>
        <v>0</v>
      </c>
      <c r="L593" s="39" t="s">
        <v>9</v>
      </c>
      <c r="N593" s="71">
        <f t="shared" si="50"/>
        <v>0</v>
      </c>
      <c r="O593" s="8">
        <f t="shared" si="51"/>
        <v>0</v>
      </c>
      <c r="P593" s="67">
        <f t="shared" si="52"/>
        <v>1</v>
      </c>
    </row>
    <row r="594" spans="1:16" ht="13.5" customHeight="1" x14ac:dyDescent="0.15">
      <c r="A594" s="32">
        <v>20150810063</v>
      </c>
      <c r="B594" s="33" t="s">
        <v>138</v>
      </c>
      <c r="C594" s="32" t="s">
        <v>122</v>
      </c>
      <c r="D594" s="34" t="s">
        <v>609</v>
      </c>
      <c r="E594" s="34" t="s">
        <v>7</v>
      </c>
      <c r="F594" s="52" t="s">
        <v>6</v>
      </c>
      <c r="G594" s="35">
        <f>0/100</f>
        <v>0</v>
      </c>
      <c r="H594" s="36" t="s">
        <v>609</v>
      </c>
      <c r="I594" s="37" t="s">
        <v>7</v>
      </c>
      <c r="J594" s="53"/>
      <c r="K594" s="37">
        <f>0</f>
        <v>0</v>
      </c>
      <c r="L594" s="39" t="s">
        <v>4</v>
      </c>
      <c r="N594" s="71">
        <f t="shared" si="50"/>
        <v>0</v>
      </c>
      <c r="O594" s="8">
        <f t="shared" si="51"/>
        <v>0</v>
      </c>
      <c r="P594" s="67">
        <f t="shared" si="52"/>
        <v>0</v>
      </c>
    </row>
    <row r="595" spans="1:16" ht="13.5" customHeight="1" x14ac:dyDescent="0.15">
      <c r="A595" s="32">
        <v>20150810064</v>
      </c>
      <c r="B595" s="33" t="s">
        <v>138</v>
      </c>
      <c r="C595" s="32" t="s">
        <v>122</v>
      </c>
      <c r="D595" s="34" t="s">
        <v>609</v>
      </c>
      <c r="E595" s="34" t="s">
        <v>7</v>
      </c>
      <c r="F595" s="52" t="s">
        <v>6</v>
      </c>
      <c r="G595" s="35">
        <f>0/100</f>
        <v>0</v>
      </c>
      <c r="H595" s="36" t="s">
        <v>609</v>
      </c>
      <c r="I595" s="37" t="s">
        <v>7</v>
      </c>
      <c r="J595" s="53"/>
      <c r="K595" s="37">
        <f>0</f>
        <v>0</v>
      </c>
      <c r="L595" s="39" t="s">
        <v>4</v>
      </c>
      <c r="N595" s="71">
        <f t="shared" si="50"/>
        <v>0</v>
      </c>
      <c r="O595" s="8">
        <f t="shared" si="51"/>
        <v>0</v>
      </c>
      <c r="P595" s="67">
        <f t="shared" si="52"/>
        <v>0</v>
      </c>
    </row>
    <row r="596" spans="1:16" ht="13.5" customHeight="1" x14ac:dyDescent="0.15">
      <c r="A596" s="32">
        <v>20150810065</v>
      </c>
      <c r="B596" s="33" t="s">
        <v>138</v>
      </c>
      <c r="C596" s="32" t="s">
        <v>122</v>
      </c>
      <c r="D596" s="34" t="s">
        <v>609</v>
      </c>
      <c r="E596" s="34" t="s">
        <v>10</v>
      </c>
      <c r="F596" s="52" t="s">
        <v>141</v>
      </c>
      <c r="G596" s="35">
        <f>64/35</f>
        <v>1.8285714285714285</v>
      </c>
      <c r="H596" s="36" t="s">
        <v>609</v>
      </c>
      <c r="I596" s="37" t="s">
        <v>10</v>
      </c>
      <c r="J596" s="53" t="s">
        <v>142</v>
      </c>
      <c r="K596" s="37">
        <f xml:space="preserve"> 375/200</f>
        <v>1.875</v>
      </c>
      <c r="L596" s="39" t="s">
        <v>9</v>
      </c>
      <c r="N596" s="71">
        <f t="shared" si="50"/>
        <v>1</v>
      </c>
      <c r="O596" s="8">
        <f t="shared" si="51"/>
        <v>1</v>
      </c>
      <c r="P596" s="67">
        <f t="shared" si="52"/>
        <v>1</v>
      </c>
    </row>
    <row r="597" spans="1:16" ht="13.5" customHeight="1" x14ac:dyDescent="0.15">
      <c r="A597" s="32">
        <v>20150810066</v>
      </c>
      <c r="B597" s="33" t="s">
        <v>138</v>
      </c>
      <c r="C597" s="32" t="s">
        <v>122</v>
      </c>
      <c r="D597" s="34" t="s">
        <v>609</v>
      </c>
      <c r="E597" s="34" t="s">
        <v>7</v>
      </c>
      <c r="F597" s="52" t="s">
        <v>6</v>
      </c>
      <c r="G597" s="35">
        <f>0/100</f>
        <v>0</v>
      </c>
      <c r="H597" s="36" t="s">
        <v>609</v>
      </c>
      <c r="I597" s="37" t="s">
        <v>7</v>
      </c>
      <c r="J597" s="53"/>
      <c r="K597" s="37">
        <f>0</f>
        <v>0</v>
      </c>
      <c r="L597" s="39" t="s">
        <v>4</v>
      </c>
      <c r="N597" s="71">
        <f t="shared" si="50"/>
        <v>0</v>
      </c>
      <c r="O597" s="8">
        <f t="shared" si="51"/>
        <v>0</v>
      </c>
      <c r="P597" s="67">
        <f t="shared" si="52"/>
        <v>0</v>
      </c>
    </row>
    <row r="598" spans="1:16" ht="13.5" customHeight="1" x14ac:dyDescent="0.15">
      <c r="A598" s="32">
        <v>20150810067</v>
      </c>
      <c r="B598" s="33" t="s">
        <v>138</v>
      </c>
      <c r="C598" s="32" t="s">
        <v>122</v>
      </c>
      <c r="D598" s="34" t="s">
        <v>609</v>
      </c>
      <c r="E598" s="34" t="s">
        <v>7</v>
      </c>
      <c r="F598" s="52" t="s">
        <v>6</v>
      </c>
      <c r="G598" s="35">
        <f>0/100</f>
        <v>0</v>
      </c>
      <c r="H598" s="36" t="s">
        <v>609</v>
      </c>
      <c r="I598" s="37" t="s">
        <v>7</v>
      </c>
      <c r="J598" s="53"/>
      <c r="K598" s="37">
        <f>0</f>
        <v>0</v>
      </c>
      <c r="L598" s="39" t="s">
        <v>4</v>
      </c>
      <c r="N598" s="71">
        <f t="shared" si="50"/>
        <v>0</v>
      </c>
      <c r="O598" s="8">
        <f t="shared" si="51"/>
        <v>0</v>
      </c>
      <c r="P598" s="67">
        <f t="shared" si="52"/>
        <v>0</v>
      </c>
    </row>
    <row r="599" spans="1:16" ht="13.5" customHeight="1" x14ac:dyDescent="0.15">
      <c r="A599" s="32">
        <v>20150810068</v>
      </c>
      <c r="B599" s="33" t="s">
        <v>138</v>
      </c>
      <c r="C599" s="32" t="s">
        <v>122</v>
      </c>
      <c r="D599" s="34" t="s">
        <v>609</v>
      </c>
      <c r="E599" s="34" t="s">
        <v>7</v>
      </c>
      <c r="F599" s="52" t="s">
        <v>6</v>
      </c>
      <c r="G599" s="35">
        <f>0/100</f>
        <v>0</v>
      </c>
      <c r="H599" s="36" t="s">
        <v>609</v>
      </c>
      <c r="I599" s="37" t="s">
        <v>7</v>
      </c>
      <c r="J599" s="53"/>
      <c r="K599" s="37">
        <f>0</f>
        <v>0</v>
      </c>
      <c r="L599" s="39" t="s">
        <v>4</v>
      </c>
      <c r="N599" s="71">
        <f t="shared" si="50"/>
        <v>0</v>
      </c>
      <c r="O599" s="8">
        <f t="shared" si="51"/>
        <v>0</v>
      </c>
      <c r="P599" s="67">
        <f t="shared" si="52"/>
        <v>0</v>
      </c>
    </row>
    <row r="600" spans="1:16" ht="13.5" customHeight="1" x14ac:dyDescent="0.15">
      <c r="A600" s="32">
        <v>20150810069</v>
      </c>
      <c r="B600" s="33" t="s">
        <v>138</v>
      </c>
      <c r="C600" s="32" t="s">
        <v>122</v>
      </c>
      <c r="D600" s="34" t="s">
        <v>609</v>
      </c>
      <c r="E600" s="34" t="s">
        <v>10</v>
      </c>
      <c r="F600" s="52" t="s">
        <v>143</v>
      </c>
      <c r="G600" s="35">
        <f>415/12</f>
        <v>34.583333333333336</v>
      </c>
      <c r="H600" s="36" t="s">
        <v>609</v>
      </c>
      <c r="I600" s="37" t="s">
        <v>10</v>
      </c>
      <c r="J600" s="53" t="s">
        <v>144</v>
      </c>
      <c r="K600" s="37">
        <f xml:space="preserve"> 2150/200</f>
        <v>10.75</v>
      </c>
      <c r="L600" s="39" t="s">
        <v>9</v>
      </c>
      <c r="N600" s="71">
        <f t="shared" si="50"/>
        <v>1</v>
      </c>
      <c r="O600" s="8">
        <f t="shared" si="51"/>
        <v>1</v>
      </c>
      <c r="P600" s="67">
        <f t="shared" si="52"/>
        <v>1</v>
      </c>
    </row>
    <row r="601" spans="1:16" ht="13.5" customHeight="1" x14ac:dyDescent="0.15">
      <c r="A601" s="32">
        <v>20150810070</v>
      </c>
      <c r="B601" s="33" t="s">
        <v>138</v>
      </c>
      <c r="C601" s="32" t="s">
        <v>122</v>
      </c>
      <c r="D601" s="34" t="s">
        <v>609</v>
      </c>
      <c r="E601" s="34" t="s">
        <v>7</v>
      </c>
      <c r="F601" s="52" t="s">
        <v>6</v>
      </c>
      <c r="G601" s="35">
        <f>0/100</f>
        <v>0</v>
      </c>
      <c r="H601" s="36" t="s">
        <v>609</v>
      </c>
      <c r="I601" s="37" t="s">
        <v>7</v>
      </c>
      <c r="J601" s="53"/>
      <c r="K601" s="37">
        <f>0</f>
        <v>0</v>
      </c>
      <c r="L601" s="39" t="s">
        <v>4</v>
      </c>
      <c r="N601" s="71">
        <f t="shared" si="50"/>
        <v>0</v>
      </c>
      <c r="O601" s="8">
        <f t="shared" si="51"/>
        <v>0</v>
      </c>
      <c r="P601" s="67">
        <f t="shared" si="52"/>
        <v>0</v>
      </c>
    </row>
    <row r="602" spans="1:16" ht="13.5" customHeight="1" x14ac:dyDescent="0.15">
      <c r="A602" s="32">
        <v>20150810071</v>
      </c>
      <c r="B602" s="33" t="s">
        <v>138</v>
      </c>
      <c r="C602" s="32" t="s">
        <v>122</v>
      </c>
      <c r="D602" s="34" t="s">
        <v>609</v>
      </c>
      <c r="E602" s="34" t="s">
        <v>7</v>
      </c>
      <c r="F602" s="52" t="s">
        <v>6</v>
      </c>
      <c r="G602" s="35">
        <f>0/100</f>
        <v>0</v>
      </c>
      <c r="H602" s="36" t="s">
        <v>609</v>
      </c>
      <c r="I602" s="37" t="s">
        <v>7</v>
      </c>
      <c r="J602" s="53"/>
      <c r="K602" s="37">
        <f>0</f>
        <v>0</v>
      </c>
      <c r="L602" s="39" t="s">
        <v>4</v>
      </c>
      <c r="N602" s="71">
        <f t="shared" si="50"/>
        <v>0</v>
      </c>
      <c r="O602" s="8">
        <f t="shared" si="51"/>
        <v>0</v>
      </c>
      <c r="P602" s="67">
        <f t="shared" si="52"/>
        <v>0</v>
      </c>
    </row>
    <row r="603" spans="1:16" ht="13.5" customHeight="1" x14ac:dyDescent="0.15">
      <c r="A603" s="32">
        <v>20150810072</v>
      </c>
      <c r="B603" s="33" t="s">
        <v>138</v>
      </c>
      <c r="C603" s="32" t="s">
        <v>122</v>
      </c>
      <c r="D603" s="34" t="s">
        <v>609</v>
      </c>
      <c r="E603" s="34" t="s">
        <v>7</v>
      </c>
      <c r="F603" s="52" t="s">
        <v>6</v>
      </c>
      <c r="G603" s="35">
        <f>0/100</f>
        <v>0</v>
      </c>
      <c r="H603" s="36" t="s">
        <v>609</v>
      </c>
      <c r="I603" s="37" t="s">
        <v>7</v>
      </c>
      <c r="J603" s="53"/>
      <c r="K603" s="37">
        <f>0</f>
        <v>0</v>
      </c>
      <c r="L603" s="39" t="s">
        <v>4</v>
      </c>
      <c r="N603" s="71">
        <f t="shared" si="50"/>
        <v>0</v>
      </c>
      <c r="O603" s="8">
        <f t="shared" si="51"/>
        <v>0</v>
      </c>
      <c r="P603" s="67">
        <f t="shared" si="52"/>
        <v>0</v>
      </c>
    </row>
    <row r="604" spans="1:16" ht="13.5" customHeight="1" x14ac:dyDescent="0.15">
      <c r="A604" s="32">
        <v>20150810073</v>
      </c>
      <c r="B604" s="33" t="s">
        <v>138</v>
      </c>
      <c r="C604" s="32" t="s">
        <v>122</v>
      </c>
      <c r="D604" s="34" t="s">
        <v>609</v>
      </c>
      <c r="E604" s="34" t="s">
        <v>7</v>
      </c>
      <c r="F604" s="52" t="s">
        <v>6</v>
      </c>
      <c r="G604" s="35">
        <f>0/100</f>
        <v>0</v>
      </c>
      <c r="H604" s="36" t="s">
        <v>609</v>
      </c>
      <c r="I604" s="37" t="s">
        <v>7</v>
      </c>
      <c r="J604" s="53"/>
      <c r="K604" s="37">
        <f>0</f>
        <v>0</v>
      </c>
      <c r="L604" s="39" t="s">
        <v>4</v>
      </c>
      <c r="N604" s="71">
        <f t="shared" si="50"/>
        <v>0</v>
      </c>
      <c r="O604" s="8">
        <f t="shared" si="51"/>
        <v>0</v>
      </c>
      <c r="P604" s="67">
        <f t="shared" si="52"/>
        <v>0</v>
      </c>
    </row>
    <row r="605" spans="1:16" ht="13.5" customHeight="1" x14ac:dyDescent="0.15">
      <c r="A605" s="32">
        <v>20150810074</v>
      </c>
      <c r="B605" s="33" t="s">
        <v>138</v>
      </c>
      <c r="C605" s="32" t="s">
        <v>122</v>
      </c>
      <c r="D605" s="34" t="s">
        <v>609</v>
      </c>
      <c r="E605" s="34" t="s">
        <v>7</v>
      </c>
      <c r="F605" s="52" t="s">
        <v>6</v>
      </c>
      <c r="G605" s="35">
        <f>0/100</f>
        <v>0</v>
      </c>
      <c r="H605" s="36" t="s">
        <v>609</v>
      </c>
      <c r="I605" s="37" t="s">
        <v>7</v>
      </c>
      <c r="J605" s="53"/>
      <c r="K605" s="37">
        <f>0</f>
        <v>0</v>
      </c>
      <c r="L605" s="39" t="s">
        <v>4</v>
      </c>
      <c r="N605" s="71">
        <f t="shared" si="50"/>
        <v>0</v>
      </c>
      <c r="O605" s="8">
        <f t="shared" si="51"/>
        <v>0</v>
      </c>
      <c r="P605" s="67">
        <f t="shared" si="52"/>
        <v>0</v>
      </c>
    </row>
    <row r="606" spans="1:16" ht="13.5" customHeight="1" x14ac:dyDescent="0.15">
      <c r="A606" s="32">
        <v>20150810075</v>
      </c>
      <c r="B606" s="33" t="s">
        <v>138</v>
      </c>
      <c r="C606" s="32" t="s">
        <v>122</v>
      </c>
      <c r="D606" s="34" t="s">
        <v>609</v>
      </c>
      <c r="E606" s="34" t="s">
        <v>51</v>
      </c>
      <c r="F606" s="52" t="s">
        <v>145</v>
      </c>
      <c r="G606" s="35">
        <f>16/31</f>
        <v>0.5161290322580645</v>
      </c>
      <c r="H606" s="36" t="s">
        <v>609</v>
      </c>
      <c r="I606" s="37" t="s">
        <v>51</v>
      </c>
      <c r="J606" s="53" t="s">
        <v>146</v>
      </c>
      <c r="K606" s="37">
        <v>3.5000000000000003E-2</v>
      </c>
      <c r="L606" s="39" t="s">
        <v>9</v>
      </c>
      <c r="N606" s="71">
        <f t="shared" si="50"/>
        <v>1</v>
      </c>
      <c r="O606" s="8">
        <f t="shared" si="51"/>
        <v>1</v>
      </c>
      <c r="P606" s="67">
        <f t="shared" si="52"/>
        <v>1</v>
      </c>
    </row>
    <row r="607" spans="1:16" ht="13.5" customHeight="1" x14ac:dyDescent="0.15">
      <c r="A607" s="32">
        <v>20150810076</v>
      </c>
      <c r="B607" s="33" t="s">
        <v>138</v>
      </c>
      <c r="C607" s="32" t="s">
        <v>122</v>
      </c>
      <c r="D607" s="34" t="s">
        <v>609</v>
      </c>
      <c r="E607" s="34" t="s">
        <v>7</v>
      </c>
      <c r="F607" s="52" t="s">
        <v>6</v>
      </c>
      <c r="G607" s="35">
        <f t="shared" ref="G607:G644" si="54">0/100</f>
        <v>0</v>
      </c>
      <c r="H607" s="36" t="s">
        <v>609</v>
      </c>
      <c r="I607" s="37" t="s">
        <v>7</v>
      </c>
      <c r="J607" s="53"/>
      <c r="K607" s="37">
        <f>0</f>
        <v>0</v>
      </c>
      <c r="L607" s="39" t="s">
        <v>4</v>
      </c>
      <c r="N607" s="71">
        <f t="shared" si="50"/>
        <v>0</v>
      </c>
      <c r="O607" s="8">
        <f t="shared" si="51"/>
        <v>0</v>
      </c>
      <c r="P607" s="67">
        <f t="shared" si="52"/>
        <v>0</v>
      </c>
    </row>
    <row r="608" spans="1:16" ht="13.5" customHeight="1" x14ac:dyDescent="0.15">
      <c r="A608" s="32">
        <v>20150810077</v>
      </c>
      <c r="B608" s="33" t="s">
        <v>138</v>
      </c>
      <c r="C608" s="32" t="s">
        <v>122</v>
      </c>
      <c r="D608" s="34" t="s">
        <v>609</v>
      </c>
      <c r="E608" s="34" t="s">
        <v>7</v>
      </c>
      <c r="F608" s="52" t="s">
        <v>6</v>
      </c>
      <c r="G608" s="35">
        <f t="shared" si="54"/>
        <v>0</v>
      </c>
      <c r="H608" s="36" t="s">
        <v>609</v>
      </c>
      <c r="I608" s="37" t="s">
        <v>7</v>
      </c>
      <c r="J608" s="53"/>
      <c r="K608" s="37">
        <f>0</f>
        <v>0</v>
      </c>
      <c r="L608" s="39" t="s">
        <v>4</v>
      </c>
      <c r="N608" s="71">
        <f t="shared" si="50"/>
        <v>0</v>
      </c>
      <c r="O608" s="8">
        <f t="shared" si="51"/>
        <v>0</v>
      </c>
      <c r="P608" s="67">
        <f t="shared" si="52"/>
        <v>0</v>
      </c>
    </row>
    <row r="609" spans="1:16" ht="13.5" customHeight="1" x14ac:dyDescent="0.15">
      <c r="A609" s="32">
        <v>20150810078</v>
      </c>
      <c r="B609" s="33" t="s">
        <v>138</v>
      </c>
      <c r="C609" s="32" t="s">
        <v>122</v>
      </c>
      <c r="D609" s="34" t="s">
        <v>609</v>
      </c>
      <c r="E609" s="34" t="s">
        <v>320</v>
      </c>
      <c r="F609" s="52" t="s">
        <v>6</v>
      </c>
      <c r="G609" s="35">
        <f t="shared" si="54"/>
        <v>0</v>
      </c>
      <c r="H609" s="36" t="s">
        <v>609</v>
      </c>
      <c r="I609" s="37" t="s">
        <v>320</v>
      </c>
      <c r="J609" s="53"/>
      <c r="K609" s="37">
        <f>0</f>
        <v>0</v>
      </c>
      <c r="L609" s="39" t="s">
        <v>4</v>
      </c>
      <c r="N609" s="71">
        <f t="shared" si="50"/>
        <v>0</v>
      </c>
      <c r="O609" s="8">
        <f t="shared" si="51"/>
        <v>0</v>
      </c>
      <c r="P609" s="67">
        <f t="shared" si="52"/>
        <v>0</v>
      </c>
    </row>
    <row r="610" spans="1:16" ht="13.5" customHeight="1" x14ac:dyDescent="0.15">
      <c r="A610" s="32">
        <v>20150810079</v>
      </c>
      <c r="B610" s="33" t="s">
        <v>478</v>
      </c>
      <c r="C610" s="32" t="s">
        <v>477</v>
      </c>
      <c r="D610" s="34" t="s">
        <v>609</v>
      </c>
      <c r="E610" s="34" t="s">
        <v>480</v>
      </c>
      <c r="F610" s="52" t="s">
        <v>479</v>
      </c>
      <c r="G610" s="35">
        <f t="shared" si="54"/>
        <v>0</v>
      </c>
      <c r="H610" s="36" t="s">
        <v>609</v>
      </c>
      <c r="I610" s="37" t="s">
        <v>480</v>
      </c>
      <c r="J610" s="53"/>
      <c r="K610" s="37">
        <f>0</f>
        <v>0</v>
      </c>
      <c r="L610" s="39" t="s">
        <v>4</v>
      </c>
      <c r="N610" s="71">
        <f t="shared" si="50"/>
        <v>0</v>
      </c>
      <c r="O610" s="8">
        <f t="shared" si="51"/>
        <v>0</v>
      </c>
      <c r="P610" s="67">
        <f t="shared" si="52"/>
        <v>0</v>
      </c>
    </row>
    <row r="611" spans="1:16" ht="13.5" customHeight="1" x14ac:dyDescent="0.15">
      <c r="A611" s="32">
        <v>20150810080</v>
      </c>
      <c r="B611" s="33" t="s">
        <v>482</v>
      </c>
      <c r="C611" s="32" t="s">
        <v>481</v>
      </c>
      <c r="D611" s="34" t="s">
        <v>609</v>
      </c>
      <c r="E611" s="34" t="s">
        <v>480</v>
      </c>
      <c r="F611" s="52" t="s">
        <v>483</v>
      </c>
      <c r="G611" s="35">
        <f t="shared" si="54"/>
        <v>0</v>
      </c>
      <c r="H611" s="36" t="s">
        <v>609</v>
      </c>
      <c r="I611" s="37" t="s">
        <v>480</v>
      </c>
      <c r="J611" s="53"/>
      <c r="K611" s="37">
        <f>0</f>
        <v>0</v>
      </c>
      <c r="L611" s="39" t="s">
        <v>4</v>
      </c>
      <c r="N611" s="71">
        <f t="shared" si="50"/>
        <v>0</v>
      </c>
      <c r="O611" s="8">
        <f t="shared" si="51"/>
        <v>0</v>
      </c>
      <c r="P611" s="67">
        <f t="shared" si="52"/>
        <v>0</v>
      </c>
    </row>
    <row r="612" spans="1:16" ht="13.5" customHeight="1" x14ac:dyDescent="0.15">
      <c r="A612" s="32">
        <v>20150810081</v>
      </c>
      <c r="B612" s="33" t="s">
        <v>482</v>
      </c>
      <c r="C612" s="32" t="s">
        <v>481</v>
      </c>
      <c r="D612" s="34" t="s">
        <v>609</v>
      </c>
      <c r="E612" s="34" t="s">
        <v>392</v>
      </c>
      <c r="F612" s="52" t="s">
        <v>483</v>
      </c>
      <c r="G612" s="35">
        <f t="shared" si="54"/>
        <v>0</v>
      </c>
      <c r="H612" s="36" t="s">
        <v>609</v>
      </c>
      <c r="I612" s="37" t="s">
        <v>392</v>
      </c>
      <c r="J612" s="53"/>
      <c r="K612" s="37">
        <f>0</f>
        <v>0</v>
      </c>
      <c r="L612" s="39" t="s">
        <v>4</v>
      </c>
      <c r="N612" s="71">
        <f t="shared" si="50"/>
        <v>0</v>
      </c>
      <c r="O612" s="8">
        <f t="shared" si="51"/>
        <v>0</v>
      </c>
      <c r="P612" s="67">
        <f t="shared" si="52"/>
        <v>0</v>
      </c>
    </row>
    <row r="613" spans="1:16" ht="13.5" customHeight="1" x14ac:dyDescent="0.15">
      <c r="A613" s="32">
        <v>20150810082</v>
      </c>
      <c r="B613" s="33" t="s">
        <v>485</v>
      </c>
      <c r="C613" s="32" t="s">
        <v>484</v>
      </c>
      <c r="D613" s="34" t="s">
        <v>609</v>
      </c>
      <c r="E613" s="34" t="s">
        <v>480</v>
      </c>
      <c r="F613" s="52" t="s">
        <v>486</v>
      </c>
      <c r="G613" s="35">
        <f t="shared" si="54"/>
        <v>0</v>
      </c>
      <c r="H613" s="36" t="s">
        <v>609</v>
      </c>
      <c r="I613" s="37" t="s">
        <v>480</v>
      </c>
      <c r="J613" s="53"/>
      <c r="K613" s="37">
        <f>0</f>
        <v>0</v>
      </c>
      <c r="L613" s="39" t="s">
        <v>4</v>
      </c>
      <c r="N613" s="71">
        <f t="shared" si="50"/>
        <v>0</v>
      </c>
      <c r="O613" s="8">
        <f t="shared" si="51"/>
        <v>0</v>
      </c>
      <c r="P613" s="67">
        <f t="shared" si="52"/>
        <v>0</v>
      </c>
    </row>
    <row r="614" spans="1:16" ht="13.5" customHeight="1" x14ac:dyDescent="0.15">
      <c r="A614" s="32">
        <v>20150810083</v>
      </c>
      <c r="B614" s="33" t="s">
        <v>482</v>
      </c>
      <c r="C614" s="32" t="s">
        <v>481</v>
      </c>
      <c r="D614" s="34" t="s">
        <v>609</v>
      </c>
      <c r="E614" s="34" t="s">
        <v>392</v>
      </c>
      <c r="F614" s="52" t="s">
        <v>483</v>
      </c>
      <c r="G614" s="35">
        <f t="shared" si="54"/>
        <v>0</v>
      </c>
      <c r="H614" s="36" t="s">
        <v>609</v>
      </c>
      <c r="I614" s="37" t="s">
        <v>392</v>
      </c>
      <c r="J614" s="53"/>
      <c r="K614" s="37">
        <f>0</f>
        <v>0</v>
      </c>
      <c r="L614" s="39" t="s">
        <v>4</v>
      </c>
      <c r="N614" s="71">
        <f t="shared" si="50"/>
        <v>0</v>
      </c>
      <c r="O614" s="8">
        <f t="shared" si="51"/>
        <v>0</v>
      </c>
      <c r="P614" s="67">
        <f t="shared" si="52"/>
        <v>0</v>
      </c>
    </row>
    <row r="615" spans="1:16" ht="13.5" customHeight="1" x14ac:dyDescent="0.15">
      <c r="A615" s="32">
        <v>20150810084</v>
      </c>
      <c r="B615" s="33" t="s">
        <v>485</v>
      </c>
      <c r="C615" s="32" t="s">
        <v>484</v>
      </c>
      <c r="D615" s="34" t="s">
        <v>609</v>
      </c>
      <c r="E615" s="34" t="s">
        <v>480</v>
      </c>
      <c r="F615" s="52" t="s">
        <v>486</v>
      </c>
      <c r="G615" s="35">
        <f t="shared" si="54"/>
        <v>0</v>
      </c>
      <c r="H615" s="36" t="s">
        <v>609</v>
      </c>
      <c r="I615" s="37" t="s">
        <v>480</v>
      </c>
      <c r="J615" s="53"/>
      <c r="K615" s="37">
        <f>0</f>
        <v>0</v>
      </c>
      <c r="L615" s="39" t="s">
        <v>4</v>
      </c>
      <c r="N615" s="71">
        <f t="shared" si="50"/>
        <v>0</v>
      </c>
      <c r="O615" s="8">
        <f t="shared" si="51"/>
        <v>0</v>
      </c>
      <c r="P615" s="67">
        <f t="shared" si="52"/>
        <v>0</v>
      </c>
    </row>
    <row r="616" spans="1:16" ht="13.5" customHeight="1" x14ac:dyDescent="0.15">
      <c r="A616" s="32">
        <v>20150810085</v>
      </c>
      <c r="B616" s="33" t="s">
        <v>482</v>
      </c>
      <c r="C616" s="32" t="s">
        <v>481</v>
      </c>
      <c r="D616" s="34" t="s">
        <v>609</v>
      </c>
      <c r="E616" s="34" t="s">
        <v>480</v>
      </c>
      <c r="F616" s="52" t="s">
        <v>483</v>
      </c>
      <c r="G616" s="35">
        <f t="shared" si="54"/>
        <v>0</v>
      </c>
      <c r="H616" s="36" t="s">
        <v>609</v>
      </c>
      <c r="I616" s="37" t="s">
        <v>480</v>
      </c>
      <c r="J616" s="53"/>
      <c r="K616" s="37">
        <f>0</f>
        <v>0</v>
      </c>
      <c r="L616" s="39" t="s">
        <v>4</v>
      </c>
      <c r="N616" s="71">
        <f t="shared" si="50"/>
        <v>0</v>
      </c>
      <c r="O616" s="8">
        <f t="shared" si="51"/>
        <v>0</v>
      </c>
      <c r="P616" s="67">
        <f t="shared" si="52"/>
        <v>0</v>
      </c>
    </row>
    <row r="617" spans="1:16" ht="13.5" customHeight="1" x14ac:dyDescent="0.15">
      <c r="A617" s="32">
        <v>20150810086</v>
      </c>
      <c r="B617" s="33" t="s">
        <v>482</v>
      </c>
      <c r="C617" s="32" t="s">
        <v>481</v>
      </c>
      <c r="D617" s="34" t="s">
        <v>609</v>
      </c>
      <c r="E617" s="34" t="s">
        <v>392</v>
      </c>
      <c r="F617" s="52" t="s">
        <v>483</v>
      </c>
      <c r="G617" s="35">
        <f t="shared" si="54"/>
        <v>0</v>
      </c>
      <c r="H617" s="36" t="s">
        <v>609</v>
      </c>
      <c r="I617" s="37" t="s">
        <v>392</v>
      </c>
      <c r="J617" s="53"/>
      <c r="K617" s="37">
        <f>0</f>
        <v>0</v>
      </c>
      <c r="L617" s="39" t="s">
        <v>4</v>
      </c>
      <c r="N617" s="71">
        <f t="shared" si="50"/>
        <v>0</v>
      </c>
      <c r="O617" s="8">
        <f t="shared" si="51"/>
        <v>0</v>
      </c>
      <c r="P617" s="67">
        <f t="shared" si="52"/>
        <v>0</v>
      </c>
    </row>
    <row r="618" spans="1:16" ht="13.5" customHeight="1" x14ac:dyDescent="0.15">
      <c r="A618" s="32">
        <v>20150810087</v>
      </c>
      <c r="B618" s="33" t="s">
        <v>485</v>
      </c>
      <c r="C618" s="32" t="s">
        <v>484</v>
      </c>
      <c r="D618" s="34" t="s">
        <v>609</v>
      </c>
      <c r="E618" s="34" t="s">
        <v>480</v>
      </c>
      <c r="F618" s="52" t="s">
        <v>486</v>
      </c>
      <c r="G618" s="35">
        <f t="shared" si="54"/>
        <v>0</v>
      </c>
      <c r="H618" s="36" t="s">
        <v>609</v>
      </c>
      <c r="I618" s="37" t="s">
        <v>480</v>
      </c>
      <c r="J618" s="53"/>
      <c r="K618" s="37">
        <f>0</f>
        <v>0</v>
      </c>
      <c r="L618" s="39" t="s">
        <v>4</v>
      </c>
      <c r="N618" s="71">
        <f t="shared" si="50"/>
        <v>0</v>
      </c>
      <c r="O618" s="8">
        <f t="shared" si="51"/>
        <v>0</v>
      </c>
      <c r="P618" s="67">
        <f t="shared" si="52"/>
        <v>0</v>
      </c>
    </row>
    <row r="619" spans="1:16" ht="13.5" customHeight="1" x14ac:dyDescent="0.15">
      <c r="A619" s="32">
        <v>20150810088</v>
      </c>
      <c r="B619" s="33" t="s">
        <v>482</v>
      </c>
      <c r="C619" s="32" t="s">
        <v>481</v>
      </c>
      <c r="D619" s="34" t="s">
        <v>609</v>
      </c>
      <c r="E619" s="34" t="s">
        <v>392</v>
      </c>
      <c r="F619" s="52" t="s">
        <v>483</v>
      </c>
      <c r="G619" s="35">
        <f t="shared" si="54"/>
        <v>0</v>
      </c>
      <c r="H619" s="36" t="s">
        <v>609</v>
      </c>
      <c r="I619" s="37" t="s">
        <v>392</v>
      </c>
      <c r="J619" s="53"/>
      <c r="K619" s="37">
        <f>0</f>
        <v>0</v>
      </c>
      <c r="L619" s="39" t="s">
        <v>4</v>
      </c>
      <c r="N619" s="71">
        <f t="shared" si="50"/>
        <v>0</v>
      </c>
      <c r="O619" s="8">
        <f t="shared" si="51"/>
        <v>0</v>
      </c>
      <c r="P619" s="67">
        <f t="shared" si="52"/>
        <v>0</v>
      </c>
    </row>
    <row r="620" spans="1:16" ht="13.5" customHeight="1" x14ac:dyDescent="0.15">
      <c r="A620" s="32">
        <v>20150810089</v>
      </c>
      <c r="B620" s="33" t="s">
        <v>485</v>
      </c>
      <c r="C620" s="32" t="s">
        <v>484</v>
      </c>
      <c r="D620" s="34" t="s">
        <v>609</v>
      </c>
      <c r="E620" s="34" t="s">
        <v>480</v>
      </c>
      <c r="F620" s="52" t="s">
        <v>486</v>
      </c>
      <c r="G620" s="35">
        <f t="shared" si="54"/>
        <v>0</v>
      </c>
      <c r="H620" s="36" t="s">
        <v>609</v>
      </c>
      <c r="I620" s="37" t="s">
        <v>480</v>
      </c>
      <c r="J620" s="53"/>
      <c r="K620" s="37">
        <f>0</f>
        <v>0</v>
      </c>
      <c r="L620" s="39" t="s">
        <v>4</v>
      </c>
      <c r="N620" s="71">
        <f t="shared" si="50"/>
        <v>0</v>
      </c>
      <c r="O620" s="8">
        <f t="shared" si="51"/>
        <v>0</v>
      </c>
      <c r="P620" s="67">
        <f t="shared" si="52"/>
        <v>0</v>
      </c>
    </row>
    <row r="621" spans="1:16" ht="13.5" customHeight="1" x14ac:dyDescent="0.15">
      <c r="A621" s="32">
        <v>20150810090</v>
      </c>
      <c r="B621" s="33" t="s">
        <v>482</v>
      </c>
      <c r="C621" s="32" t="s">
        <v>481</v>
      </c>
      <c r="D621" s="34" t="s">
        <v>609</v>
      </c>
      <c r="E621" s="34" t="s">
        <v>480</v>
      </c>
      <c r="F621" s="52" t="s">
        <v>483</v>
      </c>
      <c r="G621" s="35">
        <f t="shared" si="54"/>
        <v>0</v>
      </c>
      <c r="H621" s="36" t="s">
        <v>609</v>
      </c>
      <c r="I621" s="37" t="s">
        <v>480</v>
      </c>
      <c r="J621" s="53"/>
      <c r="K621" s="37">
        <f>0</f>
        <v>0</v>
      </c>
      <c r="L621" s="39" t="s">
        <v>4</v>
      </c>
      <c r="N621" s="71">
        <f t="shared" si="50"/>
        <v>0</v>
      </c>
      <c r="O621" s="8">
        <f t="shared" si="51"/>
        <v>0</v>
      </c>
      <c r="P621" s="67">
        <f t="shared" si="52"/>
        <v>0</v>
      </c>
    </row>
    <row r="622" spans="1:16" ht="13.5" customHeight="1" x14ac:dyDescent="0.15">
      <c r="A622" s="32">
        <v>20150810091</v>
      </c>
      <c r="B622" s="33" t="s">
        <v>482</v>
      </c>
      <c r="C622" s="32" t="s">
        <v>481</v>
      </c>
      <c r="D622" s="34" t="s">
        <v>609</v>
      </c>
      <c r="E622" s="34" t="s">
        <v>480</v>
      </c>
      <c r="F622" s="52" t="s">
        <v>483</v>
      </c>
      <c r="G622" s="35">
        <f t="shared" si="54"/>
        <v>0</v>
      </c>
      <c r="H622" s="36" t="s">
        <v>609</v>
      </c>
      <c r="I622" s="37" t="s">
        <v>480</v>
      </c>
      <c r="J622" s="53"/>
      <c r="K622" s="37">
        <f>0</f>
        <v>0</v>
      </c>
      <c r="L622" s="39" t="s">
        <v>4</v>
      </c>
      <c r="N622" s="71">
        <f t="shared" si="50"/>
        <v>0</v>
      </c>
      <c r="O622" s="8">
        <f t="shared" si="51"/>
        <v>0</v>
      </c>
      <c r="P622" s="67">
        <f t="shared" si="52"/>
        <v>0</v>
      </c>
    </row>
    <row r="623" spans="1:16" ht="13.5" customHeight="1" x14ac:dyDescent="0.15">
      <c r="A623" s="32">
        <v>20150810092</v>
      </c>
      <c r="B623" s="33" t="s">
        <v>482</v>
      </c>
      <c r="C623" s="32" t="s">
        <v>481</v>
      </c>
      <c r="D623" s="34" t="s">
        <v>609</v>
      </c>
      <c r="E623" s="34" t="s">
        <v>480</v>
      </c>
      <c r="F623" s="52" t="s">
        <v>483</v>
      </c>
      <c r="G623" s="35">
        <f t="shared" si="54"/>
        <v>0</v>
      </c>
      <c r="H623" s="36" t="s">
        <v>609</v>
      </c>
      <c r="I623" s="37" t="s">
        <v>480</v>
      </c>
      <c r="J623" s="53"/>
      <c r="K623" s="37">
        <f>0</f>
        <v>0</v>
      </c>
      <c r="L623" s="39" t="s">
        <v>4</v>
      </c>
      <c r="N623" s="71">
        <f t="shared" si="50"/>
        <v>0</v>
      </c>
      <c r="O623" s="8">
        <f t="shared" si="51"/>
        <v>0</v>
      </c>
      <c r="P623" s="67">
        <f t="shared" si="52"/>
        <v>0</v>
      </c>
    </row>
    <row r="624" spans="1:16" ht="13.5" customHeight="1" x14ac:dyDescent="0.15">
      <c r="A624" s="32">
        <v>20150810093</v>
      </c>
      <c r="B624" s="33" t="s">
        <v>482</v>
      </c>
      <c r="C624" s="32" t="s">
        <v>481</v>
      </c>
      <c r="D624" s="34" t="s">
        <v>609</v>
      </c>
      <c r="E624" s="34" t="s">
        <v>480</v>
      </c>
      <c r="F624" s="52" t="s">
        <v>483</v>
      </c>
      <c r="G624" s="35">
        <f t="shared" si="54"/>
        <v>0</v>
      </c>
      <c r="H624" s="36" t="s">
        <v>609</v>
      </c>
      <c r="I624" s="37" t="s">
        <v>480</v>
      </c>
      <c r="J624" s="53"/>
      <c r="K624" s="37">
        <f>0</f>
        <v>0</v>
      </c>
      <c r="L624" s="39" t="s">
        <v>4</v>
      </c>
      <c r="N624" s="71">
        <f t="shared" si="50"/>
        <v>0</v>
      </c>
      <c r="O624" s="8">
        <f t="shared" si="51"/>
        <v>0</v>
      </c>
      <c r="P624" s="67">
        <f t="shared" si="52"/>
        <v>0</v>
      </c>
    </row>
    <row r="625" spans="1:16" ht="13.5" customHeight="1" x14ac:dyDescent="0.15">
      <c r="A625" s="32">
        <v>20150810094</v>
      </c>
      <c r="B625" s="33" t="s">
        <v>482</v>
      </c>
      <c r="C625" s="32" t="s">
        <v>481</v>
      </c>
      <c r="D625" s="34" t="s">
        <v>609</v>
      </c>
      <c r="E625" s="34" t="s">
        <v>392</v>
      </c>
      <c r="F625" s="52" t="s">
        <v>483</v>
      </c>
      <c r="G625" s="35">
        <f t="shared" si="54"/>
        <v>0</v>
      </c>
      <c r="H625" s="36" t="s">
        <v>609</v>
      </c>
      <c r="I625" s="37" t="s">
        <v>392</v>
      </c>
      <c r="J625" s="53"/>
      <c r="K625" s="37">
        <f>0</f>
        <v>0</v>
      </c>
      <c r="L625" s="39" t="s">
        <v>4</v>
      </c>
      <c r="N625" s="71">
        <f t="shared" si="50"/>
        <v>0</v>
      </c>
      <c r="O625" s="8">
        <f t="shared" si="51"/>
        <v>0</v>
      </c>
      <c r="P625" s="67">
        <f t="shared" si="52"/>
        <v>0</v>
      </c>
    </row>
    <row r="626" spans="1:16" ht="13.5" customHeight="1" x14ac:dyDescent="0.15">
      <c r="A626" s="32">
        <v>20150810095</v>
      </c>
      <c r="B626" s="33" t="s">
        <v>485</v>
      </c>
      <c r="C626" s="32" t="s">
        <v>484</v>
      </c>
      <c r="D626" s="34" t="s">
        <v>609</v>
      </c>
      <c r="E626" s="34" t="s">
        <v>480</v>
      </c>
      <c r="F626" s="52" t="s">
        <v>486</v>
      </c>
      <c r="G626" s="35">
        <f t="shared" si="54"/>
        <v>0</v>
      </c>
      <c r="H626" s="36" t="s">
        <v>609</v>
      </c>
      <c r="I626" s="37" t="s">
        <v>480</v>
      </c>
      <c r="J626" s="53"/>
      <c r="K626" s="37">
        <f>0</f>
        <v>0</v>
      </c>
      <c r="L626" s="39" t="s">
        <v>9</v>
      </c>
      <c r="N626" s="71">
        <f t="shared" si="50"/>
        <v>0</v>
      </c>
      <c r="O626" s="8">
        <f t="shared" si="51"/>
        <v>0</v>
      </c>
      <c r="P626" s="67">
        <f t="shared" si="52"/>
        <v>1</v>
      </c>
    </row>
    <row r="627" spans="1:16" ht="13.5" customHeight="1" x14ac:dyDescent="0.15">
      <c r="A627" s="32">
        <v>20150810096</v>
      </c>
      <c r="B627" s="33" t="s">
        <v>482</v>
      </c>
      <c r="C627" s="32" t="s">
        <v>481</v>
      </c>
      <c r="D627" s="34" t="s">
        <v>609</v>
      </c>
      <c r="E627" s="34" t="s">
        <v>392</v>
      </c>
      <c r="F627" s="52" t="s">
        <v>483</v>
      </c>
      <c r="G627" s="35">
        <f t="shared" si="54"/>
        <v>0</v>
      </c>
      <c r="H627" s="36" t="s">
        <v>609</v>
      </c>
      <c r="I627" s="37" t="s">
        <v>392</v>
      </c>
      <c r="J627" s="53"/>
      <c r="K627" s="37">
        <f>0</f>
        <v>0</v>
      </c>
      <c r="L627" s="39" t="s">
        <v>4</v>
      </c>
      <c r="N627" s="71">
        <f t="shared" si="50"/>
        <v>0</v>
      </c>
      <c r="O627" s="8">
        <f t="shared" si="51"/>
        <v>0</v>
      </c>
      <c r="P627" s="67">
        <f t="shared" si="52"/>
        <v>0</v>
      </c>
    </row>
    <row r="628" spans="1:16" ht="13.5" customHeight="1" x14ac:dyDescent="0.15">
      <c r="A628" s="32">
        <v>20150810097</v>
      </c>
      <c r="B628" s="33" t="s">
        <v>485</v>
      </c>
      <c r="C628" s="32" t="s">
        <v>484</v>
      </c>
      <c r="D628" s="34" t="s">
        <v>609</v>
      </c>
      <c r="E628" s="34" t="s">
        <v>480</v>
      </c>
      <c r="F628" s="52" t="s">
        <v>486</v>
      </c>
      <c r="G628" s="35">
        <f t="shared" si="54"/>
        <v>0</v>
      </c>
      <c r="H628" s="36" t="s">
        <v>609</v>
      </c>
      <c r="I628" s="37" t="s">
        <v>480</v>
      </c>
      <c r="J628" s="53"/>
      <c r="K628" s="37">
        <f>0</f>
        <v>0</v>
      </c>
      <c r="L628" s="39" t="s">
        <v>4</v>
      </c>
      <c r="N628" s="71">
        <f t="shared" si="50"/>
        <v>0</v>
      </c>
      <c r="O628" s="8">
        <f t="shared" si="51"/>
        <v>0</v>
      </c>
      <c r="P628" s="67">
        <f t="shared" si="52"/>
        <v>0</v>
      </c>
    </row>
    <row r="629" spans="1:16" ht="13.5" customHeight="1" x14ac:dyDescent="0.15">
      <c r="A629" s="32">
        <v>20150810098</v>
      </c>
      <c r="B629" s="33" t="s">
        <v>482</v>
      </c>
      <c r="C629" s="32" t="s">
        <v>481</v>
      </c>
      <c r="D629" s="34" t="s">
        <v>609</v>
      </c>
      <c r="E629" s="34" t="s">
        <v>392</v>
      </c>
      <c r="F629" s="52" t="s">
        <v>483</v>
      </c>
      <c r="G629" s="35">
        <f t="shared" si="54"/>
        <v>0</v>
      </c>
      <c r="H629" s="36" t="s">
        <v>609</v>
      </c>
      <c r="I629" s="37" t="s">
        <v>392</v>
      </c>
      <c r="J629" s="53"/>
      <c r="K629" s="37">
        <f>0</f>
        <v>0</v>
      </c>
      <c r="L629" s="39" t="s">
        <v>4</v>
      </c>
      <c r="N629" s="71">
        <f t="shared" si="50"/>
        <v>0</v>
      </c>
      <c r="O629" s="8">
        <f t="shared" si="51"/>
        <v>0</v>
      </c>
      <c r="P629" s="67">
        <f t="shared" si="52"/>
        <v>0</v>
      </c>
    </row>
    <row r="630" spans="1:16" ht="13.5" customHeight="1" x14ac:dyDescent="0.15">
      <c r="A630" s="32">
        <v>20150810099</v>
      </c>
      <c r="B630" s="33" t="s">
        <v>485</v>
      </c>
      <c r="C630" s="32" t="s">
        <v>484</v>
      </c>
      <c r="D630" s="34" t="s">
        <v>609</v>
      </c>
      <c r="E630" s="34" t="s">
        <v>480</v>
      </c>
      <c r="F630" s="52" t="s">
        <v>486</v>
      </c>
      <c r="G630" s="35">
        <f t="shared" si="54"/>
        <v>0</v>
      </c>
      <c r="H630" s="36" t="s">
        <v>609</v>
      </c>
      <c r="I630" s="37" t="s">
        <v>480</v>
      </c>
      <c r="J630" s="53"/>
      <c r="K630" s="37">
        <f>0</f>
        <v>0</v>
      </c>
      <c r="L630" s="39" t="s">
        <v>4</v>
      </c>
      <c r="N630" s="71">
        <f t="shared" si="50"/>
        <v>0</v>
      </c>
      <c r="O630" s="8">
        <f t="shared" si="51"/>
        <v>0</v>
      </c>
      <c r="P630" s="67">
        <f t="shared" si="52"/>
        <v>0</v>
      </c>
    </row>
    <row r="631" spans="1:16" ht="13.5" customHeight="1" x14ac:dyDescent="0.15">
      <c r="A631" s="32">
        <v>20150810100</v>
      </c>
      <c r="B631" s="33" t="s">
        <v>482</v>
      </c>
      <c r="C631" s="32" t="s">
        <v>481</v>
      </c>
      <c r="D631" s="34" t="s">
        <v>609</v>
      </c>
      <c r="E631" s="34" t="s">
        <v>7</v>
      </c>
      <c r="F631" s="52" t="s">
        <v>483</v>
      </c>
      <c r="G631" s="35">
        <f t="shared" si="54"/>
        <v>0</v>
      </c>
      <c r="H631" s="36" t="s">
        <v>609</v>
      </c>
      <c r="I631" s="37" t="s">
        <v>7</v>
      </c>
      <c r="J631" s="53"/>
      <c r="K631" s="37">
        <f>0</f>
        <v>0</v>
      </c>
      <c r="L631" s="39" t="s">
        <v>4</v>
      </c>
      <c r="N631" s="71">
        <f t="shared" si="50"/>
        <v>0</v>
      </c>
      <c r="O631" s="8">
        <f t="shared" si="51"/>
        <v>0</v>
      </c>
      <c r="P631" s="67">
        <f t="shared" si="52"/>
        <v>0</v>
      </c>
    </row>
    <row r="632" spans="1:16" ht="13.5" customHeight="1" x14ac:dyDescent="0.15">
      <c r="A632" s="32">
        <v>20150810101</v>
      </c>
      <c r="B632" s="33" t="s">
        <v>138</v>
      </c>
      <c r="C632" s="32" t="s">
        <v>122</v>
      </c>
      <c r="D632" s="34" t="s">
        <v>609</v>
      </c>
      <c r="E632" s="34" t="s">
        <v>7</v>
      </c>
      <c r="F632" s="52" t="s">
        <v>6</v>
      </c>
      <c r="G632" s="35">
        <f t="shared" si="54"/>
        <v>0</v>
      </c>
      <c r="H632" s="36" t="s">
        <v>609</v>
      </c>
      <c r="I632" s="37" t="s">
        <v>7</v>
      </c>
      <c r="J632" s="53"/>
      <c r="K632" s="37">
        <f>0</f>
        <v>0</v>
      </c>
      <c r="L632" s="39" t="s">
        <v>4</v>
      </c>
      <c r="N632" s="71">
        <f t="shared" si="50"/>
        <v>0</v>
      </c>
      <c r="O632" s="8">
        <f t="shared" si="51"/>
        <v>0</v>
      </c>
      <c r="P632" s="67">
        <f t="shared" si="52"/>
        <v>0</v>
      </c>
    </row>
    <row r="633" spans="1:16" ht="13.5" customHeight="1" x14ac:dyDescent="0.15">
      <c r="A633" s="32">
        <v>20150810103</v>
      </c>
      <c r="B633" s="33" t="s">
        <v>138</v>
      </c>
      <c r="C633" s="32" t="s">
        <v>122</v>
      </c>
      <c r="D633" s="34" t="s">
        <v>609</v>
      </c>
      <c r="E633" s="34" t="s">
        <v>7</v>
      </c>
      <c r="F633" s="52" t="s">
        <v>6</v>
      </c>
      <c r="G633" s="35">
        <f t="shared" si="54"/>
        <v>0</v>
      </c>
      <c r="H633" s="36" t="s">
        <v>609</v>
      </c>
      <c r="I633" s="37" t="s">
        <v>7</v>
      </c>
      <c r="J633" s="53"/>
      <c r="K633" s="37">
        <f>0</f>
        <v>0</v>
      </c>
      <c r="L633" s="39" t="s">
        <v>4</v>
      </c>
      <c r="N633" s="71">
        <f t="shared" si="50"/>
        <v>0</v>
      </c>
      <c r="O633" s="8">
        <f t="shared" si="51"/>
        <v>0</v>
      </c>
      <c r="P633" s="67">
        <f t="shared" si="52"/>
        <v>0</v>
      </c>
    </row>
    <row r="634" spans="1:16" ht="13.5" customHeight="1" x14ac:dyDescent="0.15">
      <c r="A634" s="32">
        <v>20150810104</v>
      </c>
      <c r="B634" s="33" t="s">
        <v>138</v>
      </c>
      <c r="C634" s="32" t="s">
        <v>122</v>
      </c>
      <c r="D634" s="34" t="s">
        <v>609</v>
      </c>
      <c r="E634" s="34" t="s">
        <v>7</v>
      </c>
      <c r="F634" s="52" t="s">
        <v>6</v>
      </c>
      <c r="G634" s="35">
        <f t="shared" si="54"/>
        <v>0</v>
      </c>
      <c r="H634" s="36" t="s">
        <v>609</v>
      </c>
      <c r="I634" s="37" t="s">
        <v>7</v>
      </c>
      <c r="J634" s="53"/>
      <c r="K634" s="37">
        <f>0</f>
        <v>0</v>
      </c>
      <c r="L634" s="39" t="s">
        <v>4</v>
      </c>
      <c r="N634" s="71">
        <f t="shared" si="50"/>
        <v>0</v>
      </c>
      <c r="O634" s="8">
        <f t="shared" si="51"/>
        <v>0</v>
      </c>
      <c r="P634" s="67">
        <f t="shared" si="52"/>
        <v>0</v>
      </c>
    </row>
    <row r="635" spans="1:16" ht="13.5" customHeight="1" x14ac:dyDescent="0.15">
      <c r="A635" s="32">
        <v>20150810105</v>
      </c>
      <c r="B635" s="33" t="s">
        <v>138</v>
      </c>
      <c r="C635" s="32" t="s">
        <v>122</v>
      </c>
      <c r="D635" s="34" t="s">
        <v>609</v>
      </c>
      <c r="E635" s="34" t="s">
        <v>487</v>
      </c>
      <c r="F635" s="52" t="s">
        <v>6</v>
      </c>
      <c r="G635" s="35">
        <f t="shared" si="54"/>
        <v>0</v>
      </c>
      <c r="H635" s="36" t="s">
        <v>609</v>
      </c>
      <c r="I635" s="37" t="s">
        <v>487</v>
      </c>
      <c r="J635" s="53"/>
      <c r="K635" s="37">
        <f>0</f>
        <v>0</v>
      </c>
      <c r="L635" s="39" t="s">
        <v>4</v>
      </c>
      <c r="N635" s="71">
        <f t="shared" si="50"/>
        <v>0</v>
      </c>
      <c r="O635" s="8">
        <f t="shared" si="51"/>
        <v>0</v>
      </c>
      <c r="P635" s="67">
        <f t="shared" si="52"/>
        <v>0</v>
      </c>
    </row>
    <row r="636" spans="1:16" ht="13.5" customHeight="1" x14ac:dyDescent="0.15">
      <c r="A636" s="32">
        <v>20150810106</v>
      </c>
      <c r="B636" s="33" t="s">
        <v>489</v>
      </c>
      <c r="C636" s="32" t="s">
        <v>488</v>
      </c>
      <c r="D636" s="34" t="s">
        <v>609</v>
      </c>
      <c r="E636" s="34" t="s">
        <v>487</v>
      </c>
      <c r="F636" s="52" t="s">
        <v>490</v>
      </c>
      <c r="G636" s="35">
        <f t="shared" si="54"/>
        <v>0</v>
      </c>
      <c r="H636" s="36" t="s">
        <v>609</v>
      </c>
      <c r="I636" s="37" t="s">
        <v>487</v>
      </c>
      <c r="J636" s="53"/>
      <c r="K636" s="37">
        <f>0</f>
        <v>0</v>
      </c>
      <c r="L636" s="39" t="s">
        <v>4</v>
      </c>
      <c r="N636" s="71">
        <f t="shared" si="50"/>
        <v>0</v>
      </c>
      <c r="O636" s="8">
        <f t="shared" si="51"/>
        <v>0</v>
      </c>
      <c r="P636" s="67">
        <f t="shared" si="52"/>
        <v>0</v>
      </c>
    </row>
    <row r="637" spans="1:16" ht="13.5" customHeight="1" x14ac:dyDescent="0.15">
      <c r="A637" s="32">
        <v>20150810107</v>
      </c>
      <c r="B637" s="33" t="s">
        <v>489</v>
      </c>
      <c r="C637" s="32" t="s">
        <v>488</v>
      </c>
      <c r="D637" s="34" t="s">
        <v>609</v>
      </c>
      <c r="E637" s="34" t="s">
        <v>487</v>
      </c>
      <c r="F637" s="52" t="s">
        <v>490</v>
      </c>
      <c r="G637" s="35">
        <f t="shared" si="54"/>
        <v>0</v>
      </c>
      <c r="H637" s="36" t="s">
        <v>609</v>
      </c>
      <c r="I637" s="37" t="s">
        <v>487</v>
      </c>
      <c r="J637" s="53"/>
      <c r="K637" s="37">
        <f>0</f>
        <v>0</v>
      </c>
      <c r="L637" s="39" t="s">
        <v>4</v>
      </c>
      <c r="N637" s="71">
        <f t="shared" si="50"/>
        <v>0</v>
      </c>
      <c r="O637" s="8">
        <f t="shared" si="51"/>
        <v>0</v>
      </c>
      <c r="P637" s="67">
        <f t="shared" si="52"/>
        <v>0</v>
      </c>
    </row>
    <row r="638" spans="1:16" ht="13.5" customHeight="1" x14ac:dyDescent="0.15">
      <c r="A638" s="32">
        <v>20150810108</v>
      </c>
      <c r="B638" s="33" t="s">
        <v>489</v>
      </c>
      <c r="C638" s="32" t="s">
        <v>488</v>
      </c>
      <c r="D638" s="34" t="s">
        <v>609</v>
      </c>
      <c r="E638" s="34" t="s">
        <v>487</v>
      </c>
      <c r="F638" s="52" t="s">
        <v>490</v>
      </c>
      <c r="G638" s="35">
        <f t="shared" si="54"/>
        <v>0</v>
      </c>
      <c r="H638" s="36" t="s">
        <v>609</v>
      </c>
      <c r="I638" s="37" t="s">
        <v>487</v>
      </c>
      <c r="J638" s="53"/>
      <c r="K638" s="37">
        <f>0</f>
        <v>0</v>
      </c>
      <c r="L638" s="39" t="s">
        <v>4</v>
      </c>
      <c r="N638" s="71">
        <f t="shared" si="50"/>
        <v>0</v>
      </c>
      <c r="O638" s="8">
        <f t="shared" si="51"/>
        <v>0</v>
      </c>
      <c r="P638" s="67">
        <f t="shared" si="52"/>
        <v>0</v>
      </c>
    </row>
    <row r="639" spans="1:16" ht="13.5" customHeight="1" x14ac:dyDescent="0.15">
      <c r="A639" s="32">
        <v>20150810109</v>
      </c>
      <c r="B639" s="33" t="s">
        <v>489</v>
      </c>
      <c r="C639" s="32" t="s">
        <v>488</v>
      </c>
      <c r="D639" s="34" t="s">
        <v>609</v>
      </c>
      <c r="E639" s="34" t="s">
        <v>487</v>
      </c>
      <c r="F639" s="52" t="s">
        <v>490</v>
      </c>
      <c r="G639" s="35">
        <f t="shared" si="54"/>
        <v>0</v>
      </c>
      <c r="H639" s="36" t="s">
        <v>609</v>
      </c>
      <c r="I639" s="37" t="s">
        <v>487</v>
      </c>
      <c r="J639" s="53"/>
      <c r="K639" s="37">
        <f>0</f>
        <v>0</v>
      </c>
      <c r="L639" s="39" t="s">
        <v>4</v>
      </c>
      <c r="N639" s="71">
        <f t="shared" si="50"/>
        <v>0</v>
      </c>
      <c r="O639" s="8">
        <f t="shared" si="51"/>
        <v>0</v>
      </c>
      <c r="P639" s="67">
        <f t="shared" si="52"/>
        <v>0</v>
      </c>
    </row>
    <row r="640" spans="1:16" ht="13.5" customHeight="1" x14ac:dyDescent="0.15">
      <c r="A640" s="32">
        <v>20150810110</v>
      </c>
      <c r="B640" s="33" t="s">
        <v>489</v>
      </c>
      <c r="C640" s="32" t="s">
        <v>488</v>
      </c>
      <c r="D640" s="34" t="s">
        <v>609</v>
      </c>
      <c r="E640" s="34" t="s">
        <v>392</v>
      </c>
      <c r="F640" s="52" t="s">
        <v>490</v>
      </c>
      <c r="G640" s="35">
        <f t="shared" si="54"/>
        <v>0</v>
      </c>
      <c r="H640" s="36" t="s">
        <v>609</v>
      </c>
      <c r="I640" s="37" t="s">
        <v>392</v>
      </c>
      <c r="J640" s="53"/>
      <c r="K640" s="37">
        <f>0</f>
        <v>0</v>
      </c>
      <c r="L640" s="39" t="s">
        <v>4</v>
      </c>
      <c r="N640" s="71">
        <f t="shared" si="50"/>
        <v>0</v>
      </c>
      <c r="O640" s="8">
        <f t="shared" si="51"/>
        <v>0</v>
      </c>
      <c r="P640" s="67">
        <f t="shared" si="52"/>
        <v>0</v>
      </c>
    </row>
    <row r="641" spans="1:16" ht="13.5" customHeight="1" x14ac:dyDescent="0.15">
      <c r="A641" s="32">
        <v>20150810111</v>
      </c>
      <c r="B641" s="33" t="s">
        <v>485</v>
      </c>
      <c r="C641" s="32" t="s">
        <v>484</v>
      </c>
      <c r="D641" s="34" t="s">
        <v>609</v>
      </c>
      <c r="E641" s="34" t="s">
        <v>487</v>
      </c>
      <c r="F641" s="52" t="s">
        <v>486</v>
      </c>
      <c r="G641" s="35">
        <f t="shared" si="54"/>
        <v>0</v>
      </c>
      <c r="H641" s="36" t="s">
        <v>609</v>
      </c>
      <c r="I641" s="37" t="s">
        <v>487</v>
      </c>
      <c r="J641" s="53"/>
      <c r="K641" s="37">
        <f>0</f>
        <v>0</v>
      </c>
      <c r="L641" s="39" t="s">
        <v>4</v>
      </c>
      <c r="N641" s="71">
        <f t="shared" si="50"/>
        <v>0</v>
      </c>
      <c r="O641" s="8">
        <f t="shared" si="51"/>
        <v>0</v>
      </c>
      <c r="P641" s="67">
        <f t="shared" si="52"/>
        <v>0</v>
      </c>
    </row>
    <row r="642" spans="1:16" ht="13.5" customHeight="1" x14ac:dyDescent="0.15">
      <c r="A642" s="32">
        <v>20150810112</v>
      </c>
      <c r="B642" s="33" t="s">
        <v>489</v>
      </c>
      <c r="C642" s="32" t="s">
        <v>488</v>
      </c>
      <c r="D642" s="34" t="s">
        <v>609</v>
      </c>
      <c r="E642" s="34" t="s">
        <v>7</v>
      </c>
      <c r="F642" s="52" t="s">
        <v>490</v>
      </c>
      <c r="G642" s="35">
        <f t="shared" si="54"/>
        <v>0</v>
      </c>
      <c r="H642" s="36" t="s">
        <v>609</v>
      </c>
      <c r="I642" s="37" t="s">
        <v>7</v>
      </c>
      <c r="J642" s="53"/>
      <c r="K642" s="37">
        <f>0</f>
        <v>0</v>
      </c>
      <c r="L642" s="39" t="s">
        <v>4</v>
      </c>
      <c r="N642" s="71">
        <f t="shared" si="50"/>
        <v>0</v>
      </c>
      <c r="O642" s="8">
        <f t="shared" si="51"/>
        <v>0</v>
      </c>
      <c r="P642" s="67">
        <f t="shared" si="52"/>
        <v>0</v>
      </c>
    </row>
    <row r="643" spans="1:16" ht="13.5" customHeight="1" x14ac:dyDescent="0.15">
      <c r="A643" s="32">
        <v>20150811001</v>
      </c>
      <c r="B643" s="33" t="s">
        <v>147</v>
      </c>
      <c r="C643" s="32" t="s">
        <v>8</v>
      </c>
      <c r="D643" s="34" t="s">
        <v>609</v>
      </c>
      <c r="E643" s="34" t="s">
        <v>7</v>
      </c>
      <c r="F643" s="52" t="s">
        <v>6</v>
      </c>
      <c r="G643" s="35">
        <f t="shared" si="54"/>
        <v>0</v>
      </c>
      <c r="H643" s="36" t="s">
        <v>609</v>
      </c>
      <c r="I643" s="37" t="s">
        <v>7</v>
      </c>
      <c r="J643" s="48"/>
      <c r="K643" s="37">
        <f>0</f>
        <v>0</v>
      </c>
      <c r="L643" s="39" t="s">
        <v>4</v>
      </c>
      <c r="N643" s="71">
        <f t="shared" si="50"/>
        <v>0</v>
      </c>
      <c r="O643" s="8">
        <f t="shared" si="51"/>
        <v>0</v>
      </c>
      <c r="P643" s="67">
        <f t="shared" si="52"/>
        <v>0</v>
      </c>
    </row>
    <row r="644" spans="1:16" ht="13.5" customHeight="1" x14ac:dyDescent="0.15">
      <c r="A644" s="32">
        <v>20150811002</v>
      </c>
      <c r="B644" s="33" t="s">
        <v>147</v>
      </c>
      <c r="C644" s="32" t="s">
        <v>8</v>
      </c>
      <c r="D644" s="34" t="s">
        <v>609</v>
      </c>
      <c r="E644" s="34" t="s">
        <v>491</v>
      </c>
      <c r="F644" s="52" t="s">
        <v>6</v>
      </c>
      <c r="G644" s="35">
        <f t="shared" si="54"/>
        <v>0</v>
      </c>
      <c r="H644" s="36" t="s">
        <v>609</v>
      </c>
      <c r="I644" s="37" t="s">
        <v>491</v>
      </c>
      <c r="J644" s="48"/>
      <c r="K644" s="37">
        <f>0</f>
        <v>0</v>
      </c>
      <c r="L644" s="39" t="s">
        <v>4</v>
      </c>
      <c r="N644" s="71">
        <f t="shared" ref="N644:N707" si="55">IF(E644="neg",0,IF(L644="neg",0,1))</f>
        <v>0</v>
      </c>
      <c r="O644" s="8">
        <f t="shared" ref="O644:O707" si="56">IF(I644="neg",0,IF(L644="neg",0,1))</f>
        <v>0</v>
      </c>
      <c r="P644" s="67">
        <f t="shared" ref="P644:P707" si="57">IF(L644="neg",0,1)</f>
        <v>0</v>
      </c>
    </row>
    <row r="645" spans="1:16" ht="13.5" customHeight="1" x14ac:dyDescent="0.15">
      <c r="A645" s="32">
        <v>20150811003</v>
      </c>
      <c r="B645" s="33" t="s">
        <v>493</v>
      </c>
      <c r="C645" s="32" t="s">
        <v>492</v>
      </c>
      <c r="D645" s="34" t="s">
        <v>609</v>
      </c>
      <c r="E645" s="34" t="s">
        <v>10</v>
      </c>
      <c r="F645" s="52" t="s">
        <v>494</v>
      </c>
      <c r="G645" s="35">
        <f>5/35</f>
        <v>0.14285714285714285</v>
      </c>
      <c r="H645" s="36" t="s">
        <v>609</v>
      </c>
      <c r="I645" s="37" t="s">
        <v>7</v>
      </c>
      <c r="J645" s="48"/>
      <c r="K645" s="37">
        <f>0</f>
        <v>0</v>
      </c>
      <c r="L645" s="39" t="s">
        <v>9</v>
      </c>
      <c r="N645" s="71">
        <f t="shared" si="55"/>
        <v>1</v>
      </c>
      <c r="O645" s="8">
        <f t="shared" si="56"/>
        <v>0</v>
      </c>
      <c r="P645" s="67">
        <f t="shared" si="57"/>
        <v>1</v>
      </c>
    </row>
    <row r="646" spans="1:16" ht="13.5" customHeight="1" x14ac:dyDescent="0.15">
      <c r="A646" s="32">
        <v>20150811004</v>
      </c>
      <c r="B646" s="33" t="s">
        <v>147</v>
      </c>
      <c r="C646" s="32" t="s">
        <v>8</v>
      </c>
      <c r="D646" s="34" t="s">
        <v>609</v>
      </c>
      <c r="E646" s="34" t="s">
        <v>495</v>
      </c>
      <c r="F646" s="52" t="s">
        <v>148</v>
      </c>
      <c r="G646" s="35">
        <f>11/52</f>
        <v>0.21153846153846154</v>
      </c>
      <c r="H646" s="36" t="s">
        <v>609</v>
      </c>
      <c r="I646" s="37" t="s">
        <v>495</v>
      </c>
      <c r="J646" s="48" t="s">
        <v>149</v>
      </c>
      <c r="K646" s="37">
        <f xml:space="preserve"> 42/200</f>
        <v>0.21</v>
      </c>
      <c r="L646" s="39" t="s">
        <v>9</v>
      </c>
      <c r="N646" s="71">
        <f t="shared" si="55"/>
        <v>1</v>
      </c>
      <c r="O646" s="8">
        <f t="shared" si="56"/>
        <v>1</v>
      </c>
      <c r="P646" s="67">
        <f t="shared" si="57"/>
        <v>1</v>
      </c>
    </row>
    <row r="647" spans="1:16" ht="13.5" customHeight="1" x14ac:dyDescent="0.15">
      <c r="A647" s="32">
        <v>20150811005</v>
      </c>
      <c r="B647" s="33" t="s">
        <v>497</v>
      </c>
      <c r="C647" s="32" t="s">
        <v>496</v>
      </c>
      <c r="D647" s="34" t="s">
        <v>609</v>
      </c>
      <c r="E647" s="34" t="s">
        <v>499</v>
      </c>
      <c r="F647" s="52" t="s">
        <v>498</v>
      </c>
      <c r="G647" s="35">
        <f t="shared" ref="G647:G659" si="58">0/100</f>
        <v>0</v>
      </c>
      <c r="H647" s="36" t="s">
        <v>609</v>
      </c>
      <c r="I647" s="37" t="s">
        <v>499</v>
      </c>
      <c r="J647" s="48"/>
      <c r="K647" s="37">
        <f>0</f>
        <v>0</v>
      </c>
      <c r="L647" s="39" t="s">
        <v>4</v>
      </c>
      <c r="N647" s="71">
        <f t="shared" si="55"/>
        <v>0</v>
      </c>
      <c r="O647" s="8">
        <f t="shared" si="56"/>
        <v>0</v>
      </c>
      <c r="P647" s="67">
        <f t="shared" si="57"/>
        <v>0</v>
      </c>
    </row>
    <row r="648" spans="1:16" ht="13.5" customHeight="1" x14ac:dyDescent="0.15">
      <c r="A648" s="32">
        <v>20150811006</v>
      </c>
      <c r="B648" s="33" t="s">
        <v>497</v>
      </c>
      <c r="C648" s="32" t="s">
        <v>496</v>
      </c>
      <c r="D648" s="34" t="s">
        <v>609</v>
      </c>
      <c r="E648" s="34" t="s">
        <v>7</v>
      </c>
      <c r="F648" s="52" t="s">
        <v>498</v>
      </c>
      <c r="G648" s="35">
        <f t="shared" si="58"/>
        <v>0</v>
      </c>
      <c r="H648" s="36" t="s">
        <v>609</v>
      </c>
      <c r="I648" s="37" t="s">
        <v>7</v>
      </c>
      <c r="J648" s="48"/>
      <c r="K648" s="37">
        <f>0</f>
        <v>0</v>
      </c>
      <c r="L648" s="39" t="s">
        <v>4</v>
      </c>
      <c r="N648" s="71">
        <f t="shared" si="55"/>
        <v>0</v>
      </c>
      <c r="O648" s="8">
        <f t="shared" si="56"/>
        <v>0</v>
      </c>
      <c r="P648" s="67">
        <f t="shared" si="57"/>
        <v>0</v>
      </c>
    </row>
    <row r="649" spans="1:16" ht="13.5" customHeight="1" x14ac:dyDescent="0.15">
      <c r="A649" s="32">
        <v>20150811007</v>
      </c>
      <c r="B649" s="33" t="s">
        <v>147</v>
      </c>
      <c r="C649" s="32" t="s">
        <v>8</v>
      </c>
      <c r="D649" s="34" t="s">
        <v>609</v>
      </c>
      <c r="E649" s="34" t="s">
        <v>7</v>
      </c>
      <c r="F649" s="52" t="s">
        <v>6</v>
      </c>
      <c r="G649" s="35">
        <f t="shared" si="58"/>
        <v>0</v>
      </c>
      <c r="H649" s="36" t="s">
        <v>609</v>
      </c>
      <c r="I649" s="37" t="s">
        <v>7</v>
      </c>
      <c r="J649" s="48"/>
      <c r="K649" s="37">
        <f>0</f>
        <v>0</v>
      </c>
      <c r="L649" s="39" t="s">
        <v>4</v>
      </c>
      <c r="N649" s="71">
        <f t="shared" si="55"/>
        <v>0</v>
      </c>
      <c r="O649" s="8">
        <f t="shared" si="56"/>
        <v>0</v>
      </c>
      <c r="P649" s="67">
        <f t="shared" si="57"/>
        <v>0</v>
      </c>
    </row>
    <row r="650" spans="1:16" ht="13.5" customHeight="1" x14ac:dyDescent="0.15">
      <c r="A650" s="32">
        <v>20150811008</v>
      </c>
      <c r="B650" s="33" t="s">
        <v>147</v>
      </c>
      <c r="C650" s="32" t="s">
        <v>8</v>
      </c>
      <c r="D650" s="34" t="s">
        <v>609</v>
      </c>
      <c r="E650" s="34" t="s">
        <v>500</v>
      </c>
      <c r="F650" s="52" t="s">
        <v>6</v>
      </c>
      <c r="G650" s="35">
        <f t="shared" si="58"/>
        <v>0</v>
      </c>
      <c r="H650" s="36" t="s">
        <v>609</v>
      </c>
      <c r="I650" s="37" t="s">
        <v>500</v>
      </c>
      <c r="J650" s="48"/>
      <c r="K650" s="37">
        <f>0</f>
        <v>0</v>
      </c>
      <c r="L650" s="39" t="s">
        <v>4</v>
      </c>
      <c r="N650" s="71">
        <f t="shared" si="55"/>
        <v>0</v>
      </c>
      <c r="O650" s="8">
        <f t="shared" si="56"/>
        <v>0</v>
      </c>
      <c r="P650" s="67">
        <f t="shared" si="57"/>
        <v>0</v>
      </c>
    </row>
    <row r="651" spans="1:16" ht="13.5" customHeight="1" x14ac:dyDescent="0.15">
      <c r="A651" s="32">
        <v>20150811009</v>
      </c>
      <c r="B651" s="33" t="s">
        <v>502</v>
      </c>
      <c r="C651" s="32" t="s">
        <v>501</v>
      </c>
      <c r="D651" s="34" t="s">
        <v>609</v>
      </c>
      <c r="E651" s="34" t="s">
        <v>392</v>
      </c>
      <c r="F651" s="52" t="s">
        <v>503</v>
      </c>
      <c r="G651" s="35">
        <f t="shared" si="58"/>
        <v>0</v>
      </c>
      <c r="H651" s="36" t="s">
        <v>609</v>
      </c>
      <c r="I651" s="37" t="s">
        <v>392</v>
      </c>
      <c r="J651" s="48"/>
      <c r="K651" s="37">
        <f>0</f>
        <v>0</v>
      </c>
      <c r="L651" s="39" t="s">
        <v>4</v>
      </c>
      <c r="N651" s="71">
        <f t="shared" si="55"/>
        <v>0</v>
      </c>
      <c r="O651" s="8">
        <f t="shared" si="56"/>
        <v>0</v>
      </c>
      <c r="P651" s="67">
        <f t="shared" si="57"/>
        <v>0</v>
      </c>
    </row>
    <row r="652" spans="1:16" ht="13.5" customHeight="1" x14ac:dyDescent="0.15">
      <c r="A652" s="32">
        <v>20150811010</v>
      </c>
      <c r="B652" s="33" t="s">
        <v>504</v>
      </c>
      <c r="C652" s="32" t="s">
        <v>393</v>
      </c>
      <c r="D652" s="34" t="s">
        <v>609</v>
      </c>
      <c r="E652" s="34" t="s">
        <v>500</v>
      </c>
      <c r="F652" s="52" t="s">
        <v>486</v>
      </c>
      <c r="G652" s="35">
        <f t="shared" si="58"/>
        <v>0</v>
      </c>
      <c r="H652" s="36" t="s">
        <v>609</v>
      </c>
      <c r="I652" s="37" t="s">
        <v>500</v>
      </c>
      <c r="J652" s="48"/>
      <c r="K652" s="37">
        <f>0</f>
        <v>0</v>
      </c>
      <c r="L652" s="39" t="s">
        <v>4</v>
      </c>
      <c r="N652" s="71">
        <f t="shared" si="55"/>
        <v>0</v>
      </c>
      <c r="O652" s="8">
        <f t="shared" si="56"/>
        <v>0</v>
      </c>
      <c r="P652" s="67">
        <f t="shared" si="57"/>
        <v>0</v>
      </c>
    </row>
    <row r="653" spans="1:16" ht="13.5" customHeight="1" x14ac:dyDescent="0.15">
      <c r="A653" s="32">
        <v>20150811011</v>
      </c>
      <c r="B653" s="33" t="s">
        <v>502</v>
      </c>
      <c r="C653" s="32" t="s">
        <v>501</v>
      </c>
      <c r="D653" s="34" t="s">
        <v>609</v>
      </c>
      <c r="E653" s="34" t="s">
        <v>7</v>
      </c>
      <c r="F653" s="52" t="s">
        <v>503</v>
      </c>
      <c r="G653" s="35">
        <f t="shared" si="58"/>
        <v>0</v>
      </c>
      <c r="H653" s="36" t="s">
        <v>609</v>
      </c>
      <c r="I653" s="37" t="s">
        <v>5</v>
      </c>
      <c r="J653" s="48" t="s">
        <v>37</v>
      </c>
      <c r="K653" s="37">
        <f xml:space="preserve"> 3/200</f>
        <v>1.4999999999999999E-2</v>
      </c>
      <c r="L653" s="39" t="s">
        <v>38</v>
      </c>
      <c r="N653" s="71">
        <f t="shared" si="55"/>
        <v>0</v>
      </c>
      <c r="O653" s="8">
        <f t="shared" si="56"/>
        <v>1</v>
      </c>
      <c r="P653" s="67">
        <f t="shared" si="57"/>
        <v>1</v>
      </c>
    </row>
    <row r="654" spans="1:16" ht="13.5" customHeight="1" x14ac:dyDescent="0.15">
      <c r="A654" s="32">
        <v>20150811012</v>
      </c>
      <c r="B654" s="33" t="s">
        <v>147</v>
      </c>
      <c r="C654" s="32" t="s">
        <v>8</v>
      </c>
      <c r="D654" s="34" t="s">
        <v>609</v>
      </c>
      <c r="E654" s="34" t="s">
        <v>7</v>
      </c>
      <c r="F654" s="52" t="s">
        <v>6</v>
      </c>
      <c r="G654" s="35">
        <f t="shared" si="58"/>
        <v>0</v>
      </c>
      <c r="H654" s="36" t="s">
        <v>609</v>
      </c>
      <c r="I654" s="37" t="s">
        <v>7</v>
      </c>
      <c r="J654" s="48"/>
      <c r="K654" s="37">
        <f>0</f>
        <v>0</v>
      </c>
      <c r="L654" s="39" t="s">
        <v>4</v>
      </c>
      <c r="N654" s="71">
        <f t="shared" si="55"/>
        <v>0</v>
      </c>
      <c r="O654" s="8">
        <f t="shared" si="56"/>
        <v>0</v>
      </c>
      <c r="P654" s="67">
        <f t="shared" si="57"/>
        <v>0</v>
      </c>
    </row>
    <row r="655" spans="1:16" ht="13.5" customHeight="1" x14ac:dyDescent="0.15">
      <c r="A655" s="32">
        <v>20150811013</v>
      </c>
      <c r="B655" s="33" t="s">
        <v>147</v>
      </c>
      <c r="C655" s="32" t="s">
        <v>8</v>
      </c>
      <c r="D655" s="34" t="s">
        <v>609</v>
      </c>
      <c r="E655" s="34" t="s">
        <v>7</v>
      </c>
      <c r="F655" s="52" t="s">
        <v>6</v>
      </c>
      <c r="G655" s="35">
        <f t="shared" si="58"/>
        <v>0</v>
      </c>
      <c r="H655" s="36" t="s">
        <v>609</v>
      </c>
      <c r="I655" s="37" t="s">
        <v>7</v>
      </c>
      <c r="J655" s="48"/>
      <c r="K655" s="37">
        <f>0</f>
        <v>0</v>
      </c>
      <c r="L655" s="39" t="s">
        <v>4</v>
      </c>
      <c r="N655" s="71">
        <f t="shared" si="55"/>
        <v>0</v>
      </c>
      <c r="O655" s="8">
        <f t="shared" si="56"/>
        <v>0</v>
      </c>
      <c r="P655" s="67">
        <f t="shared" si="57"/>
        <v>0</v>
      </c>
    </row>
    <row r="656" spans="1:16" ht="13.5" customHeight="1" x14ac:dyDescent="0.15">
      <c r="A656" s="32">
        <v>20150811014</v>
      </c>
      <c r="B656" s="33" t="s">
        <v>147</v>
      </c>
      <c r="C656" s="32" t="s">
        <v>8</v>
      </c>
      <c r="D656" s="34" t="s">
        <v>609</v>
      </c>
      <c r="E656" s="34" t="s">
        <v>89</v>
      </c>
      <c r="F656" s="52" t="s">
        <v>6</v>
      </c>
      <c r="G656" s="35">
        <f t="shared" si="58"/>
        <v>0</v>
      </c>
      <c r="H656" s="36" t="s">
        <v>609</v>
      </c>
      <c r="I656" s="37" t="s">
        <v>89</v>
      </c>
      <c r="J656" s="48"/>
      <c r="K656" s="37">
        <f>0</f>
        <v>0</v>
      </c>
      <c r="L656" s="39" t="s">
        <v>9</v>
      </c>
      <c r="N656" s="71">
        <f t="shared" si="55"/>
        <v>0</v>
      </c>
      <c r="O656" s="8">
        <f t="shared" si="56"/>
        <v>0</v>
      </c>
      <c r="P656" s="67">
        <f t="shared" si="57"/>
        <v>1</v>
      </c>
    </row>
    <row r="657" spans="1:16" ht="13.5" customHeight="1" x14ac:dyDescent="0.15">
      <c r="A657" s="32">
        <v>20150811015</v>
      </c>
      <c r="B657" s="33" t="s">
        <v>505</v>
      </c>
      <c r="C657" s="32" t="s">
        <v>90</v>
      </c>
      <c r="D657" s="34" t="s">
        <v>609</v>
      </c>
      <c r="E657" s="34" t="s">
        <v>392</v>
      </c>
      <c r="F657" s="52" t="s">
        <v>506</v>
      </c>
      <c r="G657" s="35">
        <f t="shared" si="58"/>
        <v>0</v>
      </c>
      <c r="H657" s="36" t="s">
        <v>609</v>
      </c>
      <c r="I657" s="37" t="s">
        <v>392</v>
      </c>
      <c r="J657" s="48"/>
      <c r="K657" s="37">
        <f>0</f>
        <v>0</v>
      </c>
      <c r="L657" s="39" t="s">
        <v>27</v>
      </c>
      <c r="N657" s="71">
        <f t="shared" si="55"/>
        <v>0</v>
      </c>
      <c r="O657" s="8">
        <f t="shared" si="56"/>
        <v>0</v>
      </c>
      <c r="P657" s="67">
        <f t="shared" si="57"/>
        <v>1</v>
      </c>
    </row>
    <row r="658" spans="1:16" ht="13.5" customHeight="1" x14ac:dyDescent="0.15">
      <c r="A658" s="32">
        <v>20150811016</v>
      </c>
      <c r="B658" s="33" t="s">
        <v>504</v>
      </c>
      <c r="C658" s="32" t="s">
        <v>393</v>
      </c>
      <c r="D658" s="34" t="s">
        <v>609</v>
      </c>
      <c r="E658" s="34" t="s">
        <v>89</v>
      </c>
      <c r="F658" s="52" t="s">
        <v>486</v>
      </c>
      <c r="G658" s="35">
        <f t="shared" si="58"/>
        <v>0</v>
      </c>
      <c r="H658" s="36" t="s">
        <v>609</v>
      </c>
      <c r="I658" s="37" t="s">
        <v>89</v>
      </c>
      <c r="J658" s="48"/>
      <c r="K658" s="37">
        <f>0</f>
        <v>0</v>
      </c>
      <c r="L658" s="39" t="s">
        <v>4</v>
      </c>
      <c r="N658" s="71">
        <f t="shared" si="55"/>
        <v>0</v>
      </c>
      <c r="O658" s="8">
        <f t="shared" si="56"/>
        <v>0</v>
      </c>
      <c r="P658" s="67">
        <f t="shared" si="57"/>
        <v>0</v>
      </c>
    </row>
    <row r="659" spans="1:16" ht="13.5" customHeight="1" x14ac:dyDescent="0.15">
      <c r="A659" s="32">
        <v>20150811017</v>
      </c>
      <c r="B659" s="33" t="s">
        <v>505</v>
      </c>
      <c r="C659" s="32" t="s">
        <v>90</v>
      </c>
      <c r="D659" s="34" t="s">
        <v>609</v>
      </c>
      <c r="E659" s="34" t="s">
        <v>89</v>
      </c>
      <c r="F659" s="52" t="s">
        <v>506</v>
      </c>
      <c r="G659" s="35">
        <f t="shared" si="58"/>
        <v>0</v>
      </c>
      <c r="H659" s="36" t="s">
        <v>609</v>
      </c>
      <c r="I659" s="37" t="s">
        <v>89</v>
      </c>
      <c r="J659" s="48"/>
      <c r="K659" s="37">
        <f>0</f>
        <v>0</v>
      </c>
      <c r="L659" s="39" t="s">
        <v>9</v>
      </c>
      <c r="N659" s="71">
        <f t="shared" si="55"/>
        <v>0</v>
      </c>
      <c r="O659" s="8">
        <f t="shared" si="56"/>
        <v>0</v>
      </c>
      <c r="P659" s="67">
        <f t="shared" si="57"/>
        <v>1</v>
      </c>
    </row>
    <row r="660" spans="1:16" ht="13.5" customHeight="1" x14ac:dyDescent="0.15">
      <c r="A660" s="32">
        <v>20150811018</v>
      </c>
      <c r="B660" s="33" t="s">
        <v>505</v>
      </c>
      <c r="C660" s="32" t="s">
        <v>90</v>
      </c>
      <c r="D660" s="34" t="s">
        <v>609</v>
      </c>
      <c r="E660" s="34" t="s">
        <v>31</v>
      </c>
      <c r="F660" s="52" t="s">
        <v>507</v>
      </c>
      <c r="G660" s="35">
        <f>30/54</f>
        <v>0.55555555555555558</v>
      </c>
      <c r="H660" s="36" t="s">
        <v>609</v>
      </c>
      <c r="I660" s="37" t="s">
        <v>28</v>
      </c>
      <c r="J660" s="48" t="s">
        <v>153</v>
      </c>
      <c r="K660" s="37">
        <f xml:space="preserve"> 145/200</f>
        <v>0.72499999999999998</v>
      </c>
      <c r="L660" s="39" t="s">
        <v>27</v>
      </c>
      <c r="N660" s="71">
        <f t="shared" si="55"/>
        <v>1</v>
      </c>
      <c r="O660" s="8">
        <f t="shared" si="56"/>
        <v>1</v>
      </c>
      <c r="P660" s="67">
        <f t="shared" si="57"/>
        <v>1</v>
      </c>
    </row>
    <row r="661" spans="1:16" ht="13.5" customHeight="1" x14ac:dyDescent="0.15">
      <c r="A661" s="32">
        <v>20150811019</v>
      </c>
      <c r="B661" s="33" t="s">
        <v>508</v>
      </c>
      <c r="C661" s="32" t="s">
        <v>26</v>
      </c>
      <c r="D661" s="34" t="s">
        <v>609</v>
      </c>
      <c r="E661" s="34" t="s">
        <v>392</v>
      </c>
      <c r="F661" s="52" t="s">
        <v>32</v>
      </c>
      <c r="G661" s="35">
        <f t="shared" ref="G661:G667" si="59">0/100</f>
        <v>0</v>
      </c>
      <c r="H661" s="36" t="s">
        <v>609</v>
      </c>
      <c r="I661" s="37" t="s">
        <v>392</v>
      </c>
      <c r="J661" s="48"/>
      <c r="K661" s="37">
        <f>0</f>
        <v>0</v>
      </c>
      <c r="L661" s="39" t="s">
        <v>4</v>
      </c>
      <c r="N661" s="71">
        <f t="shared" si="55"/>
        <v>0</v>
      </c>
      <c r="O661" s="8">
        <f t="shared" si="56"/>
        <v>0</v>
      </c>
      <c r="P661" s="67">
        <f t="shared" si="57"/>
        <v>0</v>
      </c>
    </row>
    <row r="662" spans="1:16" ht="13.5" customHeight="1" x14ac:dyDescent="0.15">
      <c r="A662" s="32">
        <v>20150811020</v>
      </c>
      <c r="B662" s="33" t="s">
        <v>504</v>
      </c>
      <c r="C662" s="32" t="s">
        <v>393</v>
      </c>
      <c r="D662" s="34" t="s">
        <v>609</v>
      </c>
      <c r="E662" s="34" t="s">
        <v>89</v>
      </c>
      <c r="F662" s="52" t="s">
        <v>486</v>
      </c>
      <c r="G662" s="35">
        <f t="shared" si="59"/>
        <v>0</v>
      </c>
      <c r="H662" s="36" t="s">
        <v>609</v>
      </c>
      <c r="I662" s="37" t="s">
        <v>89</v>
      </c>
      <c r="J662" s="48"/>
      <c r="K662" s="37">
        <f>0</f>
        <v>0</v>
      </c>
      <c r="L662" s="39" t="s">
        <v>4</v>
      </c>
      <c r="N662" s="71">
        <f t="shared" si="55"/>
        <v>0</v>
      </c>
      <c r="O662" s="8">
        <f t="shared" si="56"/>
        <v>0</v>
      </c>
      <c r="P662" s="67">
        <f t="shared" si="57"/>
        <v>0</v>
      </c>
    </row>
    <row r="663" spans="1:16" ht="13.5" customHeight="1" x14ac:dyDescent="0.15">
      <c r="A663" s="32">
        <v>20150811021</v>
      </c>
      <c r="B663" s="33" t="s">
        <v>505</v>
      </c>
      <c r="C663" s="32" t="s">
        <v>90</v>
      </c>
      <c r="D663" s="34" t="s">
        <v>609</v>
      </c>
      <c r="E663" s="34" t="s">
        <v>89</v>
      </c>
      <c r="F663" s="52" t="s">
        <v>506</v>
      </c>
      <c r="G663" s="35">
        <f t="shared" si="59"/>
        <v>0</v>
      </c>
      <c r="H663" s="36" t="s">
        <v>609</v>
      </c>
      <c r="I663" s="37" t="s">
        <v>89</v>
      </c>
      <c r="J663" s="48"/>
      <c r="K663" s="37">
        <f>0</f>
        <v>0</v>
      </c>
      <c r="L663" s="39" t="s">
        <v>4</v>
      </c>
      <c r="N663" s="71">
        <f t="shared" si="55"/>
        <v>0</v>
      </c>
      <c r="O663" s="8">
        <f t="shared" si="56"/>
        <v>0</v>
      </c>
      <c r="P663" s="67">
        <f t="shared" si="57"/>
        <v>0</v>
      </c>
    </row>
    <row r="664" spans="1:16" ht="13.5" customHeight="1" x14ac:dyDescent="0.15">
      <c r="A664" s="32">
        <v>20150811022</v>
      </c>
      <c r="B664" s="33" t="s">
        <v>505</v>
      </c>
      <c r="C664" s="32" t="s">
        <v>90</v>
      </c>
      <c r="D664" s="34" t="s">
        <v>609</v>
      </c>
      <c r="E664" s="34" t="s">
        <v>89</v>
      </c>
      <c r="F664" s="52" t="s">
        <v>506</v>
      </c>
      <c r="G664" s="35">
        <f t="shared" si="59"/>
        <v>0</v>
      </c>
      <c r="H664" s="36" t="s">
        <v>609</v>
      </c>
      <c r="I664" s="37" t="s">
        <v>89</v>
      </c>
      <c r="J664" s="48"/>
      <c r="K664" s="37">
        <f>0</f>
        <v>0</v>
      </c>
      <c r="L664" s="39" t="s">
        <v>9</v>
      </c>
      <c r="N664" s="71">
        <f t="shared" si="55"/>
        <v>0</v>
      </c>
      <c r="O664" s="8">
        <f t="shared" si="56"/>
        <v>0</v>
      </c>
      <c r="P664" s="67">
        <f t="shared" si="57"/>
        <v>1</v>
      </c>
    </row>
    <row r="665" spans="1:16" ht="13.5" customHeight="1" x14ac:dyDescent="0.15">
      <c r="A665" s="32">
        <v>20150811023</v>
      </c>
      <c r="B665" s="33" t="s">
        <v>505</v>
      </c>
      <c r="C665" s="32" t="s">
        <v>90</v>
      </c>
      <c r="D665" s="34" t="s">
        <v>609</v>
      </c>
      <c r="E665" s="34" t="s">
        <v>25</v>
      </c>
      <c r="F665" s="52" t="s">
        <v>506</v>
      </c>
      <c r="G665" s="35">
        <f t="shared" si="59"/>
        <v>0</v>
      </c>
      <c r="H665" s="36" t="s">
        <v>609</v>
      </c>
      <c r="I665" s="37" t="s">
        <v>25</v>
      </c>
      <c r="J665" s="48"/>
      <c r="K665" s="37">
        <f>0</f>
        <v>0</v>
      </c>
      <c r="L665" s="39" t="s">
        <v>4</v>
      </c>
      <c r="N665" s="71">
        <f t="shared" si="55"/>
        <v>0</v>
      </c>
      <c r="O665" s="8">
        <f t="shared" si="56"/>
        <v>0</v>
      </c>
      <c r="P665" s="67">
        <f t="shared" si="57"/>
        <v>0</v>
      </c>
    </row>
    <row r="666" spans="1:16" ht="13.5" customHeight="1" x14ac:dyDescent="0.15">
      <c r="A666" s="32">
        <v>20150811024</v>
      </c>
      <c r="B666" s="33" t="s">
        <v>508</v>
      </c>
      <c r="C666" s="32" t="s">
        <v>26</v>
      </c>
      <c r="D666" s="34" t="s">
        <v>609</v>
      </c>
      <c r="E666" s="34" t="s">
        <v>392</v>
      </c>
      <c r="F666" s="52" t="s">
        <v>32</v>
      </c>
      <c r="G666" s="35">
        <f t="shared" si="59"/>
        <v>0</v>
      </c>
      <c r="H666" s="36" t="s">
        <v>609</v>
      </c>
      <c r="I666" s="37" t="s">
        <v>392</v>
      </c>
      <c r="J666" s="48"/>
      <c r="K666" s="37">
        <f>0</f>
        <v>0</v>
      </c>
      <c r="L666" s="39" t="s">
        <v>15</v>
      </c>
      <c r="N666" s="71">
        <f t="shared" si="55"/>
        <v>0</v>
      </c>
      <c r="O666" s="8">
        <f t="shared" si="56"/>
        <v>0</v>
      </c>
      <c r="P666" s="67">
        <f t="shared" si="57"/>
        <v>1</v>
      </c>
    </row>
    <row r="667" spans="1:16" ht="13.5" customHeight="1" x14ac:dyDescent="0.15">
      <c r="A667" s="32">
        <v>20150811025</v>
      </c>
      <c r="B667" s="33" t="s">
        <v>504</v>
      </c>
      <c r="C667" s="32" t="s">
        <v>393</v>
      </c>
      <c r="D667" s="34" t="s">
        <v>609</v>
      </c>
      <c r="E667" s="34" t="s">
        <v>25</v>
      </c>
      <c r="F667" s="52" t="s">
        <v>486</v>
      </c>
      <c r="G667" s="35">
        <f t="shared" si="59"/>
        <v>0</v>
      </c>
      <c r="H667" s="36" t="s">
        <v>609</v>
      </c>
      <c r="I667" s="37" t="s">
        <v>25</v>
      </c>
      <c r="J667" s="48"/>
      <c r="K667" s="37">
        <f>0</f>
        <v>0</v>
      </c>
      <c r="L667" s="39" t="s">
        <v>4</v>
      </c>
      <c r="N667" s="71">
        <f t="shared" si="55"/>
        <v>0</v>
      </c>
      <c r="O667" s="8">
        <f t="shared" si="56"/>
        <v>0</v>
      </c>
      <c r="P667" s="67">
        <f t="shared" si="57"/>
        <v>0</v>
      </c>
    </row>
    <row r="668" spans="1:16" s="6" customFormat="1" ht="13.5" customHeight="1" x14ac:dyDescent="0.15">
      <c r="A668" s="32">
        <v>20150811026</v>
      </c>
      <c r="B668" s="33" t="s">
        <v>508</v>
      </c>
      <c r="C668" s="32" t="s">
        <v>26</v>
      </c>
      <c r="D668" s="34" t="s">
        <v>609</v>
      </c>
      <c r="E668" s="34" t="s">
        <v>396</v>
      </c>
      <c r="F668" s="52" t="s">
        <v>509</v>
      </c>
      <c r="G668" s="35">
        <f>22/50</f>
        <v>0.44</v>
      </c>
      <c r="H668" s="36" t="s">
        <v>609</v>
      </c>
      <c r="I668" s="37" t="s">
        <v>395</v>
      </c>
      <c r="J668" s="48" t="s">
        <v>79</v>
      </c>
      <c r="K668" s="37">
        <f xml:space="preserve"> 30/200</f>
        <v>0.15</v>
      </c>
      <c r="L668" s="39" t="s">
        <v>15</v>
      </c>
      <c r="N668" s="71">
        <f t="shared" si="55"/>
        <v>1</v>
      </c>
      <c r="O668" s="8">
        <f t="shared" si="56"/>
        <v>1</v>
      </c>
      <c r="P668" s="67">
        <f t="shared" si="57"/>
        <v>1</v>
      </c>
    </row>
    <row r="669" spans="1:16" ht="13.5" customHeight="1" x14ac:dyDescent="0.15">
      <c r="A669" s="32">
        <v>20150811027</v>
      </c>
      <c r="B669" s="33" t="s">
        <v>504</v>
      </c>
      <c r="C669" s="32" t="s">
        <v>393</v>
      </c>
      <c r="D669" s="34" t="s">
        <v>609</v>
      </c>
      <c r="E669" s="34" t="s">
        <v>7</v>
      </c>
      <c r="F669" s="52" t="s">
        <v>486</v>
      </c>
      <c r="G669" s="35">
        <f>0/100</f>
        <v>0</v>
      </c>
      <c r="H669" s="36" t="s">
        <v>609</v>
      </c>
      <c r="I669" s="37" t="s">
        <v>7</v>
      </c>
      <c r="J669" s="48"/>
      <c r="K669" s="37">
        <f>0</f>
        <v>0</v>
      </c>
      <c r="L669" s="39" t="s">
        <v>4</v>
      </c>
      <c r="N669" s="71">
        <f t="shared" si="55"/>
        <v>0</v>
      </c>
      <c r="O669" s="8">
        <f t="shared" si="56"/>
        <v>0</v>
      </c>
      <c r="P669" s="67">
        <f t="shared" si="57"/>
        <v>0</v>
      </c>
    </row>
    <row r="670" spans="1:16" ht="13.5" customHeight="1" x14ac:dyDescent="0.15">
      <c r="A670" s="32">
        <v>20150811028</v>
      </c>
      <c r="B670" s="33" t="s">
        <v>147</v>
      </c>
      <c r="C670" s="32" t="s">
        <v>8</v>
      </c>
      <c r="D670" s="34" t="s">
        <v>609</v>
      </c>
      <c r="E670" s="34" t="s">
        <v>396</v>
      </c>
      <c r="F670" s="52" t="s">
        <v>510</v>
      </c>
      <c r="G670" s="35">
        <f>90/30</f>
        <v>3</v>
      </c>
      <c r="H670" s="36" t="s">
        <v>609</v>
      </c>
      <c r="I670" s="37" t="s">
        <v>396</v>
      </c>
      <c r="J670" s="48" t="s">
        <v>155</v>
      </c>
      <c r="K670" s="37">
        <f xml:space="preserve"> 175/200</f>
        <v>0.875</v>
      </c>
      <c r="L670" s="39" t="s">
        <v>19</v>
      </c>
      <c r="N670" s="71">
        <f t="shared" si="55"/>
        <v>1</v>
      </c>
      <c r="O670" s="8">
        <f t="shared" si="56"/>
        <v>1</v>
      </c>
      <c r="P670" s="67">
        <f t="shared" si="57"/>
        <v>1</v>
      </c>
    </row>
    <row r="671" spans="1:16" ht="13.5" customHeight="1" x14ac:dyDescent="0.15">
      <c r="A671" s="32">
        <v>20150811029</v>
      </c>
      <c r="B671" s="33" t="s">
        <v>504</v>
      </c>
      <c r="C671" s="32" t="s">
        <v>393</v>
      </c>
      <c r="D671" s="34" t="s">
        <v>609</v>
      </c>
      <c r="E671" s="34" t="s">
        <v>392</v>
      </c>
      <c r="F671" s="52" t="s">
        <v>486</v>
      </c>
      <c r="G671" s="35">
        <f>0/100</f>
        <v>0</v>
      </c>
      <c r="H671" s="36" t="s">
        <v>609</v>
      </c>
      <c r="I671" s="37" t="s">
        <v>392</v>
      </c>
      <c r="J671" s="48"/>
      <c r="K671" s="37">
        <f>0</f>
        <v>0</v>
      </c>
      <c r="L671" s="39" t="s">
        <v>9</v>
      </c>
      <c r="N671" s="71">
        <f t="shared" si="55"/>
        <v>0</v>
      </c>
      <c r="O671" s="8">
        <f t="shared" si="56"/>
        <v>0</v>
      </c>
      <c r="P671" s="67">
        <f t="shared" si="57"/>
        <v>1</v>
      </c>
    </row>
    <row r="672" spans="1:16" ht="13.5" customHeight="1" x14ac:dyDescent="0.15">
      <c r="A672" s="32">
        <v>20150811030</v>
      </c>
      <c r="B672" s="33" t="s">
        <v>504</v>
      </c>
      <c r="C672" s="32" t="s">
        <v>393</v>
      </c>
      <c r="D672" s="34" t="s">
        <v>609</v>
      </c>
      <c r="E672" s="34" t="s">
        <v>7</v>
      </c>
      <c r="F672" s="52" t="s">
        <v>486</v>
      </c>
      <c r="G672" s="35">
        <f>0/100</f>
        <v>0</v>
      </c>
      <c r="H672" s="36" t="s">
        <v>609</v>
      </c>
      <c r="I672" s="37" t="s">
        <v>7</v>
      </c>
      <c r="J672" s="48"/>
      <c r="K672" s="37">
        <f>0</f>
        <v>0</v>
      </c>
      <c r="L672" s="39" t="s">
        <v>9</v>
      </c>
      <c r="N672" s="71">
        <f t="shared" si="55"/>
        <v>0</v>
      </c>
      <c r="O672" s="8">
        <f t="shared" si="56"/>
        <v>0</v>
      </c>
      <c r="P672" s="67">
        <f t="shared" si="57"/>
        <v>1</v>
      </c>
    </row>
    <row r="673" spans="1:16" ht="13.5" customHeight="1" x14ac:dyDescent="0.15">
      <c r="A673" s="32">
        <v>20150811031</v>
      </c>
      <c r="B673" s="33" t="s">
        <v>147</v>
      </c>
      <c r="C673" s="32" t="s">
        <v>8</v>
      </c>
      <c r="D673" s="34" t="s">
        <v>609</v>
      </c>
      <c r="E673" s="34" t="s">
        <v>109</v>
      </c>
      <c r="F673" s="52" t="s">
        <v>156</v>
      </c>
      <c r="G673" s="35">
        <f>80/30</f>
        <v>2.6666666666666665</v>
      </c>
      <c r="H673" s="36" t="s">
        <v>609</v>
      </c>
      <c r="I673" s="37" t="s">
        <v>22</v>
      </c>
      <c r="J673" s="48"/>
      <c r="K673" s="37">
        <f>0</f>
        <v>0</v>
      </c>
      <c r="L673" s="39" t="s">
        <v>19</v>
      </c>
      <c r="N673" s="71">
        <f t="shared" si="55"/>
        <v>1</v>
      </c>
      <c r="O673" s="8">
        <f t="shared" si="56"/>
        <v>0</v>
      </c>
      <c r="P673" s="67">
        <f t="shared" si="57"/>
        <v>1</v>
      </c>
    </row>
    <row r="674" spans="1:16" ht="13.5" customHeight="1" x14ac:dyDescent="0.15">
      <c r="A674" s="32">
        <v>20150811032</v>
      </c>
      <c r="B674" s="33" t="s">
        <v>154</v>
      </c>
      <c r="C674" s="32" t="s">
        <v>23</v>
      </c>
      <c r="D674" s="34" t="s">
        <v>609</v>
      </c>
      <c r="E674" s="34" t="s">
        <v>22</v>
      </c>
      <c r="F674" s="52" t="s">
        <v>24</v>
      </c>
      <c r="G674" s="35">
        <f>0/100</f>
        <v>0</v>
      </c>
      <c r="H674" s="36" t="s">
        <v>609</v>
      </c>
      <c r="I674" s="37" t="s">
        <v>22</v>
      </c>
      <c r="J674" s="48"/>
      <c r="K674" s="37">
        <f>0</f>
        <v>0</v>
      </c>
      <c r="L674" s="39" t="s">
        <v>4</v>
      </c>
      <c r="N674" s="71">
        <f t="shared" si="55"/>
        <v>0</v>
      </c>
      <c r="O674" s="8">
        <f t="shared" si="56"/>
        <v>0</v>
      </c>
      <c r="P674" s="67">
        <f t="shared" si="57"/>
        <v>0</v>
      </c>
    </row>
    <row r="675" spans="1:16" ht="13.5" customHeight="1" x14ac:dyDescent="0.15">
      <c r="A675" s="32">
        <v>20150811033</v>
      </c>
      <c r="B675" s="33" t="s">
        <v>154</v>
      </c>
      <c r="C675" s="32" t="s">
        <v>23</v>
      </c>
      <c r="D675" s="34" t="s">
        <v>609</v>
      </c>
      <c r="E675" s="34" t="s">
        <v>109</v>
      </c>
      <c r="F675" s="52" t="s">
        <v>511</v>
      </c>
      <c r="G675" s="35">
        <f>4/50</f>
        <v>0.08</v>
      </c>
      <c r="H675" s="36" t="s">
        <v>609</v>
      </c>
      <c r="I675" s="37" t="s">
        <v>22</v>
      </c>
      <c r="J675" s="48"/>
      <c r="K675" s="37">
        <f>0</f>
        <v>0</v>
      </c>
      <c r="L675" s="39" t="s">
        <v>19</v>
      </c>
      <c r="N675" s="71">
        <f t="shared" si="55"/>
        <v>1</v>
      </c>
      <c r="O675" s="8">
        <f t="shared" si="56"/>
        <v>0</v>
      </c>
      <c r="P675" s="67">
        <f t="shared" si="57"/>
        <v>1</v>
      </c>
    </row>
    <row r="676" spans="1:16" ht="13.5" customHeight="1" x14ac:dyDescent="0.15">
      <c r="A676" s="32">
        <v>20150811034</v>
      </c>
      <c r="B676" s="33" t="s">
        <v>154</v>
      </c>
      <c r="C676" s="32" t="s">
        <v>23</v>
      </c>
      <c r="D676" s="34" t="s">
        <v>609</v>
      </c>
      <c r="E676" s="34" t="s">
        <v>22</v>
      </c>
      <c r="F676" s="52" t="s">
        <v>24</v>
      </c>
      <c r="G676" s="35">
        <f>0/100</f>
        <v>0</v>
      </c>
      <c r="H676" s="36" t="s">
        <v>609</v>
      </c>
      <c r="I676" s="37" t="s">
        <v>513</v>
      </c>
      <c r="J676" s="48" t="s">
        <v>512</v>
      </c>
      <c r="K676" s="37">
        <f xml:space="preserve"> (2/200)</f>
        <v>0.01</v>
      </c>
      <c r="L676" s="39" t="s">
        <v>9</v>
      </c>
      <c r="N676" s="71">
        <f t="shared" si="55"/>
        <v>0</v>
      </c>
      <c r="O676" s="8">
        <f t="shared" si="56"/>
        <v>1</v>
      </c>
      <c r="P676" s="67">
        <f t="shared" si="57"/>
        <v>1</v>
      </c>
    </row>
    <row r="677" spans="1:16" ht="13.5" customHeight="1" x14ac:dyDescent="0.15">
      <c r="A677" s="32">
        <v>20150811035</v>
      </c>
      <c r="B677" s="33" t="s">
        <v>154</v>
      </c>
      <c r="C677" s="32" t="s">
        <v>23</v>
      </c>
      <c r="D677" s="34" t="s">
        <v>609</v>
      </c>
      <c r="E677" s="34" t="s">
        <v>22</v>
      </c>
      <c r="F677" s="52" t="s">
        <v>24</v>
      </c>
      <c r="G677" s="35">
        <f>0/100</f>
        <v>0</v>
      </c>
      <c r="H677" s="36" t="s">
        <v>609</v>
      </c>
      <c r="I677" s="37" t="s">
        <v>22</v>
      </c>
      <c r="J677" s="48"/>
      <c r="K677" s="37">
        <f>0</f>
        <v>0</v>
      </c>
      <c r="L677" s="39" t="s">
        <v>9</v>
      </c>
      <c r="N677" s="71">
        <f t="shared" si="55"/>
        <v>0</v>
      </c>
      <c r="O677" s="8">
        <f t="shared" si="56"/>
        <v>0</v>
      </c>
      <c r="P677" s="67">
        <f t="shared" si="57"/>
        <v>1</v>
      </c>
    </row>
    <row r="678" spans="1:16" ht="13.5" customHeight="1" x14ac:dyDescent="0.15">
      <c r="A678" s="32">
        <v>20150811036</v>
      </c>
      <c r="B678" s="33" t="s">
        <v>154</v>
      </c>
      <c r="C678" s="32" t="s">
        <v>23</v>
      </c>
      <c r="D678" s="34" t="s">
        <v>609</v>
      </c>
      <c r="E678" s="34" t="s">
        <v>10</v>
      </c>
      <c r="F678" s="52" t="s">
        <v>511</v>
      </c>
      <c r="G678" s="35">
        <f>4/50</f>
        <v>0.08</v>
      </c>
      <c r="H678" s="36" t="s">
        <v>609</v>
      </c>
      <c r="I678" s="37" t="s">
        <v>10</v>
      </c>
      <c r="J678" s="48" t="s">
        <v>158</v>
      </c>
      <c r="K678" s="37">
        <f xml:space="preserve"> 7/200</f>
        <v>3.5000000000000003E-2</v>
      </c>
      <c r="L678" s="39" t="s">
        <v>9</v>
      </c>
      <c r="N678" s="71">
        <f t="shared" si="55"/>
        <v>1</v>
      </c>
      <c r="O678" s="8">
        <f t="shared" si="56"/>
        <v>1</v>
      </c>
      <c r="P678" s="67">
        <f t="shared" si="57"/>
        <v>1</v>
      </c>
    </row>
    <row r="679" spans="1:16" ht="13.5" customHeight="1" x14ac:dyDescent="0.15">
      <c r="A679" s="32">
        <v>20150811037</v>
      </c>
      <c r="B679" s="33" t="s">
        <v>147</v>
      </c>
      <c r="C679" s="32" t="s">
        <v>8</v>
      </c>
      <c r="D679" s="34" t="s">
        <v>609</v>
      </c>
      <c r="E679" s="34" t="s">
        <v>7</v>
      </c>
      <c r="F679" s="52" t="s">
        <v>6</v>
      </c>
      <c r="G679" s="35">
        <f>0/100</f>
        <v>0</v>
      </c>
      <c r="H679" s="36" t="s">
        <v>609</v>
      </c>
      <c r="I679" s="37" t="s">
        <v>7</v>
      </c>
      <c r="J679" s="48"/>
      <c r="K679" s="37">
        <f>0</f>
        <v>0</v>
      </c>
      <c r="L679" s="39" t="s">
        <v>4</v>
      </c>
      <c r="N679" s="71">
        <f t="shared" si="55"/>
        <v>0</v>
      </c>
      <c r="O679" s="8">
        <f t="shared" si="56"/>
        <v>0</v>
      </c>
      <c r="P679" s="67">
        <f t="shared" si="57"/>
        <v>0</v>
      </c>
    </row>
    <row r="680" spans="1:16" ht="13.5" customHeight="1" x14ac:dyDescent="0.15">
      <c r="A680" s="32">
        <v>20150811038</v>
      </c>
      <c r="B680" s="33" t="s">
        <v>147</v>
      </c>
      <c r="C680" s="32" t="s">
        <v>8</v>
      </c>
      <c r="D680" s="34" t="s">
        <v>609</v>
      </c>
      <c r="E680" s="34" t="s">
        <v>7</v>
      </c>
      <c r="F680" s="52" t="s">
        <v>6</v>
      </c>
      <c r="G680" s="35">
        <f>0/100</f>
        <v>0</v>
      </c>
      <c r="H680" s="36" t="s">
        <v>609</v>
      </c>
      <c r="I680" s="37" t="s">
        <v>7</v>
      </c>
      <c r="J680" s="48"/>
      <c r="K680" s="37">
        <f>0</f>
        <v>0</v>
      </c>
      <c r="L680" s="39" t="s">
        <v>4</v>
      </c>
      <c r="N680" s="71">
        <f t="shared" si="55"/>
        <v>0</v>
      </c>
      <c r="O680" s="8">
        <f t="shared" si="56"/>
        <v>0</v>
      </c>
      <c r="P680" s="67">
        <f t="shared" si="57"/>
        <v>0</v>
      </c>
    </row>
    <row r="681" spans="1:16" ht="13.5" customHeight="1" x14ac:dyDescent="0.15">
      <c r="A681" s="32">
        <v>20150811039</v>
      </c>
      <c r="B681" s="33" t="s">
        <v>147</v>
      </c>
      <c r="C681" s="32" t="s">
        <v>8</v>
      </c>
      <c r="D681" s="34" t="s">
        <v>609</v>
      </c>
      <c r="E681" s="34" t="s">
        <v>7</v>
      </c>
      <c r="F681" s="52" t="s">
        <v>6</v>
      </c>
      <c r="G681" s="35">
        <f>0/100</f>
        <v>0</v>
      </c>
      <c r="H681" s="43" t="s">
        <v>609</v>
      </c>
      <c r="I681" s="37" t="s">
        <v>7</v>
      </c>
      <c r="J681" s="49" t="s">
        <v>514</v>
      </c>
      <c r="K681" s="37">
        <v>0</v>
      </c>
      <c r="L681" s="39" t="s">
        <v>9</v>
      </c>
      <c r="N681" s="71">
        <f t="shared" si="55"/>
        <v>0</v>
      </c>
      <c r="O681" s="8">
        <f t="shared" si="56"/>
        <v>0</v>
      </c>
      <c r="P681" s="67">
        <f t="shared" si="57"/>
        <v>1</v>
      </c>
    </row>
    <row r="682" spans="1:16" ht="13.5" customHeight="1" x14ac:dyDescent="0.15">
      <c r="A682" s="32">
        <v>20150811040</v>
      </c>
      <c r="B682" s="33" t="s">
        <v>147</v>
      </c>
      <c r="C682" s="32" t="s">
        <v>8</v>
      </c>
      <c r="D682" s="34" t="s">
        <v>609</v>
      </c>
      <c r="E682" s="34" t="s">
        <v>7</v>
      </c>
      <c r="F682" s="52" t="s">
        <v>6</v>
      </c>
      <c r="G682" s="35">
        <f>0/100</f>
        <v>0</v>
      </c>
      <c r="H682" s="36" t="s">
        <v>609</v>
      </c>
      <c r="I682" s="37" t="s">
        <v>10</v>
      </c>
      <c r="J682" s="48" t="s">
        <v>13</v>
      </c>
      <c r="K682" s="37">
        <f xml:space="preserve"> 2/200</f>
        <v>0.01</v>
      </c>
      <c r="L682" s="39" t="s">
        <v>9</v>
      </c>
      <c r="N682" s="71">
        <f t="shared" si="55"/>
        <v>0</v>
      </c>
      <c r="O682" s="8">
        <f t="shared" si="56"/>
        <v>1</v>
      </c>
      <c r="P682" s="67">
        <f t="shared" si="57"/>
        <v>1</v>
      </c>
    </row>
    <row r="683" spans="1:16" ht="13.5" customHeight="1" x14ac:dyDescent="0.15">
      <c r="A683" s="32">
        <v>20150811041</v>
      </c>
      <c r="B683" s="33" t="s">
        <v>147</v>
      </c>
      <c r="C683" s="32" t="s">
        <v>8</v>
      </c>
      <c r="D683" s="34" t="s">
        <v>609</v>
      </c>
      <c r="E683" s="34" t="s">
        <v>10</v>
      </c>
      <c r="F683" s="52" t="s">
        <v>161</v>
      </c>
      <c r="G683" s="35">
        <f>92/35</f>
        <v>2.6285714285714286</v>
      </c>
      <c r="H683" s="36" t="s">
        <v>609</v>
      </c>
      <c r="I683" s="37" t="s">
        <v>10</v>
      </c>
      <c r="J683" s="48" t="s">
        <v>162</v>
      </c>
      <c r="K683" s="37">
        <f xml:space="preserve"> 240/201</f>
        <v>1.1940298507462686</v>
      </c>
      <c r="L683" s="39" t="s">
        <v>27</v>
      </c>
      <c r="N683" s="71">
        <f t="shared" si="55"/>
        <v>1</v>
      </c>
      <c r="O683" s="8">
        <f t="shared" si="56"/>
        <v>1</v>
      </c>
      <c r="P683" s="67">
        <f t="shared" si="57"/>
        <v>1</v>
      </c>
    </row>
    <row r="684" spans="1:16" ht="13.5" customHeight="1" x14ac:dyDescent="0.15">
      <c r="A684" s="32">
        <v>20150811042</v>
      </c>
      <c r="B684" s="33" t="s">
        <v>147</v>
      </c>
      <c r="C684" s="32" t="s">
        <v>8</v>
      </c>
      <c r="D684" s="34" t="s">
        <v>609</v>
      </c>
      <c r="E684" s="34" t="s">
        <v>10</v>
      </c>
      <c r="F684" s="52" t="s">
        <v>187</v>
      </c>
      <c r="G684" s="35">
        <f>8/30</f>
        <v>0.26666666666666666</v>
      </c>
      <c r="H684" s="36" t="s">
        <v>609</v>
      </c>
      <c r="I684" s="37" t="s">
        <v>51</v>
      </c>
      <c r="J684" s="48" t="s">
        <v>163</v>
      </c>
      <c r="K684" s="37">
        <v>7.0000000000000007E-2</v>
      </c>
      <c r="L684" s="39" t="s">
        <v>27</v>
      </c>
      <c r="N684" s="71">
        <f t="shared" si="55"/>
        <v>1</v>
      </c>
      <c r="O684" s="8">
        <f t="shared" si="56"/>
        <v>1</v>
      </c>
      <c r="P684" s="67">
        <f t="shared" si="57"/>
        <v>1</v>
      </c>
    </row>
    <row r="685" spans="1:16" ht="13.5" customHeight="1" x14ac:dyDescent="0.15">
      <c r="A685" s="32">
        <v>20150811043</v>
      </c>
      <c r="B685" s="33" t="s">
        <v>147</v>
      </c>
      <c r="C685" s="32" t="s">
        <v>8</v>
      </c>
      <c r="D685" s="34" t="s">
        <v>609</v>
      </c>
      <c r="E685" s="34" t="s">
        <v>7</v>
      </c>
      <c r="F685" s="52" t="s">
        <v>6</v>
      </c>
      <c r="G685" s="35">
        <f>0/100</f>
        <v>0</v>
      </c>
      <c r="H685" s="36" t="s">
        <v>609</v>
      </c>
      <c r="I685" s="37" t="s">
        <v>7</v>
      </c>
      <c r="J685" s="48"/>
      <c r="K685" s="37">
        <f>0</f>
        <v>0</v>
      </c>
      <c r="L685" s="39" t="s">
        <v>4</v>
      </c>
      <c r="N685" s="71">
        <f t="shared" si="55"/>
        <v>0</v>
      </c>
      <c r="O685" s="8">
        <f t="shared" si="56"/>
        <v>0</v>
      </c>
      <c r="P685" s="67">
        <f t="shared" si="57"/>
        <v>0</v>
      </c>
    </row>
    <row r="686" spans="1:16" ht="13.5" customHeight="1" x14ac:dyDescent="0.15">
      <c r="A686" s="32">
        <v>20150811044</v>
      </c>
      <c r="B686" s="33" t="s">
        <v>147</v>
      </c>
      <c r="C686" s="32" t="s">
        <v>8</v>
      </c>
      <c r="D686" s="34" t="s">
        <v>609</v>
      </c>
      <c r="E686" s="34" t="s">
        <v>7</v>
      </c>
      <c r="F686" s="52" t="s">
        <v>6</v>
      </c>
      <c r="G686" s="35">
        <f>0/100</f>
        <v>0</v>
      </c>
      <c r="H686" s="36" t="s">
        <v>609</v>
      </c>
      <c r="I686" s="37" t="s">
        <v>7</v>
      </c>
      <c r="J686" s="48"/>
      <c r="K686" s="37">
        <f>0</f>
        <v>0</v>
      </c>
      <c r="L686" s="39" t="s">
        <v>4</v>
      </c>
      <c r="N686" s="71">
        <f t="shared" si="55"/>
        <v>0</v>
      </c>
      <c r="O686" s="8">
        <f t="shared" si="56"/>
        <v>0</v>
      </c>
      <c r="P686" s="67">
        <f t="shared" si="57"/>
        <v>0</v>
      </c>
    </row>
    <row r="687" spans="1:16" ht="13.5" customHeight="1" x14ac:dyDescent="0.15">
      <c r="A687" s="32">
        <v>20150811045</v>
      </c>
      <c r="B687" s="33" t="s">
        <v>147</v>
      </c>
      <c r="C687" s="32" t="s">
        <v>8</v>
      </c>
      <c r="D687" s="34" t="s">
        <v>609</v>
      </c>
      <c r="E687" s="34" t="s">
        <v>7</v>
      </c>
      <c r="F687" s="52" t="s">
        <v>6</v>
      </c>
      <c r="G687" s="35">
        <f>0/100</f>
        <v>0</v>
      </c>
      <c r="H687" s="36" t="s">
        <v>609</v>
      </c>
      <c r="I687" s="37" t="s">
        <v>7</v>
      </c>
      <c r="J687" s="48"/>
      <c r="K687" s="37">
        <f>0</f>
        <v>0</v>
      </c>
      <c r="L687" s="39" t="s">
        <v>4</v>
      </c>
      <c r="N687" s="71">
        <f t="shared" si="55"/>
        <v>0</v>
      </c>
      <c r="O687" s="8">
        <f t="shared" si="56"/>
        <v>0</v>
      </c>
      <c r="P687" s="67">
        <f t="shared" si="57"/>
        <v>0</v>
      </c>
    </row>
    <row r="688" spans="1:16" ht="13.5" customHeight="1" x14ac:dyDescent="0.15">
      <c r="A688" s="32">
        <v>20150811046</v>
      </c>
      <c r="B688" s="33" t="s">
        <v>147</v>
      </c>
      <c r="C688" s="32" t="s">
        <v>8</v>
      </c>
      <c r="D688" s="34" t="s">
        <v>609</v>
      </c>
      <c r="E688" s="34" t="s">
        <v>10</v>
      </c>
      <c r="F688" s="52" t="s">
        <v>515</v>
      </c>
      <c r="G688" s="35">
        <f>75/32</f>
        <v>2.34375</v>
      </c>
      <c r="H688" s="36" t="s">
        <v>609</v>
      </c>
      <c r="I688" s="37" t="s">
        <v>10</v>
      </c>
      <c r="J688" s="48" t="s">
        <v>164</v>
      </c>
      <c r="K688" s="37">
        <f xml:space="preserve"> 125/200</f>
        <v>0.625</v>
      </c>
      <c r="L688" s="39" t="s">
        <v>9</v>
      </c>
      <c r="N688" s="71">
        <f t="shared" si="55"/>
        <v>1</v>
      </c>
      <c r="O688" s="8">
        <f t="shared" si="56"/>
        <v>1</v>
      </c>
      <c r="P688" s="67">
        <f t="shared" si="57"/>
        <v>1</v>
      </c>
    </row>
    <row r="689" spans="1:16" ht="13.5" customHeight="1" x14ac:dyDescent="0.15">
      <c r="A689" s="32">
        <v>20150811047</v>
      </c>
      <c r="B689" s="33" t="s">
        <v>147</v>
      </c>
      <c r="C689" s="32" t="s">
        <v>8</v>
      </c>
      <c r="D689" s="34" t="s">
        <v>609</v>
      </c>
      <c r="E689" s="34" t="s">
        <v>10</v>
      </c>
      <c r="F689" s="52" t="s">
        <v>165</v>
      </c>
      <c r="G689" s="35">
        <f>30/100</f>
        <v>0.3</v>
      </c>
      <c r="H689" s="36" t="s">
        <v>609</v>
      </c>
      <c r="I689" s="37" t="s">
        <v>10</v>
      </c>
      <c r="J689" s="48" t="s">
        <v>166</v>
      </c>
      <c r="K689" s="37">
        <f xml:space="preserve"> 121/200</f>
        <v>0.60499999999999998</v>
      </c>
      <c r="L689" s="39" t="s">
        <v>9</v>
      </c>
      <c r="N689" s="71">
        <f t="shared" si="55"/>
        <v>1</v>
      </c>
      <c r="O689" s="8">
        <f t="shared" si="56"/>
        <v>1</v>
      </c>
      <c r="P689" s="67">
        <f t="shared" si="57"/>
        <v>1</v>
      </c>
    </row>
    <row r="690" spans="1:16" ht="13.5" customHeight="1" x14ac:dyDescent="0.15">
      <c r="A690" s="32">
        <v>20150811048</v>
      </c>
      <c r="B690" s="33" t="s">
        <v>147</v>
      </c>
      <c r="C690" s="32" t="s">
        <v>8</v>
      </c>
      <c r="D690" s="34" t="s">
        <v>609</v>
      </c>
      <c r="E690" s="34" t="s">
        <v>7</v>
      </c>
      <c r="F690" s="52" t="s">
        <v>6</v>
      </c>
      <c r="G690" s="35">
        <f>0/100</f>
        <v>0</v>
      </c>
      <c r="H690" s="36" t="s">
        <v>609</v>
      </c>
      <c r="I690" s="37" t="s">
        <v>7</v>
      </c>
      <c r="J690" s="48"/>
      <c r="K690" s="37">
        <f>0</f>
        <v>0</v>
      </c>
      <c r="L690" s="39" t="s">
        <v>9</v>
      </c>
      <c r="N690" s="71">
        <f t="shared" si="55"/>
        <v>0</v>
      </c>
      <c r="O690" s="8">
        <f t="shared" si="56"/>
        <v>0</v>
      </c>
      <c r="P690" s="67">
        <f t="shared" si="57"/>
        <v>1</v>
      </c>
    </row>
    <row r="691" spans="1:16" ht="13.5" customHeight="1" x14ac:dyDescent="0.15">
      <c r="A691" s="32">
        <v>20150811049</v>
      </c>
      <c r="B691" s="33" t="s">
        <v>147</v>
      </c>
      <c r="C691" s="32" t="s">
        <v>8</v>
      </c>
      <c r="D691" s="34" t="s">
        <v>609</v>
      </c>
      <c r="E691" s="34" t="s">
        <v>7</v>
      </c>
      <c r="F691" s="52" t="s">
        <v>6</v>
      </c>
      <c r="G691" s="35">
        <f>0/100</f>
        <v>0</v>
      </c>
      <c r="H691" s="36" t="s">
        <v>609</v>
      </c>
      <c r="I691" s="37" t="s">
        <v>7</v>
      </c>
      <c r="J691" s="48"/>
      <c r="K691" s="37">
        <f>0</f>
        <v>0</v>
      </c>
      <c r="L691" s="39" t="s">
        <v>4</v>
      </c>
      <c r="N691" s="71">
        <f t="shared" si="55"/>
        <v>0</v>
      </c>
      <c r="O691" s="8">
        <f t="shared" si="56"/>
        <v>0</v>
      </c>
      <c r="P691" s="67">
        <f t="shared" si="57"/>
        <v>0</v>
      </c>
    </row>
    <row r="692" spans="1:16" ht="13.5" customHeight="1" x14ac:dyDescent="0.15">
      <c r="A692" s="32">
        <v>20150811050</v>
      </c>
      <c r="B692" s="33" t="s">
        <v>147</v>
      </c>
      <c r="C692" s="32" t="s">
        <v>8</v>
      </c>
      <c r="D692" s="34" t="s">
        <v>609</v>
      </c>
      <c r="E692" s="34" t="s">
        <v>7</v>
      </c>
      <c r="F692" s="52" t="s">
        <v>6</v>
      </c>
      <c r="G692" s="35">
        <f>0/100</f>
        <v>0</v>
      </c>
      <c r="H692" s="36" t="s">
        <v>609</v>
      </c>
      <c r="I692" s="37" t="s">
        <v>7</v>
      </c>
      <c r="J692" s="48"/>
      <c r="K692" s="37">
        <f>0</f>
        <v>0</v>
      </c>
      <c r="L692" s="39" t="s">
        <v>19</v>
      </c>
      <c r="N692" s="71">
        <f t="shared" si="55"/>
        <v>0</v>
      </c>
      <c r="O692" s="8">
        <f t="shared" si="56"/>
        <v>0</v>
      </c>
      <c r="P692" s="67">
        <f t="shared" si="57"/>
        <v>1</v>
      </c>
    </row>
    <row r="693" spans="1:16" ht="13.5" customHeight="1" x14ac:dyDescent="0.15">
      <c r="A693" s="32">
        <v>20150811051</v>
      </c>
      <c r="B693" s="33" t="s">
        <v>147</v>
      </c>
      <c r="C693" s="32" t="s">
        <v>8</v>
      </c>
      <c r="D693" s="34" t="s">
        <v>609</v>
      </c>
      <c r="E693" s="34" t="s">
        <v>10</v>
      </c>
      <c r="F693" s="52" t="s">
        <v>167</v>
      </c>
      <c r="G693" s="35">
        <f>5/50</f>
        <v>0.1</v>
      </c>
      <c r="H693" s="36" t="s">
        <v>609</v>
      </c>
      <c r="I693" s="37" t="s">
        <v>7</v>
      </c>
      <c r="J693" s="48"/>
      <c r="K693" s="37">
        <f>0</f>
        <v>0</v>
      </c>
      <c r="L693" s="39" t="s">
        <v>9</v>
      </c>
      <c r="N693" s="71">
        <f t="shared" si="55"/>
        <v>1</v>
      </c>
      <c r="O693" s="8">
        <f t="shared" si="56"/>
        <v>0</v>
      </c>
      <c r="P693" s="67">
        <f t="shared" si="57"/>
        <v>1</v>
      </c>
    </row>
    <row r="694" spans="1:16" ht="13.5" customHeight="1" x14ac:dyDescent="0.15">
      <c r="A694" s="32">
        <v>20150811052</v>
      </c>
      <c r="B694" s="33" t="s">
        <v>147</v>
      </c>
      <c r="C694" s="32" t="s">
        <v>8</v>
      </c>
      <c r="D694" s="34" t="s">
        <v>609</v>
      </c>
      <c r="E694" s="34" t="s">
        <v>7</v>
      </c>
      <c r="F694" s="52" t="s">
        <v>6</v>
      </c>
      <c r="G694" s="35">
        <f>0/100</f>
        <v>0</v>
      </c>
      <c r="H694" s="36" t="s">
        <v>609</v>
      </c>
      <c r="I694" s="37" t="s">
        <v>7</v>
      </c>
      <c r="J694" s="48"/>
      <c r="K694" s="37">
        <f>0</f>
        <v>0</v>
      </c>
      <c r="L694" s="39" t="s">
        <v>9</v>
      </c>
      <c r="N694" s="71">
        <f t="shared" si="55"/>
        <v>0</v>
      </c>
      <c r="O694" s="8">
        <f t="shared" si="56"/>
        <v>0</v>
      </c>
      <c r="P694" s="67">
        <f t="shared" si="57"/>
        <v>1</v>
      </c>
    </row>
    <row r="695" spans="1:16" ht="13.5" customHeight="1" x14ac:dyDescent="0.15">
      <c r="A695" s="32">
        <v>20150811053</v>
      </c>
      <c r="B695" s="33" t="s">
        <v>147</v>
      </c>
      <c r="C695" s="32" t="s">
        <v>8</v>
      </c>
      <c r="D695" s="34" t="s">
        <v>609</v>
      </c>
      <c r="E695" s="34" t="s">
        <v>7</v>
      </c>
      <c r="F695" s="52" t="s">
        <v>6</v>
      </c>
      <c r="G695" s="35">
        <f>0/100</f>
        <v>0</v>
      </c>
      <c r="H695" s="36" t="s">
        <v>609</v>
      </c>
      <c r="I695" s="37" t="s">
        <v>7</v>
      </c>
      <c r="J695" s="48"/>
      <c r="K695" s="37">
        <f>0</f>
        <v>0</v>
      </c>
      <c r="L695" s="39" t="s">
        <v>4</v>
      </c>
      <c r="N695" s="71">
        <f t="shared" si="55"/>
        <v>0</v>
      </c>
      <c r="O695" s="8">
        <f t="shared" si="56"/>
        <v>0</v>
      </c>
      <c r="P695" s="67">
        <f t="shared" si="57"/>
        <v>0</v>
      </c>
    </row>
    <row r="696" spans="1:16" ht="13.5" customHeight="1" x14ac:dyDescent="0.15">
      <c r="A696" s="32">
        <v>20150811054</v>
      </c>
      <c r="B696" s="33" t="s">
        <v>147</v>
      </c>
      <c r="C696" s="32" t="s">
        <v>8</v>
      </c>
      <c r="D696" s="34" t="s">
        <v>609</v>
      </c>
      <c r="E696" s="34" t="s">
        <v>7</v>
      </c>
      <c r="F696" s="52" t="s">
        <v>6</v>
      </c>
      <c r="G696" s="35">
        <f>0/100</f>
        <v>0</v>
      </c>
      <c r="H696" s="36" t="s">
        <v>609</v>
      </c>
      <c r="I696" s="37" t="s">
        <v>10</v>
      </c>
      <c r="J696" s="48" t="s">
        <v>124</v>
      </c>
      <c r="K696" s="37">
        <f xml:space="preserve"> 5/200</f>
        <v>2.5000000000000001E-2</v>
      </c>
      <c r="L696" s="39" t="s">
        <v>27</v>
      </c>
      <c r="N696" s="71">
        <f t="shared" si="55"/>
        <v>0</v>
      </c>
      <c r="O696" s="8">
        <f t="shared" si="56"/>
        <v>1</v>
      </c>
      <c r="P696" s="67">
        <f t="shared" si="57"/>
        <v>1</v>
      </c>
    </row>
    <row r="697" spans="1:16" ht="13.5" customHeight="1" x14ac:dyDescent="0.15">
      <c r="A697" s="32">
        <v>20150811055</v>
      </c>
      <c r="B697" s="33" t="s">
        <v>147</v>
      </c>
      <c r="C697" s="32" t="s">
        <v>8</v>
      </c>
      <c r="D697" s="34" t="s">
        <v>609</v>
      </c>
      <c r="E697" s="34" t="s">
        <v>7</v>
      </c>
      <c r="F697" s="52" t="s">
        <v>6</v>
      </c>
      <c r="G697" s="35">
        <f>0/100</f>
        <v>0</v>
      </c>
      <c r="H697" s="36" t="s">
        <v>609</v>
      </c>
      <c r="I697" s="37" t="s">
        <v>7</v>
      </c>
      <c r="J697" s="48"/>
      <c r="K697" s="37">
        <f>0</f>
        <v>0</v>
      </c>
      <c r="L697" s="39" t="s">
        <v>9</v>
      </c>
      <c r="N697" s="71">
        <f t="shared" si="55"/>
        <v>0</v>
      </c>
      <c r="O697" s="8">
        <f t="shared" si="56"/>
        <v>0</v>
      </c>
      <c r="P697" s="67">
        <f t="shared" si="57"/>
        <v>1</v>
      </c>
    </row>
    <row r="698" spans="1:16" ht="13.5" customHeight="1" x14ac:dyDescent="0.15">
      <c r="A698" s="32">
        <v>20150811056</v>
      </c>
      <c r="B698" s="33" t="s">
        <v>147</v>
      </c>
      <c r="C698" s="32" t="s">
        <v>8</v>
      </c>
      <c r="D698" s="34" t="s">
        <v>609</v>
      </c>
      <c r="E698" s="34" t="s">
        <v>7</v>
      </c>
      <c r="F698" s="52" t="s">
        <v>6</v>
      </c>
      <c r="G698" s="35">
        <f>0/100</f>
        <v>0</v>
      </c>
      <c r="H698" s="36" t="s">
        <v>609</v>
      </c>
      <c r="I698" s="37" t="s">
        <v>7</v>
      </c>
      <c r="J698" s="48"/>
      <c r="K698" s="37">
        <f>0</f>
        <v>0</v>
      </c>
      <c r="L698" s="39" t="s">
        <v>9</v>
      </c>
      <c r="N698" s="71">
        <f t="shared" si="55"/>
        <v>0</v>
      </c>
      <c r="O698" s="8">
        <f t="shared" si="56"/>
        <v>0</v>
      </c>
      <c r="P698" s="67">
        <f t="shared" si="57"/>
        <v>1</v>
      </c>
    </row>
    <row r="699" spans="1:16" ht="13.5" customHeight="1" x14ac:dyDescent="0.15">
      <c r="A699" s="32">
        <v>20150811057</v>
      </c>
      <c r="B699" s="33" t="s">
        <v>147</v>
      </c>
      <c r="C699" s="32" t="s">
        <v>8</v>
      </c>
      <c r="D699" s="34" t="s">
        <v>609</v>
      </c>
      <c r="E699" s="34" t="s">
        <v>10</v>
      </c>
      <c r="F699" s="52" t="s">
        <v>516</v>
      </c>
      <c r="G699" s="35">
        <f>17/32</f>
        <v>0.53125</v>
      </c>
      <c r="H699" s="36" t="s">
        <v>609</v>
      </c>
      <c r="I699" s="37" t="s">
        <v>75</v>
      </c>
      <c r="J699" s="48" t="s">
        <v>517</v>
      </c>
      <c r="K699" s="37">
        <v>0.125</v>
      </c>
      <c r="L699" s="39" t="s">
        <v>9</v>
      </c>
      <c r="N699" s="71">
        <f t="shared" si="55"/>
        <v>1</v>
      </c>
      <c r="O699" s="8">
        <f t="shared" si="56"/>
        <v>1</v>
      </c>
      <c r="P699" s="67">
        <f t="shared" si="57"/>
        <v>1</v>
      </c>
    </row>
    <row r="700" spans="1:16" ht="13.5" customHeight="1" x14ac:dyDescent="0.15">
      <c r="A700" s="32">
        <v>20150811058</v>
      </c>
      <c r="B700" s="33" t="s">
        <v>147</v>
      </c>
      <c r="C700" s="32" t="s">
        <v>8</v>
      </c>
      <c r="D700" s="34" t="s">
        <v>609</v>
      </c>
      <c r="E700" s="34" t="s">
        <v>7</v>
      </c>
      <c r="F700" s="52" t="s">
        <v>6</v>
      </c>
      <c r="G700" s="35">
        <f>0/100</f>
        <v>0</v>
      </c>
      <c r="H700" s="36" t="s">
        <v>609</v>
      </c>
      <c r="I700" s="37" t="s">
        <v>7</v>
      </c>
      <c r="J700" s="48"/>
      <c r="K700" s="37">
        <f>0</f>
        <v>0</v>
      </c>
      <c r="L700" s="39" t="s">
        <v>4</v>
      </c>
      <c r="N700" s="71">
        <f t="shared" si="55"/>
        <v>0</v>
      </c>
      <c r="O700" s="8">
        <f t="shared" si="56"/>
        <v>0</v>
      </c>
      <c r="P700" s="67">
        <f t="shared" si="57"/>
        <v>0</v>
      </c>
    </row>
    <row r="701" spans="1:16" ht="13.5" customHeight="1" x14ac:dyDescent="0.15">
      <c r="A701" s="32">
        <v>20150811059</v>
      </c>
      <c r="B701" s="33" t="s">
        <v>147</v>
      </c>
      <c r="C701" s="32" t="s">
        <v>8</v>
      </c>
      <c r="D701" s="34" t="s">
        <v>609</v>
      </c>
      <c r="E701" s="34" t="s">
        <v>10</v>
      </c>
      <c r="F701" s="52" t="s">
        <v>168</v>
      </c>
      <c r="G701" s="35">
        <f>145/12</f>
        <v>12.083333333333334</v>
      </c>
      <c r="H701" s="36" t="s">
        <v>609</v>
      </c>
      <c r="I701" s="37" t="s">
        <v>10</v>
      </c>
      <c r="J701" s="48" t="s">
        <v>169</v>
      </c>
      <c r="K701" s="37">
        <f xml:space="preserve"> 2650/200</f>
        <v>13.25</v>
      </c>
      <c r="L701" s="39" t="s">
        <v>9</v>
      </c>
      <c r="N701" s="71">
        <f t="shared" si="55"/>
        <v>1</v>
      </c>
      <c r="O701" s="8">
        <f t="shared" si="56"/>
        <v>1</v>
      </c>
      <c r="P701" s="67">
        <f t="shared" si="57"/>
        <v>1</v>
      </c>
    </row>
    <row r="702" spans="1:16" ht="13.5" customHeight="1" x14ac:dyDescent="0.15">
      <c r="A702" s="32">
        <v>20150811060</v>
      </c>
      <c r="B702" s="33" t="s">
        <v>147</v>
      </c>
      <c r="C702" s="32" t="s">
        <v>8</v>
      </c>
      <c r="D702" s="34" t="s">
        <v>609</v>
      </c>
      <c r="E702" s="34" t="s">
        <v>7</v>
      </c>
      <c r="F702" s="52" t="s">
        <v>6</v>
      </c>
      <c r="G702" s="35">
        <f>0/100</f>
        <v>0</v>
      </c>
      <c r="H702" s="36" t="s">
        <v>609</v>
      </c>
      <c r="I702" s="37" t="s">
        <v>7</v>
      </c>
      <c r="J702" s="48"/>
      <c r="K702" s="37">
        <f>0</f>
        <v>0</v>
      </c>
      <c r="L702" s="39" t="s">
        <v>4</v>
      </c>
      <c r="N702" s="71">
        <f t="shared" si="55"/>
        <v>0</v>
      </c>
      <c r="O702" s="8">
        <f t="shared" si="56"/>
        <v>0</v>
      </c>
      <c r="P702" s="67">
        <f t="shared" si="57"/>
        <v>0</v>
      </c>
    </row>
    <row r="703" spans="1:16" ht="13.5" customHeight="1" x14ac:dyDescent="0.15">
      <c r="A703" s="32">
        <v>20150811061</v>
      </c>
      <c r="B703" s="33" t="s">
        <v>147</v>
      </c>
      <c r="C703" s="32" t="s">
        <v>8</v>
      </c>
      <c r="D703" s="34" t="s">
        <v>609</v>
      </c>
      <c r="E703" s="34" t="s">
        <v>7</v>
      </c>
      <c r="F703" s="52" t="s">
        <v>6</v>
      </c>
      <c r="G703" s="35">
        <f>0/100</f>
        <v>0</v>
      </c>
      <c r="H703" s="36" t="s">
        <v>609</v>
      </c>
      <c r="I703" s="37" t="s">
        <v>7</v>
      </c>
      <c r="J703" s="48"/>
      <c r="K703" s="37">
        <f>0</f>
        <v>0</v>
      </c>
      <c r="L703" s="39" t="s">
        <v>4</v>
      </c>
      <c r="N703" s="71">
        <f t="shared" si="55"/>
        <v>0</v>
      </c>
      <c r="O703" s="8">
        <f t="shared" si="56"/>
        <v>0</v>
      </c>
      <c r="P703" s="67">
        <f t="shared" si="57"/>
        <v>0</v>
      </c>
    </row>
    <row r="704" spans="1:16" ht="13.5" customHeight="1" x14ac:dyDescent="0.15">
      <c r="A704" s="32">
        <v>20150811062</v>
      </c>
      <c r="B704" s="33" t="s">
        <v>147</v>
      </c>
      <c r="C704" s="32" t="s">
        <v>8</v>
      </c>
      <c r="D704" s="34" t="s">
        <v>609</v>
      </c>
      <c r="E704" s="34" t="s">
        <v>10</v>
      </c>
      <c r="F704" s="52" t="s">
        <v>518</v>
      </c>
      <c r="G704" s="35">
        <f>3/35</f>
        <v>8.5714285714285715E-2</v>
      </c>
      <c r="H704" s="36" t="s">
        <v>609</v>
      </c>
      <c r="I704" s="37" t="s">
        <v>7</v>
      </c>
      <c r="J704" s="48"/>
      <c r="K704" s="37">
        <f>0</f>
        <v>0</v>
      </c>
      <c r="L704" s="39" t="s">
        <v>9</v>
      </c>
      <c r="N704" s="71">
        <f t="shared" si="55"/>
        <v>1</v>
      </c>
      <c r="O704" s="8">
        <f t="shared" si="56"/>
        <v>0</v>
      </c>
      <c r="P704" s="67">
        <f t="shared" si="57"/>
        <v>1</v>
      </c>
    </row>
    <row r="705" spans="1:16" ht="13.5" customHeight="1" x14ac:dyDescent="0.15">
      <c r="A705" s="32">
        <v>20150811063</v>
      </c>
      <c r="B705" s="33" t="s">
        <v>147</v>
      </c>
      <c r="C705" s="32" t="s">
        <v>8</v>
      </c>
      <c r="D705" s="34" t="s">
        <v>609</v>
      </c>
      <c r="E705" s="34" t="s">
        <v>7</v>
      </c>
      <c r="F705" s="52" t="s">
        <v>6</v>
      </c>
      <c r="G705" s="35">
        <f>0/100</f>
        <v>0</v>
      </c>
      <c r="H705" s="36" t="s">
        <v>609</v>
      </c>
      <c r="I705" s="37" t="s">
        <v>7</v>
      </c>
      <c r="J705" s="48"/>
      <c r="K705" s="37">
        <f>0</f>
        <v>0</v>
      </c>
      <c r="L705" s="39" t="s">
        <v>9</v>
      </c>
      <c r="N705" s="71">
        <f t="shared" si="55"/>
        <v>0</v>
      </c>
      <c r="O705" s="8">
        <f t="shared" si="56"/>
        <v>0</v>
      </c>
      <c r="P705" s="67">
        <f t="shared" si="57"/>
        <v>1</v>
      </c>
    </row>
    <row r="706" spans="1:16" ht="13.5" customHeight="1" x14ac:dyDescent="0.15">
      <c r="A706" s="32">
        <v>20150811064</v>
      </c>
      <c r="B706" s="33" t="s">
        <v>147</v>
      </c>
      <c r="C706" s="32" t="s">
        <v>8</v>
      </c>
      <c r="D706" s="34" t="s">
        <v>609</v>
      </c>
      <c r="E706" s="34" t="s">
        <v>10</v>
      </c>
      <c r="F706" s="52" t="s">
        <v>519</v>
      </c>
      <c r="G706" s="35">
        <f>5/32</f>
        <v>0.15625</v>
      </c>
      <c r="H706" s="36" t="s">
        <v>609</v>
      </c>
      <c r="I706" s="37" t="s">
        <v>7</v>
      </c>
      <c r="J706" s="48"/>
      <c r="K706" s="37">
        <f>0</f>
        <v>0</v>
      </c>
      <c r="L706" s="39" t="s">
        <v>9</v>
      </c>
      <c r="N706" s="71">
        <f t="shared" si="55"/>
        <v>1</v>
      </c>
      <c r="O706" s="8">
        <f t="shared" si="56"/>
        <v>0</v>
      </c>
      <c r="P706" s="67">
        <f t="shared" si="57"/>
        <v>1</v>
      </c>
    </row>
    <row r="707" spans="1:16" ht="13.5" customHeight="1" x14ac:dyDescent="0.15">
      <c r="A707" s="32">
        <v>20150811065</v>
      </c>
      <c r="B707" s="33" t="s">
        <v>147</v>
      </c>
      <c r="C707" s="32" t="s">
        <v>8</v>
      </c>
      <c r="D707" s="34" t="s">
        <v>609</v>
      </c>
      <c r="E707" s="34" t="s">
        <v>7</v>
      </c>
      <c r="F707" s="52" t="s">
        <v>6</v>
      </c>
      <c r="G707" s="35">
        <f t="shared" ref="G707:G713" si="60">0/100</f>
        <v>0</v>
      </c>
      <c r="H707" s="36" t="s">
        <v>609</v>
      </c>
      <c r="I707" s="37" t="s">
        <v>7</v>
      </c>
      <c r="J707" s="48"/>
      <c r="K707" s="37">
        <f>0</f>
        <v>0</v>
      </c>
      <c r="L707" s="39" t="s">
        <v>9</v>
      </c>
      <c r="N707" s="71">
        <f t="shared" si="55"/>
        <v>0</v>
      </c>
      <c r="O707" s="8">
        <f t="shared" si="56"/>
        <v>0</v>
      </c>
      <c r="P707" s="67">
        <f t="shared" si="57"/>
        <v>1</v>
      </c>
    </row>
    <row r="708" spans="1:16" ht="13.5" customHeight="1" x14ac:dyDescent="0.15">
      <c r="A708" s="32">
        <v>20150811066</v>
      </c>
      <c r="B708" s="33" t="s">
        <v>147</v>
      </c>
      <c r="C708" s="32" t="s">
        <v>8</v>
      </c>
      <c r="D708" s="34" t="s">
        <v>609</v>
      </c>
      <c r="E708" s="34" t="s">
        <v>7</v>
      </c>
      <c r="F708" s="52" t="s">
        <v>6</v>
      </c>
      <c r="G708" s="35">
        <f t="shared" si="60"/>
        <v>0</v>
      </c>
      <c r="H708" s="36" t="s">
        <v>609</v>
      </c>
      <c r="I708" s="37" t="s">
        <v>7</v>
      </c>
      <c r="J708" s="48"/>
      <c r="K708" s="37">
        <f>0</f>
        <v>0</v>
      </c>
      <c r="L708" s="39" t="s">
        <v>4</v>
      </c>
      <c r="N708" s="71">
        <f t="shared" ref="N708:N771" si="61">IF(E708="neg",0,IF(L708="neg",0,1))</f>
        <v>0</v>
      </c>
      <c r="O708" s="8">
        <f t="shared" ref="O708:O771" si="62">IF(I708="neg",0,IF(L708="neg",0,1))</f>
        <v>0</v>
      </c>
      <c r="P708" s="67">
        <f t="shared" ref="P708:P771" si="63">IF(L708="neg",0,1)</f>
        <v>0</v>
      </c>
    </row>
    <row r="709" spans="1:16" ht="13.5" customHeight="1" x14ac:dyDescent="0.15">
      <c r="A709" s="32">
        <v>20150811067</v>
      </c>
      <c r="B709" s="33" t="s">
        <v>147</v>
      </c>
      <c r="C709" s="32" t="s">
        <v>8</v>
      </c>
      <c r="D709" s="34" t="s">
        <v>609</v>
      </c>
      <c r="E709" s="34" t="s">
        <v>7</v>
      </c>
      <c r="F709" s="52" t="s">
        <v>6</v>
      </c>
      <c r="G709" s="35">
        <f t="shared" si="60"/>
        <v>0</v>
      </c>
      <c r="H709" s="36" t="s">
        <v>609</v>
      </c>
      <c r="I709" s="37" t="s">
        <v>7</v>
      </c>
      <c r="J709" s="48"/>
      <c r="K709" s="37">
        <f>0</f>
        <v>0</v>
      </c>
      <c r="L709" s="39" t="s">
        <v>4</v>
      </c>
      <c r="N709" s="71">
        <f t="shared" si="61"/>
        <v>0</v>
      </c>
      <c r="O709" s="8">
        <f t="shared" si="62"/>
        <v>0</v>
      </c>
      <c r="P709" s="67">
        <f t="shared" si="63"/>
        <v>0</v>
      </c>
    </row>
    <row r="710" spans="1:16" ht="13.5" customHeight="1" x14ac:dyDescent="0.15">
      <c r="A710" s="32">
        <v>20150811068</v>
      </c>
      <c r="B710" s="33" t="s">
        <v>147</v>
      </c>
      <c r="C710" s="32" t="s">
        <v>8</v>
      </c>
      <c r="D710" s="34" t="s">
        <v>609</v>
      </c>
      <c r="E710" s="34" t="s">
        <v>7</v>
      </c>
      <c r="F710" s="52" t="s">
        <v>6</v>
      </c>
      <c r="G710" s="35">
        <f t="shared" si="60"/>
        <v>0</v>
      </c>
      <c r="H710" s="36" t="s">
        <v>609</v>
      </c>
      <c r="I710" s="37" t="s">
        <v>7</v>
      </c>
      <c r="J710" s="48"/>
      <c r="K710" s="37">
        <f>0</f>
        <v>0</v>
      </c>
      <c r="L710" s="39" t="s">
        <v>4</v>
      </c>
      <c r="N710" s="71">
        <f t="shared" si="61"/>
        <v>0</v>
      </c>
      <c r="O710" s="8">
        <f t="shared" si="62"/>
        <v>0</v>
      </c>
      <c r="P710" s="67">
        <f t="shared" si="63"/>
        <v>0</v>
      </c>
    </row>
    <row r="711" spans="1:16" ht="13.5" customHeight="1" x14ac:dyDescent="0.15">
      <c r="A711" s="32">
        <v>20150811069</v>
      </c>
      <c r="B711" s="33" t="s">
        <v>147</v>
      </c>
      <c r="C711" s="32" t="s">
        <v>8</v>
      </c>
      <c r="D711" s="34" t="s">
        <v>609</v>
      </c>
      <c r="E711" s="34" t="s">
        <v>7</v>
      </c>
      <c r="F711" s="52" t="s">
        <v>6</v>
      </c>
      <c r="G711" s="35">
        <f t="shared" si="60"/>
        <v>0</v>
      </c>
      <c r="H711" s="36" t="s">
        <v>609</v>
      </c>
      <c r="I711" s="37" t="s">
        <v>7</v>
      </c>
      <c r="J711" s="48"/>
      <c r="K711" s="37">
        <f>0</f>
        <v>0</v>
      </c>
      <c r="L711" s="39" t="s">
        <v>4</v>
      </c>
      <c r="N711" s="71">
        <f t="shared" si="61"/>
        <v>0</v>
      </c>
      <c r="O711" s="8">
        <f t="shared" si="62"/>
        <v>0</v>
      </c>
      <c r="P711" s="67">
        <f t="shared" si="63"/>
        <v>0</v>
      </c>
    </row>
    <row r="712" spans="1:16" ht="13.5" customHeight="1" x14ac:dyDescent="0.15">
      <c r="A712" s="32">
        <v>20150811070</v>
      </c>
      <c r="B712" s="33" t="s">
        <v>147</v>
      </c>
      <c r="C712" s="32" t="s">
        <v>8</v>
      </c>
      <c r="D712" s="34" t="s">
        <v>609</v>
      </c>
      <c r="E712" s="34" t="s">
        <v>7</v>
      </c>
      <c r="F712" s="52" t="s">
        <v>6</v>
      </c>
      <c r="G712" s="35">
        <f t="shared" si="60"/>
        <v>0</v>
      </c>
      <c r="H712" s="36" t="s">
        <v>609</v>
      </c>
      <c r="I712" s="37" t="s">
        <v>7</v>
      </c>
      <c r="J712" s="48"/>
      <c r="K712" s="37">
        <f>0</f>
        <v>0</v>
      </c>
      <c r="L712" s="39" t="s">
        <v>4</v>
      </c>
      <c r="N712" s="71">
        <f t="shared" si="61"/>
        <v>0</v>
      </c>
      <c r="O712" s="8">
        <f t="shared" si="62"/>
        <v>0</v>
      </c>
      <c r="P712" s="67">
        <f t="shared" si="63"/>
        <v>0</v>
      </c>
    </row>
    <row r="713" spans="1:16" ht="13.5" customHeight="1" x14ac:dyDescent="0.15">
      <c r="A713" s="32">
        <v>20150811071</v>
      </c>
      <c r="B713" s="33" t="s">
        <v>147</v>
      </c>
      <c r="C713" s="32" t="s">
        <v>8</v>
      </c>
      <c r="D713" s="34" t="s">
        <v>609</v>
      </c>
      <c r="E713" s="34" t="s">
        <v>7</v>
      </c>
      <c r="F713" s="52" t="s">
        <v>6</v>
      </c>
      <c r="G713" s="35">
        <f t="shared" si="60"/>
        <v>0</v>
      </c>
      <c r="H713" s="36" t="s">
        <v>609</v>
      </c>
      <c r="I713" s="37" t="s">
        <v>7</v>
      </c>
      <c r="J713" s="48"/>
      <c r="K713" s="37">
        <f>0</f>
        <v>0</v>
      </c>
      <c r="L713" s="39" t="s">
        <v>9</v>
      </c>
      <c r="N713" s="71">
        <f t="shared" si="61"/>
        <v>0</v>
      </c>
      <c r="O713" s="8">
        <f t="shared" si="62"/>
        <v>0</v>
      </c>
      <c r="P713" s="67">
        <f t="shared" si="63"/>
        <v>1</v>
      </c>
    </row>
    <row r="714" spans="1:16" ht="13.5" customHeight="1" x14ac:dyDescent="0.15">
      <c r="A714" s="32">
        <v>20150811072</v>
      </c>
      <c r="B714" s="33" t="s">
        <v>147</v>
      </c>
      <c r="C714" s="32" t="s">
        <v>8</v>
      </c>
      <c r="D714" s="34" t="s">
        <v>609</v>
      </c>
      <c r="E714" s="34" t="s">
        <v>10</v>
      </c>
      <c r="F714" s="52" t="s">
        <v>170</v>
      </c>
      <c r="G714" s="35">
        <f>1/50</f>
        <v>0.02</v>
      </c>
      <c r="H714" s="36" t="s">
        <v>609</v>
      </c>
      <c r="I714" s="37" t="s">
        <v>7</v>
      </c>
      <c r="J714" s="48"/>
      <c r="K714" s="37">
        <f>0</f>
        <v>0</v>
      </c>
      <c r="L714" s="39" t="s">
        <v>9</v>
      </c>
      <c r="N714" s="71">
        <f t="shared" si="61"/>
        <v>1</v>
      </c>
      <c r="O714" s="8">
        <f t="shared" si="62"/>
        <v>0</v>
      </c>
      <c r="P714" s="67">
        <f t="shared" si="63"/>
        <v>1</v>
      </c>
    </row>
    <row r="715" spans="1:16" ht="13.5" customHeight="1" x14ac:dyDescent="0.15">
      <c r="A715" s="32">
        <v>20150811073</v>
      </c>
      <c r="B715" s="33" t="s">
        <v>147</v>
      </c>
      <c r="C715" s="32" t="s">
        <v>8</v>
      </c>
      <c r="D715" s="34" t="s">
        <v>609</v>
      </c>
      <c r="E715" s="34" t="s">
        <v>7</v>
      </c>
      <c r="F715" s="52" t="s">
        <v>6</v>
      </c>
      <c r="G715" s="35">
        <f>0/100</f>
        <v>0</v>
      </c>
      <c r="H715" s="36" t="s">
        <v>609</v>
      </c>
      <c r="I715" s="37" t="s">
        <v>7</v>
      </c>
      <c r="J715" s="48"/>
      <c r="K715" s="37">
        <f>0</f>
        <v>0</v>
      </c>
      <c r="L715" s="39" t="s">
        <v>4</v>
      </c>
      <c r="N715" s="71">
        <f t="shared" si="61"/>
        <v>0</v>
      </c>
      <c r="O715" s="8">
        <f t="shared" si="62"/>
        <v>0</v>
      </c>
      <c r="P715" s="67">
        <f t="shared" si="63"/>
        <v>0</v>
      </c>
    </row>
    <row r="716" spans="1:16" ht="13.5" customHeight="1" x14ac:dyDescent="0.15">
      <c r="A716" s="32">
        <v>20150811074</v>
      </c>
      <c r="B716" s="33" t="s">
        <v>147</v>
      </c>
      <c r="C716" s="32" t="s">
        <v>8</v>
      </c>
      <c r="D716" s="34" t="s">
        <v>609</v>
      </c>
      <c r="E716" s="34" t="s">
        <v>10</v>
      </c>
      <c r="F716" s="52" t="s">
        <v>520</v>
      </c>
      <c r="G716" s="35">
        <f>30/52</f>
        <v>0.57692307692307687</v>
      </c>
      <c r="H716" s="36" t="s">
        <v>609</v>
      </c>
      <c r="I716" s="37" t="s">
        <v>51</v>
      </c>
      <c r="J716" s="48" t="s">
        <v>171</v>
      </c>
      <c r="K716" s="37">
        <v>2.5000000000000001E-2</v>
      </c>
      <c r="L716" s="39" t="s">
        <v>19</v>
      </c>
      <c r="N716" s="71">
        <f t="shared" si="61"/>
        <v>1</v>
      </c>
      <c r="O716" s="8">
        <f t="shared" si="62"/>
        <v>1</v>
      </c>
      <c r="P716" s="67">
        <f t="shared" si="63"/>
        <v>1</v>
      </c>
    </row>
    <row r="717" spans="1:16" ht="13.5" customHeight="1" x14ac:dyDescent="0.15">
      <c r="A717" s="32">
        <v>20150811075</v>
      </c>
      <c r="B717" s="33" t="s">
        <v>147</v>
      </c>
      <c r="C717" s="32" t="s">
        <v>8</v>
      </c>
      <c r="D717" s="34" t="s">
        <v>609</v>
      </c>
      <c r="E717" s="34" t="s">
        <v>7</v>
      </c>
      <c r="F717" s="52" t="s">
        <v>6</v>
      </c>
      <c r="G717" s="35">
        <f>0/100</f>
        <v>0</v>
      </c>
      <c r="H717" s="36" t="s">
        <v>609</v>
      </c>
      <c r="I717" s="37" t="s">
        <v>7</v>
      </c>
      <c r="J717" s="48"/>
      <c r="K717" s="37">
        <f>0</f>
        <v>0</v>
      </c>
      <c r="L717" s="39" t="s">
        <v>4</v>
      </c>
      <c r="N717" s="71">
        <f t="shared" si="61"/>
        <v>0</v>
      </c>
      <c r="O717" s="8">
        <f t="shared" si="62"/>
        <v>0</v>
      </c>
      <c r="P717" s="67">
        <f t="shared" si="63"/>
        <v>0</v>
      </c>
    </row>
    <row r="718" spans="1:16" ht="13.5" customHeight="1" x14ac:dyDescent="0.15">
      <c r="A718" s="32">
        <v>20150811076</v>
      </c>
      <c r="B718" s="33" t="s">
        <v>147</v>
      </c>
      <c r="C718" s="32" t="s">
        <v>8</v>
      </c>
      <c r="D718" s="34" t="s">
        <v>609</v>
      </c>
      <c r="E718" s="34" t="s">
        <v>7</v>
      </c>
      <c r="F718" s="52" t="s">
        <v>6</v>
      </c>
      <c r="G718" s="35">
        <f>0/100</f>
        <v>0</v>
      </c>
      <c r="H718" s="36" t="s">
        <v>609</v>
      </c>
      <c r="I718" s="37" t="s">
        <v>7</v>
      </c>
      <c r="J718" s="48"/>
      <c r="K718" s="37">
        <f>0</f>
        <v>0</v>
      </c>
      <c r="L718" s="39" t="s">
        <v>38</v>
      </c>
      <c r="N718" s="71">
        <f t="shared" si="61"/>
        <v>0</v>
      </c>
      <c r="O718" s="8">
        <f t="shared" si="62"/>
        <v>0</v>
      </c>
      <c r="P718" s="67">
        <f t="shared" si="63"/>
        <v>1</v>
      </c>
    </row>
    <row r="719" spans="1:16" ht="13.5" customHeight="1" x14ac:dyDescent="0.15">
      <c r="A719" s="32">
        <v>20150811077</v>
      </c>
      <c r="B719" s="33" t="s">
        <v>147</v>
      </c>
      <c r="C719" s="32" t="s">
        <v>8</v>
      </c>
      <c r="D719" s="34" t="s">
        <v>609</v>
      </c>
      <c r="E719" s="34" t="s">
        <v>7</v>
      </c>
      <c r="F719" s="52" t="s">
        <v>6</v>
      </c>
      <c r="G719" s="35">
        <f>0/100</f>
        <v>0</v>
      </c>
      <c r="H719" s="36" t="s">
        <v>609</v>
      </c>
      <c r="I719" s="37" t="s">
        <v>7</v>
      </c>
      <c r="J719" s="48"/>
      <c r="K719" s="37">
        <f>0</f>
        <v>0</v>
      </c>
      <c r="L719" s="39" t="s">
        <v>4</v>
      </c>
      <c r="N719" s="71">
        <f t="shared" si="61"/>
        <v>0</v>
      </c>
      <c r="O719" s="8">
        <f t="shared" si="62"/>
        <v>0</v>
      </c>
      <c r="P719" s="67">
        <f t="shared" si="63"/>
        <v>0</v>
      </c>
    </row>
    <row r="720" spans="1:16" ht="13.5" customHeight="1" x14ac:dyDescent="0.15">
      <c r="A720" s="32">
        <v>20150811078</v>
      </c>
      <c r="B720" s="33" t="s">
        <v>147</v>
      </c>
      <c r="C720" s="32" t="s">
        <v>8</v>
      </c>
      <c r="D720" s="34" t="s">
        <v>609</v>
      </c>
      <c r="E720" s="34" t="s">
        <v>10</v>
      </c>
      <c r="F720" s="52" t="s">
        <v>67</v>
      </c>
      <c r="G720" s="35">
        <f>3/50</f>
        <v>0.06</v>
      </c>
      <c r="H720" s="36" t="s">
        <v>609</v>
      </c>
      <c r="I720" s="37" t="s">
        <v>7</v>
      </c>
      <c r="J720" s="48"/>
      <c r="K720" s="37">
        <f>0</f>
        <v>0</v>
      </c>
      <c r="L720" s="39" t="s">
        <v>19</v>
      </c>
      <c r="N720" s="71">
        <f t="shared" si="61"/>
        <v>1</v>
      </c>
      <c r="O720" s="8">
        <f t="shared" si="62"/>
        <v>0</v>
      </c>
      <c r="P720" s="67">
        <f t="shared" si="63"/>
        <v>1</v>
      </c>
    </row>
    <row r="721" spans="1:16" ht="13.5" customHeight="1" x14ac:dyDescent="0.15">
      <c r="A721" s="32">
        <v>20150811079</v>
      </c>
      <c r="B721" s="33" t="s">
        <v>147</v>
      </c>
      <c r="C721" s="32" t="s">
        <v>8</v>
      </c>
      <c r="D721" s="34" t="s">
        <v>609</v>
      </c>
      <c r="E721" s="34" t="s">
        <v>10</v>
      </c>
      <c r="F721" s="52" t="s">
        <v>167</v>
      </c>
      <c r="G721" s="35">
        <f>5/50</f>
        <v>0.1</v>
      </c>
      <c r="H721" s="36" t="s">
        <v>609</v>
      </c>
      <c r="I721" s="37" t="s">
        <v>7</v>
      </c>
      <c r="J721" s="48"/>
      <c r="K721" s="37">
        <f>0</f>
        <v>0</v>
      </c>
      <c r="L721" s="39" t="s">
        <v>42</v>
      </c>
      <c r="N721" s="71">
        <f t="shared" si="61"/>
        <v>1</v>
      </c>
      <c r="O721" s="8">
        <f t="shared" si="62"/>
        <v>0</v>
      </c>
      <c r="P721" s="67">
        <f t="shared" si="63"/>
        <v>1</v>
      </c>
    </row>
    <row r="722" spans="1:16" ht="13.5" customHeight="1" x14ac:dyDescent="0.15">
      <c r="A722" s="32">
        <v>20150811080</v>
      </c>
      <c r="B722" s="33" t="s">
        <v>147</v>
      </c>
      <c r="C722" s="32" t="s">
        <v>8</v>
      </c>
      <c r="D722" s="34" t="s">
        <v>609</v>
      </c>
      <c r="E722" s="34" t="s">
        <v>7</v>
      </c>
      <c r="F722" s="52" t="s">
        <v>6</v>
      </c>
      <c r="G722" s="35">
        <f>0/100</f>
        <v>0</v>
      </c>
      <c r="H722" s="36" t="s">
        <v>609</v>
      </c>
      <c r="I722" s="37" t="s">
        <v>7</v>
      </c>
      <c r="J722" s="48"/>
      <c r="K722" s="37">
        <f>0</f>
        <v>0</v>
      </c>
      <c r="L722" s="39" t="s">
        <v>9</v>
      </c>
      <c r="N722" s="71">
        <f t="shared" si="61"/>
        <v>0</v>
      </c>
      <c r="O722" s="8">
        <f t="shared" si="62"/>
        <v>0</v>
      </c>
      <c r="P722" s="67">
        <f t="shared" si="63"/>
        <v>1</v>
      </c>
    </row>
    <row r="723" spans="1:16" ht="13.5" customHeight="1" x14ac:dyDescent="0.15">
      <c r="A723" s="32">
        <v>20150811081</v>
      </c>
      <c r="B723" s="33" t="s">
        <v>147</v>
      </c>
      <c r="C723" s="32" t="s">
        <v>8</v>
      </c>
      <c r="D723" s="34" t="s">
        <v>609</v>
      </c>
      <c r="E723" s="34" t="s">
        <v>7</v>
      </c>
      <c r="F723" s="52" t="s">
        <v>6</v>
      </c>
      <c r="G723" s="35">
        <f>0/100</f>
        <v>0</v>
      </c>
      <c r="H723" s="36" t="s">
        <v>609</v>
      </c>
      <c r="I723" s="37" t="s">
        <v>7</v>
      </c>
      <c r="J723" s="48"/>
      <c r="K723" s="37">
        <f>0</f>
        <v>0</v>
      </c>
      <c r="L723" s="39" t="s">
        <v>19</v>
      </c>
      <c r="N723" s="71">
        <f t="shared" si="61"/>
        <v>0</v>
      </c>
      <c r="O723" s="8">
        <f t="shared" si="62"/>
        <v>0</v>
      </c>
      <c r="P723" s="67">
        <f t="shared" si="63"/>
        <v>1</v>
      </c>
    </row>
    <row r="724" spans="1:16" ht="13.5" customHeight="1" x14ac:dyDescent="0.15">
      <c r="A724" s="32">
        <v>20150811082</v>
      </c>
      <c r="B724" s="33" t="s">
        <v>147</v>
      </c>
      <c r="C724" s="32" t="s">
        <v>8</v>
      </c>
      <c r="D724" s="34" t="s">
        <v>609</v>
      </c>
      <c r="E724" s="34" t="s">
        <v>7</v>
      </c>
      <c r="F724" s="52" t="s">
        <v>6</v>
      </c>
      <c r="G724" s="35">
        <f>0/100</f>
        <v>0</v>
      </c>
      <c r="H724" s="36" t="s">
        <v>609</v>
      </c>
      <c r="I724" s="37" t="s">
        <v>7</v>
      </c>
      <c r="J724" s="48"/>
      <c r="K724" s="37">
        <f>0</f>
        <v>0</v>
      </c>
      <c r="L724" s="39" t="s">
        <v>4</v>
      </c>
      <c r="N724" s="71">
        <f t="shared" si="61"/>
        <v>0</v>
      </c>
      <c r="O724" s="8">
        <f t="shared" si="62"/>
        <v>0</v>
      </c>
      <c r="P724" s="67">
        <f t="shared" si="63"/>
        <v>0</v>
      </c>
    </row>
    <row r="725" spans="1:16" ht="13.5" customHeight="1" x14ac:dyDescent="0.15">
      <c r="A725" s="32">
        <v>20150811083</v>
      </c>
      <c r="B725" s="33" t="s">
        <v>147</v>
      </c>
      <c r="C725" s="32" t="s">
        <v>8</v>
      </c>
      <c r="D725" s="34" t="s">
        <v>609</v>
      </c>
      <c r="E725" s="34" t="s">
        <v>51</v>
      </c>
      <c r="F725" s="52" t="s">
        <v>521</v>
      </c>
      <c r="G725" s="35">
        <f>5/50</f>
        <v>0.1</v>
      </c>
      <c r="H725" s="36" t="s">
        <v>609</v>
      </c>
      <c r="I725" s="37" t="s">
        <v>51</v>
      </c>
      <c r="J725" s="48" t="s">
        <v>522</v>
      </c>
      <c r="K725" s="37">
        <v>0.02</v>
      </c>
      <c r="L725" s="39" t="s">
        <v>9</v>
      </c>
      <c r="N725" s="71">
        <f t="shared" si="61"/>
        <v>1</v>
      </c>
      <c r="O725" s="8">
        <f t="shared" si="62"/>
        <v>1</v>
      </c>
      <c r="P725" s="67">
        <f t="shared" si="63"/>
        <v>1</v>
      </c>
    </row>
    <row r="726" spans="1:16" ht="13.5" customHeight="1" x14ac:dyDescent="0.15">
      <c r="A726" s="32">
        <v>20150811084</v>
      </c>
      <c r="B726" s="33" t="s">
        <v>147</v>
      </c>
      <c r="C726" s="32" t="s">
        <v>8</v>
      </c>
      <c r="D726" s="34" t="s">
        <v>609</v>
      </c>
      <c r="E726" s="34" t="s">
        <v>10</v>
      </c>
      <c r="F726" s="52" t="s">
        <v>523</v>
      </c>
      <c r="G726" s="35">
        <f>51/36</f>
        <v>1.4166666666666667</v>
      </c>
      <c r="H726" s="36" t="s">
        <v>609</v>
      </c>
      <c r="I726" s="37" t="s">
        <v>44</v>
      </c>
      <c r="J726" s="48" t="s">
        <v>134</v>
      </c>
      <c r="K726" s="37">
        <f xml:space="preserve"> 25/200</f>
        <v>0.125</v>
      </c>
      <c r="L726" s="39" t="s">
        <v>9</v>
      </c>
      <c r="N726" s="71">
        <f t="shared" si="61"/>
        <v>1</v>
      </c>
      <c r="O726" s="8">
        <f t="shared" si="62"/>
        <v>1</v>
      </c>
      <c r="P726" s="67">
        <f t="shared" si="63"/>
        <v>1</v>
      </c>
    </row>
    <row r="727" spans="1:16" ht="13.5" customHeight="1" x14ac:dyDescent="0.15">
      <c r="A727" s="32">
        <v>20150811085</v>
      </c>
      <c r="B727" s="33" t="s">
        <v>147</v>
      </c>
      <c r="C727" s="32" t="s">
        <v>8</v>
      </c>
      <c r="D727" s="34" t="s">
        <v>609</v>
      </c>
      <c r="E727" s="34" t="s">
        <v>7</v>
      </c>
      <c r="F727" s="52" t="s">
        <v>6</v>
      </c>
      <c r="G727" s="35">
        <f>0/100</f>
        <v>0</v>
      </c>
      <c r="H727" s="36" t="s">
        <v>609</v>
      </c>
      <c r="I727" s="37" t="s">
        <v>7</v>
      </c>
      <c r="J727" s="48"/>
      <c r="K727" s="37">
        <f>0</f>
        <v>0</v>
      </c>
      <c r="L727" s="39" t="s">
        <v>4</v>
      </c>
      <c r="N727" s="71">
        <f t="shared" si="61"/>
        <v>0</v>
      </c>
      <c r="O727" s="8">
        <f t="shared" si="62"/>
        <v>0</v>
      </c>
      <c r="P727" s="67">
        <f t="shared" si="63"/>
        <v>0</v>
      </c>
    </row>
    <row r="728" spans="1:16" ht="13.5" customHeight="1" x14ac:dyDescent="0.15">
      <c r="A728" s="32">
        <v>20150811086</v>
      </c>
      <c r="B728" s="33" t="s">
        <v>147</v>
      </c>
      <c r="C728" s="32" t="s">
        <v>8</v>
      </c>
      <c r="D728" s="34" t="s">
        <v>609</v>
      </c>
      <c r="E728" s="34" t="s">
        <v>7</v>
      </c>
      <c r="F728" s="52" t="s">
        <v>6</v>
      </c>
      <c r="G728" s="35">
        <f>0/100</f>
        <v>0</v>
      </c>
      <c r="H728" s="36" t="s">
        <v>609</v>
      </c>
      <c r="I728" s="37" t="s">
        <v>7</v>
      </c>
      <c r="J728" s="48"/>
      <c r="K728" s="37">
        <f>0</f>
        <v>0</v>
      </c>
      <c r="L728" s="39" t="s">
        <v>4</v>
      </c>
      <c r="N728" s="71">
        <f t="shared" si="61"/>
        <v>0</v>
      </c>
      <c r="O728" s="8">
        <f t="shared" si="62"/>
        <v>0</v>
      </c>
      <c r="P728" s="67">
        <f t="shared" si="63"/>
        <v>0</v>
      </c>
    </row>
    <row r="729" spans="1:16" ht="13.5" customHeight="1" x14ac:dyDescent="0.15">
      <c r="A729" s="32">
        <v>20150811087</v>
      </c>
      <c r="B729" s="33" t="s">
        <v>147</v>
      </c>
      <c r="C729" s="32" t="s">
        <v>8</v>
      </c>
      <c r="D729" s="34" t="s">
        <v>609</v>
      </c>
      <c r="E729" s="34" t="s">
        <v>10</v>
      </c>
      <c r="F729" s="52" t="s">
        <v>98</v>
      </c>
      <c r="G729" s="35">
        <f>16/30</f>
        <v>0.53333333333333333</v>
      </c>
      <c r="H729" s="36" t="s">
        <v>609</v>
      </c>
      <c r="I729" s="37" t="s">
        <v>44</v>
      </c>
      <c r="J729" s="48" t="s">
        <v>172</v>
      </c>
      <c r="K729" s="37">
        <f xml:space="preserve"> 198/200</f>
        <v>0.99</v>
      </c>
      <c r="L729" s="39" t="s">
        <v>42</v>
      </c>
      <c r="N729" s="71">
        <f t="shared" si="61"/>
        <v>1</v>
      </c>
      <c r="O729" s="8">
        <f t="shared" si="62"/>
        <v>1</v>
      </c>
      <c r="P729" s="67">
        <f t="shared" si="63"/>
        <v>1</v>
      </c>
    </row>
    <row r="730" spans="1:16" ht="13.5" customHeight="1" x14ac:dyDescent="0.15">
      <c r="A730" s="32">
        <v>20150811088</v>
      </c>
      <c r="B730" s="33" t="s">
        <v>147</v>
      </c>
      <c r="C730" s="32" t="s">
        <v>8</v>
      </c>
      <c r="D730" s="34" t="s">
        <v>609</v>
      </c>
      <c r="E730" s="34" t="s">
        <v>7</v>
      </c>
      <c r="F730" s="52" t="s">
        <v>6</v>
      </c>
      <c r="G730" s="35">
        <f>0/100</f>
        <v>0</v>
      </c>
      <c r="H730" s="36" t="s">
        <v>609</v>
      </c>
      <c r="I730" s="37" t="s">
        <v>7</v>
      </c>
      <c r="J730" s="48"/>
      <c r="K730" s="37">
        <f>0</f>
        <v>0</v>
      </c>
      <c r="L730" s="39" t="s">
        <v>9</v>
      </c>
      <c r="N730" s="71">
        <f t="shared" si="61"/>
        <v>0</v>
      </c>
      <c r="O730" s="8">
        <f t="shared" si="62"/>
        <v>0</v>
      </c>
      <c r="P730" s="67">
        <f t="shared" si="63"/>
        <v>1</v>
      </c>
    </row>
    <row r="731" spans="1:16" ht="13.5" customHeight="1" x14ac:dyDescent="0.15">
      <c r="A731" s="32">
        <v>20150811089</v>
      </c>
      <c r="B731" s="33" t="s">
        <v>147</v>
      </c>
      <c r="C731" s="32" t="s">
        <v>8</v>
      </c>
      <c r="D731" s="34" t="s">
        <v>609</v>
      </c>
      <c r="E731" s="34" t="s">
        <v>7</v>
      </c>
      <c r="F731" s="52" t="s">
        <v>6</v>
      </c>
      <c r="G731" s="35">
        <f>0/100</f>
        <v>0</v>
      </c>
      <c r="H731" s="36" t="s">
        <v>609</v>
      </c>
      <c r="I731" s="37" t="s">
        <v>7</v>
      </c>
      <c r="J731" s="48"/>
      <c r="K731" s="37">
        <f>0</f>
        <v>0</v>
      </c>
      <c r="L731" s="39" t="s">
        <v>9</v>
      </c>
      <c r="N731" s="71">
        <f t="shared" si="61"/>
        <v>0</v>
      </c>
      <c r="O731" s="8">
        <f t="shared" si="62"/>
        <v>0</v>
      </c>
      <c r="P731" s="67">
        <f t="shared" si="63"/>
        <v>1</v>
      </c>
    </row>
    <row r="732" spans="1:16" ht="13.5" customHeight="1" x14ac:dyDescent="0.15">
      <c r="A732" s="32">
        <v>20150811090</v>
      </c>
      <c r="B732" s="33" t="s">
        <v>147</v>
      </c>
      <c r="C732" s="32" t="s">
        <v>8</v>
      </c>
      <c r="D732" s="34" t="s">
        <v>609</v>
      </c>
      <c r="E732" s="34" t="s">
        <v>7</v>
      </c>
      <c r="F732" s="52" t="s">
        <v>6</v>
      </c>
      <c r="G732" s="35">
        <f>0/100</f>
        <v>0</v>
      </c>
      <c r="H732" s="36" t="s">
        <v>609</v>
      </c>
      <c r="I732" s="37" t="s">
        <v>7</v>
      </c>
      <c r="J732" s="48"/>
      <c r="K732" s="37">
        <f>0</f>
        <v>0</v>
      </c>
      <c r="L732" s="39" t="s">
        <v>4</v>
      </c>
      <c r="N732" s="71">
        <f t="shared" si="61"/>
        <v>0</v>
      </c>
      <c r="O732" s="8">
        <f t="shared" si="62"/>
        <v>0</v>
      </c>
      <c r="P732" s="67">
        <f t="shared" si="63"/>
        <v>0</v>
      </c>
    </row>
    <row r="733" spans="1:16" ht="13.5" customHeight="1" x14ac:dyDescent="0.15">
      <c r="A733" s="32">
        <v>20150811091</v>
      </c>
      <c r="B733" s="33" t="s">
        <v>147</v>
      </c>
      <c r="C733" s="32" t="s">
        <v>8</v>
      </c>
      <c r="D733" s="34" t="s">
        <v>609</v>
      </c>
      <c r="E733" s="34" t="s">
        <v>10</v>
      </c>
      <c r="F733" s="52" t="s">
        <v>180</v>
      </c>
      <c r="G733" s="35">
        <f>3/30</f>
        <v>0.1</v>
      </c>
      <c r="H733" s="36" t="s">
        <v>609</v>
      </c>
      <c r="I733" s="37" t="s">
        <v>7</v>
      </c>
      <c r="J733" s="48"/>
      <c r="K733" s="37">
        <f>0</f>
        <v>0</v>
      </c>
      <c r="L733" s="39" t="s">
        <v>9</v>
      </c>
      <c r="N733" s="71">
        <f t="shared" si="61"/>
        <v>1</v>
      </c>
      <c r="O733" s="8">
        <f t="shared" si="62"/>
        <v>0</v>
      </c>
      <c r="P733" s="67">
        <f t="shared" si="63"/>
        <v>1</v>
      </c>
    </row>
    <row r="734" spans="1:16" ht="13.5" customHeight="1" x14ac:dyDescent="0.15">
      <c r="A734" s="32">
        <v>20150811092</v>
      </c>
      <c r="B734" s="33" t="s">
        <v>147</v>
      </c>
      <c r="C734" s="32" t="s">
        <v>8</v>
      </c>
      <c r="D734" s="34" t="s">
        <v>609</v>
      </c>
      <c r="E734" s="34" t="s">
        <v>7</v>
      </c>
      <c r="F734" s="52" t="s">
        <v>6</v>
      </c>
      <c r="G734" s="35">
        <f>0/100</f>
        <v>0</v>
      </c>
      <c r="H734" s="36" t="s">
        <v>609</v>
      </c>
      <c r="I734" s="37" t="s">
        <v>7</v>
      </c>
      <c r="J734" s="48"/>
      <c r="K734" s="37">
        <f>0</f>
        <v>0</v>
      </c>
      <c r="L734" s="39" t="s">
        <v>4</v>
      </c>
      <c r="N734" s="71">
        <f t="shared" si="61"/>
        <v>0</v>
      </c>
      <c r="O734" s="8">
        <f t="shared" si="62"/>
        <v>0</v>
      </c>
      <c r="P734" s="67">
        <f t="shared" si="63"/>
        <v>0</v>
      </c>
    </row>
    <row r="735" spans="1:16" ht="13.5" customHeight="1" x14ac:dyDescent="0.15">
      <c r="A735" s="32">
        <v>20150811093</v>
      </c>
      <c r="B735" s="33" t="s">
        <v>147</v>
      </c>
      <c r="C735" s="32" t="s">
        <v>8</v>
      </c>
      <c r="D735" s="34" t="s">
        <v>609</v>
      </c>
      <c r="E735" s="34" t="s">
        <v>10</v>
      </c>
      <c r="F735" s="52" t="s">
        <v>524</v>
      </c>
      <c r="G735" s="35">
        <f>40/30</f>
        <v>1.3333333333333333</v>
      </c>
      <c r="H735" s="36" t="s">
        <v>609</v>
      </c>
      <c r="I735" s="37" t="s">
        <v>10</v>
      </c>
      <c r="J735" s="48" t="s">
        <v>173</v>
      </c>
      <c r="K735" s="37">
        <f xml:space="preserve"> 152/200</f>
        <v>0.76</v>
      </c>
      <c r="L735" s="39" t="s">
        <v>9</v>
      </c>
      <c r="N735" s="71">
        <f t="shared" si="61"/>
        <v>1</v>
      </c>
      <c r="O735" s="8">
        <f t="shared" si="62"/>
        <v>1</v>
      </c>
      <c r="P735" s="67">
        <f t="shared" si="63"/>
        <v>1</v>
      </c>
    </row>
    <row r="736" spans="1:16" ht="13.5" customHeight="1" x14ac:dyDescent="0.15">
      <c r="A736" s="32">
        <v>20150811094</v>
      </c>
      <c r="B736" s="33" t="s">
        <v>147</v>
      </c>
      <c r="C736" s="32" t="s">
        <v>8</v>
      </c>
      <c r="D736" s="34" t="s">
        <v>609</v>
      </c>
      <c r="E736" s="34" t="s">
        <v>10</v>
      </c>
      <c r="F736" s="52" t="s">
        <v>525</v>
      </c>
      <c r="G736" s="35">
        <f>2/30</f>
        <v>6.6666666666666666E-2</v>
      </c>
      <c r="H736" s="36" t="s">
        <v>609</v>
      </c>
      <c r="I736" s="37" t="s">
        <v>51</v>
      </c>
      <c r="J736" s="48" t="s">
        <v>526</v>
      </c>
      <c r="K736" s="37">
        <v>0.06</v>
      </c>
      <c r="L736" s="39" t="s">
        <v>19</v>
      </c>
      <c r="N736" s="71">
        <f t="shared" si="61"/>
        <v>1</v>
      </c>
      <c r="O736" s="8">
        <f t="shared" si="62"/>
        <v>1</v>
      </c>
      <c r="P736" s="67">
        <f t="shared" si="63"/>
        <v>1</v>
      </c>
    </row>
    <row r="737" spans="1:16" ht="13.5" customHeight="1" x14ac:dyDescent="0.15">
      <c r="A737" s="32">
        <v>20150811095</v>
      </c>
      <c r="B737" s="33" t="s">
        <v>147</v>
      </c>
      <c r="C737" s="32" t="s">
        <v>8</v>
      </c>
      <c r="D737" s="34" t="s">
        <v>609</v>
      </c>
      <c r="E737" s="34" t="s">
        <v>10</v>
      </c>
      <c r="F737" s="52" t="s">
        <v>527</v>
      </c>
      <c r="G737" s="35">
        <f>4/30</f>
        <v>0.13333333333333333</v>
      </c>
      <c r="H737" s="36" t="s">
        <v>609</v>
      </c>
      <c r="I737" s="37" t="s">
        <v>75</v>
      </c>
      <c r="J737" s="48" t="s">
        <v>528</v>
      </c>
      <c r="K737" s="37">
        <v>0.16</v>
      </c>
      <c r="L737" s="39" t="s">
        <v>19</v>
      </c>
      <c r="N737" s="71">
        <f t="shared" si="61"/>
        <v>1</v>
      </c>
      <c r="O737" s="8">
        <f t="shared" si="62"/>
        <v>1</v>
      </c>
      <c r="P737" s="67">
        <f t="shared" si="63"/>
        <v>1</v>
      </c>
    </row>
    <row r="738" spans="1:16" ht="13.5" customHeight="1" x14ac:dyDescent="0.15">
      <c r="A738" s="32">
        <v>20150811096</v>
      </c>
      <c r="B738" s="33" t="s">
        <v>147</v>
      </c>
      <c r="C738" s="32" t="s">
        <v>8</v>
      </c>
      <c r="D738" s="34" t="s">
        <v>609</v>
      </c>
      <c r="E738" s="34" t="s">
        <v>7</v>
      </c>
      <c r="F738" s="52" t="s">
        <v>6</v>
      </c>
      <c r="G738" s="35">
        <f>0/100</f>
        <v>0</v>
      </c>
      <c r="H738" s="36" t="s">
        <v>609</v>
      </c>
      <c r="I738" s="37" t="s">
        <v>7</v>
      </c>
      <c r="J738" s="48"/>
      <c r="K738" s="37">
        <f>0</f>
        <v>0</v>
      </c>
      <c r="L738" s="39" t="s">
        <v>4</v>
      </c>
      <c r="N738" s="71">
        <f t="shared" si="61"/>
        <v>0</v>
      </c>
      <c r="O738" s="8">
        <f t="shared" si="62"/>
        <v>0</v>
      </c>
      <c r="P738" s="67">
        <f t="shared" si="63"/>
        <v>0</v>
      </c>
    </row>
    <row r="739" spans="1:16" ht="13.5" customHeight="1" x14ac:dyDescent="0.15">
      <c r="A739" s="32">
        <v>20150811097</v>
      </c>
      <c r="B739" s="33" t="s">
        <v>147</v>
      </c>
      <c r="C739" s="32" t="s">
        <v>8</v>
      </c>
      <c r="D739" s="34" t="s">
        <v>609</v>
      </c>
      <c r="E739" s="34" t="s">
        <v>10</v>
      </c>
      <c r="F739" s="52" t="s">
        <v>529</v>
      </c>
      <c r="G739" s="35">
        <f>14/34</f>
        <v>0.41176470588235292</v>
      </c>
      <c r="H739" s="36" t="s">
        <v>609</v>
      </c>
      <c r="I739" s="37" t="s">
        <v>75</v>
      </c>
      <c r="J739" s="48" t="s">
        <v>530</v>
      </c>
      <c r="K739" s="37">
        <v>0.38</v>
      </c>
      <c r="L739" s="39" t="s">
        <v>19</v>
      </c>
      <c r="N739" s="71">
        <f t="shared" si="61"/>
        <v>1</v>
      </c>
      <c r="O739" s="8">
        <f t="shared" si="62"/>
        <v>1</v>
      </c>
      <c r="P739" s="67">
        <f t="shared" si="63"/>
        <v>1</v>
      </c>
    </row>
    <row r="740" spans="1:16" ht="13.5" customHeight="1" x14ac:dyDescent="0.15">
      <c r="A740" s="32">
        <v>20150811098</v>
      </c>
      <c r="B740" s="33" t="s">
        <v>147</v>
      </c>
      <c r="C740" s="32" t="s">
        <v>8</v>
      </c>
      <c r="D740" s="34" t="s">
        <v>609</v>
      </c>
      <c r="E740" s="34" t="s">
        <v>10</v>
      </c>
      <c r="F740" s="52" t="s">
        <v>531</v>
      </c>
      <c r="G740" s="35">
        <f>40/35</f>
        <v>1.1428571428571428</v>
      </c>
      <c r="H740" s="36" t="s">
        <v>609</v>
      </c>
      <c r="I740" s="37" t="s">
        <v>10</v>
      </c>
      <c r="J740" s="48" t="s">
        <v>174</v>
      </c>
      <c r="K740" s="37">
        <f xml:space="preserve"> 225/200</f>
        <v>1.125</v>
      </c>
      <c r="L740" s="39" t="s">
        <v>9</v>
      </c>
      <c r="N740" s="71">
        <f t="shared" si="61"/>
        <v>1</v>
      </c>
      <c r="O740" s="8">
        <f t="shared" si="62"/>
        <v>1</v>
      </c>
      <c r="P740" s="67">
        <f t="shared" si="63"/>
        <v>1</v>
      </c>
    </row>
    <row r="741" spans="1:16" ht="13.5" customHeight="1" x14ac:dyDescent="0.15">
      <c r="A741" s="32">
        <v>20150811099</v>
      </c>
      <c r="B741" s="33" t="s">
        <v>147</v>
      </c>
      <c r="C741" s="32" t="s">
        <v>8</v>
      </c>
      <c r="D741" s="34" t="s">
        <v>609</v>
      </c>
      <c r="E741" s="34" t="s">
        <v>7</v>
      </c>
      <c r="F741" s="52" t="s">
        <v>6</v>
      </c>
      <c r="G741" s="35">
        <f t="shared" ref="G741:G750" si="64">0/100</f>
        <v>0</v>
      </c>
      <c r="H741" s="36" t="s">
        <v>609</v>
      </c>
      <c r="I741" s="37" t="s">
        <v>7</v>
      </c>
      <c r="J741" s="48"/>
      <c r="K741" s="37">
        <f>0</f>
        <v>0</v>
      </c>
      <c r="L741" s="39" t="s">
        <v>4</v>
      </c>
      <c r="N741" s="71">
        <f t="shared" si="61"/>
        <v>0</v>
      </c>
      <c r="O741" s="8">
        <f t="shared" si="62"/>
        <v>0</v>
      </c>
      <c r="P741" s="67">
        <f t="shared" si="63"/>
        <v>0</v>
      </c>
    </row>
    <row r="742" spans="1:16" ht="13.5" customHeight="1" x14ac:dyDescent="0.15">
      <c r="A742" s="32">
        <v>20150811100</v>
      </c>
      <c r="B742" s="33" t="s">
        <v>147</v>
      </c>
      <c r="C742" s="32" t="s">
        <v>8</v>
      </c>
      <c r="D742" s="34" t="s">
        <v>609</v>
      </c>
      <c r="E742" s="34" t="s">
        <v>7</v>
      </c>
      <c r="F742" s="52" t="s">
        <v>6</v>
      </c>
      <c r="G742" s="35">
        <f t="shared" si="64"/>
        <v>0</v>
      </c>
      <c r="H742" s="36" t="s">
        <v>609</v>
      </c>
      <c r="I742" s="37" t="s">
        <v>7</v>
      </c>
      <c r="J742" s="48"/>
      <c r="K742" s="37">
        <f>0</f>
        <v>0</v>
      </c>
      <c r="L742" s="39" t="s">
        <v>4</v>
      </c>
      <c r="N742" s="71">
        <f t="shared" si="61"/>
        <v>0</v>
      </c>
      <c r="O742" s="8">
        <f t="shared" si="62"/>
        <v>0</v>
      </c>
      <c r="P742" s="67">
        <f t="shared" si="63"/>
        <v>0</v>
      </c>
    </row>
    <row r="743" spans="1:16" ht="13.5" customHeight="1" x14ac:dyDescent="0.15">
      <c r="A743" s="32">
        <v>20150811101</v>
      </c>
      <c r="B743" s="33" t="s">
        <v>147</v>
      </c>
      <c r="C743" s="32" t="s">
        <v>8</v>
      </c>
      <c r="D743" s="34" t="s">
        <v>609</v>
      </c>
      <c r="E743" s="34" t="s">
        <v>7</v>
      </c>
      <c r="F743" s="52" t="s">
        <v>6</v>
      </c>
      <c r="G743" s="35">
        <f t="shared" si="64"/>
        <v>0</v>
      </c>
      <c r="H743" s="36" t="s">
        <v>613</v>
      </c>
      <c r="I743" s="37" t="s">
        <v>7</v>
      </c>
      <c r="J743" s="48"/>
      <c r="K743" s="37">
        <f>0</f>
        <v>0</v>
      </c>
      <c r="L743" s="39" t="s">
        <v>4</v>
      </c>
      <c r="N743" s="71">
        <f t="shared" si="61"/>
        <v>0</v>
      </c>
      <c r="O743" s="8">
        <f t="shared" si="62"/>
        <v>0</v>
      </c>
      <c r="P743" s="67">
        <f t="shared" si="63"/>
        <v>0</v>
      </c>
    </row>
    <row r="744" spans="1:16" ht="13.5" customHeight="1" x14ac:dyDescent="0.15">
      <c r="A744" s="32">
        <v>20150811102</v>
      </c>
      <c r="B744" s="33" t="s">
        <v>147</v>
      </c>
      <c r="C744" s="32" t="s">
        <v>8</v>
      </c>
      <c r="D744" s="34" t="s">
        <v>609</v>
      </c>
      <c r="E744" s="34" t="s">
        <v>7</v>
      </c>
      <c r="F744" s="52" t="s">
        <v>6</v>
      </c>
      <c r="G744" s="35">
        <f t="shared" si="64"/>
        <v>0</v>
      </c>
      <c r="H744" s="36" t="s">
        <v>613</v>
      </c>
      <c r="I744" s="37" t="s">
        <v>7</v>
      </c>
      <c r="J744" s="48"/>
      <c r="K744" s="37">
        <f>0</f>
        <v>0</v>
      </c>
      <c r="L744" s="39" t="s">
        <v>4</v>
      </c>
      <c r="N744" s="71">
        <f t="shared" si="61"/>
        <v>0</v>
      </c>
      <c r="O744" s="8">
        <f t="shared" si="62"/>
        <v>0</v>
      </c>
      <c r="P744" s="67">
        <f t="shared" si="63"/>
        <v>0</v>
      </c>
    </row>
    <row r="745" spans="1:16" ht="13.5" customHeight="1" x14ac:dyDescent="0.15">
      <c r="A745" s="32">
        <v>20150811103</v>
      </c>
      <c r="B745" s="33" t="s">
        <v>147</v>
      </c>
      <c r="C745" s="32" t="s">
        <v>8</v>
      </c>
      <c r="D745" s="34" t="s">
        <v>609</v>
      </c>
      <c r="E745" s="34" t="s">
        <v>7</v>
      </c>
      <c r="F745" s="52" t="s">
        <v>6</v>
      </c>
      <c r="G745" s="35">
        <f t="shared" si="64"/>
        <v>0</v>
      </c>
      <c r="H745" s="36" t="s">
        <v>613</v>
      </c>
      <c r="I745" s="37" t="s">
        <v>51</v>
      </c>
      <c r="J745" s="48" t="s">
        <v>532</v>
      </c>
      <c r="K745" s="37">
        <f xml:space="preserve"> (2/200)</f>
        <v>0.01</v>
      </c>
      <c r="L745" s="39" t="s">
        <v>9</v>
      </c>
      <c r="N745" s="71">
        <f t="shared" si="61"/>
        <v>0</v>
      </c>
      <c r="O745" s="8">
        <f t="shared" si="62"/>
        <v>1</v>
      </c>
      <c r="P745" s="67">
        <f t="shared" si="63"/>
        <v>1</v>
      </c>
    </row>
    <row r="746" spans="1:16" ht="13.5" customHeight="1" x14ac:dyDescent="0.15">
      <c r="A746" s="32">
        <v>20150811104</v>
      </c>
      <c r="B746" s="33" t="s">
        <v>147</v>
      </c>
      <c r="C746" s="32" t="s">
        <v>8</v>
      </c>
      <c r="D746" s="34" t="s">
        <v>609</v>
      </c>
      <c r="E746" s="34" t="s">
        <v>7</v>
      </c>
      <c r="F746" s="52" t="s">
        <v>6</v>
      </c>
      <c r="G746" s="35">
        <f t="shared" si="64"/>
        <v>0</v>
      </c>
      <c r="H746" s="36" t="s">
        <v>613</v>
      </c>
      <c r="I746" s="37" t="s">
        <v>7</v>
      </c>
      <c r="J746" s="48"/>
      <c r="K746" s="37">
        <f>0</f>
        <v>0</v>
      </c>
      <c r="L746" s="39" t="s">
        <v>4</v>
      </c>
      <c r="N746" s="71">
        <f t="shared" si="61"/>
        <v>0</v>
      </c>
      <c r="O746" s="8">
        <f t="shared" si="62"/>
        <v>0</v>
      </c>
      <c r="P746" s="67">
        <f t="shared" si="63"/>
        <v>0</v>
      </c>
    </row>
    <row r="747" spans="1:16" ht="13.5" customHeight="1" x14ac:dyDescent="0.15">
      <c r="A747" s="32">
        <v>20150811105</v>
      </c>
      <c r="B747" s="33" t="s">
        <v>147</v>
      </c>
      <c r="C747" s="32" t="s">
        <v>8</v>
      </c>
      <c r="D747" s="34" t="s">
        <v>609</v>
      </c>
      <c r="E747" s="34" t="s">
        <v>7</v>
      </c>
      <c r="F747" s="52" t="s">
        <v>6</v>
      </c>
      <c r="G747" s="35">
        <f t="shared" si="64"/>
        <v>0</v>
      </c>
      <c r="H747" s="36" t="s">
        <v>613</v>
      </c>
      <c r="I747" s="37" t="s">
        <v>7</v>
      </c>
      <c r="J747" s="48"/>
      <c r="K747" s="37">
        <f>0</f>
        <v>0</v>
      </c>
      <c r="L747" s="39" t="s">
        <v>9</v>
      </c>
      <c r="N747" s="71">
        <f t="shared" si="61"/>
        <v>0</v>
      </c>
      <c r="O747" s="8">
        <f t="shared" si="62"/>
        <v>0</v>
      </c>
      <c r="P747" s="67">
        <f t="shared" si="63"/>
        <v>1</v>
      </c>
    </row>
    <row r="748" spans="1:16" ht="13.5" customHeight="1" x14ac:dyDescent="0.15">
      <c r="A748" s="32">
        <v>20150811106</v>
      </c>
      <c r="B748" s="33" t="s">
        <v>147</v>
      </c>
      <c r="C748" s="32" t="s">
        <v>8</v>
      </c>
      <c r="D748" s="34" t="s">
        <v>609</v>
      </c>
      <c r="E748" s="34" t="s">
        <v>7</v>
      </c>
      <c r="F748" s="52" t="s">
        <v>6</v>
      </c>
      <c r="G748" s="35">
        <f t="shared" si="64"/>
        <v>0</v>
      </c>
      <c r="H748" s="36" t="s">
        <v>613</v>
      </c>
      <c r="I748" s="37" t="s">
        <v>7</v>
      </c>
      <c r="J748" s="48"/>
      <c r="K748" s="37">
        <f>0</f>
        <v>0</v>
      </c>
      <c r="L748" s="39" t="s">
        <v>19</v>
      </c>
      <c r="N748" s="71">
        <f t="shared" si="61"/>
        <v>0</v>
      </c>
      <c r="O748" s="8">
        <f t="shared" si="62"/>
        <v>0</v>
      </c>
      <c r="P748" s="67">
        <f t="shared" si="63"/>
        <v>1</v>
      </c>
    </row>
    <row r="749" spans="1:16" ht="13.5" customHeight="1" x14ac:dyDescent="0.15">
      <c r="A749" s="32">
        <v>20150811107</v>
      </c>
      <c r="B749" s="33" t="s">
        <v>147</v>
      </c>
      <c r="C749" s="32" t="s">
        <v>8</v>
      </c>
      <c r="D749" s="34" t="s">
        <v>609</v>
      </c>
      <c r="E749" s="34" t="s">
        <v>7</v>
      </c>
      <c r="F749" s="52" t="s">
        <v>6</v>
      </c>
      <c r="G749" s="35">
        <f t="shared" si="64"/>
        <v>0</v>
      </c>
      <c r="H749" s="36" t="s">
        <v>613</v>
      </c>
      <c r="I749" s="37" t="s">
        <v>7</v>
      </c>
      <c r="J749" s="48"/>
      <c r="K749" s="37">
        <f>0</f>
        <v>0</v>
      </c>
      <c r="L749" s="39" t="s">
        <v>4</v>
      </c>
      <c r="N749" s="71">
        <f t="shared" si="61"/>
        <v>0</v>
      </c>
      <c r="O749" s="8">
        <f t="shared" si="62"/>
        <v>0</v>
      </c>
      <c r="P749" s="67">
        <f t="shared" si="63"/>
        <v>0</v>
      </c>
    </row>
    <row r="750" spans="1:16" ht="13.5" customHeight="1" x14ac:dyDescent="0.15">
      <c r="A750" s="32">
        <v>20150811108</v>
      </c>
      <c r="B750" s="33" t="s">
        <v>147</v>
      </c>
      <c r="C750" s="32" t="s">
        <v>8</v>
      </c>
      <c r="D750" s="34" t="s">
        <v>609</v>
      </c>
      <c r="E750" s="34" t="s">
        <v>7</v>
      </c>
      <c r="F750" s="52" t="s">
        <v>6</v>
      </c>
      <c r="G750" s="35">
        <f t="shared" si="64"/>
        <v>0</v>
      </c>
      <c r="H750" s="36" t="s">
        <v>613</v>
      </c>
      <c r="I750" s="37" t="s">
        <v>7</v>
      </c>
      <c r="J750" s="48"/>
      <c r="K750" s="37">
        <f>0</f>
        <v>0</v>
      </c>
      <c r="L750" s="39" t="s">
        <v>9</v>
      </c>
      <c r="N750" s="71">
        <f t="shared" si="61"/>
        <v>0</v>
      </c>
      <c r="O750" s="8">
        <f t="shared" si="62"/>
        <v>0</v>
      </c>
      <c r="P750" s="67">
        <f t="shared" si="63"/>
        <v>1</v>
      </c>
    </row>
    <row r="751" spans="1:16" ht="13.5" customHeight="1" x14ac:dyDescent="0.15">
      <c r="A751" s="32">
        <v>20150811109</v>
      </c>
      <c r="B751" s="33" t="s">
        <v>147</v>
      </c>
      <c r="C751" s="32" t="s">
        <v>8</v>
      </c>
      <c r="D751" s="34" t="s">
        <v>609</v>
      </c>
      <c r="E751" s="34" t="s">
        <v>10</v>
      </c>
      <c r="F751" s="52" t="s">
        <v>533</v>
      </c>
      <c r="G751" s="35">
        <f>75/50</f>
        <v>1.5</v>
      </c>
      <c r="H751" s="36" t="s">
        <v>613</v>
      </c>
      <c r="I751" s="37" t="s">
        <v>7</v>
      </c>
      <c r="J751" s="48"/>
      <c r="K751" s="37">
        <f>0</f>
        <v>0</v>
      </c>
      <c r="L751" s="39" t="s">
        <v>19</v>
      </c>
      <c r="N751" s="71">
        <f t="shared" si="61"/>
        <v>1</v>
      </c>
      <c r="O751" s="8">
        <f t="shared" si="62"/>
        <v>0</v>
      </c>
      <c r="P751" s="67">
        <f t="shared" si="63"/>
        <v>1</v>
      </c>
    </row>
    <row r="752" spans="1:16" ht="13.5" customHeight="1" x14ac:dyDescent="0.15">
      <c r="A752" s="32">
        <v>20150811110</v>
      </c>
      <c r="B752" s="33" t="s">
        <v>147</v>
      </c>
      <c r="C752" s="32" t="s">
        <v>8</v>
      </c>
      <c r="D752" s="34" t="s">
        <v>609</v>
      </c>
      <c r="E752" s="34" t="s">
        <v>10</v>
      </c>
      <c r="F752" s="52" t="s">
        <v>175</v>
      </c>
      <c r="G752" s="35">
        <f>8/50</f>
        <v>0.16</v>
      </c>
      <c r="H752" s="36" t="s">
        <v>613</v>
      </c>
      <c r="I752" s="37" t="s">
        <v>7</v>
      </c>
      <c r="J752" s="48"/>
      <c r="K752" s="37">
        <f>0</f>
        <v>0</v>
      </c>
      <c r="L752" s="39" t="s">
        <v>9</v>
      </c>
      <c r="N752" s="71">
        <f t="shared" si="61"/>
        <v>1</v>
      </c>
      <c r="O752" s="8">
        <f t="shared" si="62"/>
        <v>0</v>
      </c>
      <c r="P752" s="67">
        <f t="shared" si="63"/>
        <v>1</v>
      </c>
    </row>
    <row r="753" spans="1:16" ht="13.5" customHeight="1" x14ac:dyDescent="0.15">
      <c r="A753" s="32">
        <v>20150811111</v>
      </c>
      <c r="B753" s="33" t="s">
        <v>147</v>
      </c>
      <c r="C753" s="32" t="s">
        <v>8</v>
      </c>
      <c r="D753" s="34" t="s">
        <v>609</v>
      </c>
      <c r="E753" s="34" t="s">
        <v>7</v>
      </c>
      <c r="F753" s="52" t="s">
        <v>6</v>
      </c>
      <c r="G753" s="35">
        <f>0/100</f>
        <v>0</v>
      </c>
      <c r="H753" s="36" t="s">
        <v>613</v>
      </c>
      <c r="I753" s="37" t="s">
        <v>7</v>
      </c>
      <c r="J753" s="48"/>
      <c r="K753" s="37">
        <f>0</f>
        <v>0</v>
      </c>
      <c r="L753" s="39" t="s">
        <v>9</v>
      </c>
      <c r="N753" s="71">
        <f t="shared" si="61"/>
        <v>0</v>
      </c>
      <c r="O753" s="8">
        <f t="shared" si="62"/>
        <v>0</v>
      </c>
      <c r="P753" s="67">
        <f t="shared" si="63"/>
        <v>1</v>
      </c>
    </row>
    <row r="754" spans="1:16" ht="13.5" customHeight="1" x14ac:dyDescent="0.15">
      <c r="A754" s="32">
        <v>20150811112</v>
      </c>
      <c r="B754" s="33" t="s">
        <v>147</v>
      </c>
      <c r="C754" s="32" t="s">
        <v>8</v>
      </c>
      <c r="D754" s="34" t="s">
        <v>609</v>
      </c>
      <c r="E754" s="34" t="s">
        <v>7</v>
      </c>
      <c r="F754" s="52" t="s">
        <v>6</v>
      </c>
      <c r="G754" s="35">
        <f>0/100</f>
        <v>0</v>
      </c>
      <c r="H754" s="36" t="s">
        <v>613</v>
      </c>
      <c r="I754" s="37" t="s">
        <v>7</v>
      </c>
      <c r="J754" s="48"/>
      <c r="K754" s="37">
        <f>0</f>
        <v>0</v>
      </c>
      <c r="L754" s="39" t="s">
        <v>9</v>
      </c>
      <c r="N754" s="71">
        <f t="shared" si="61"/>
        <v>0</v>
      </c>
      <c r="O754" s="8">
        <f t="shared" si="62"/>
        <v>0</v>
      </c>
      <c r="P754" s="67">
        <f t="shared" si="63"/>
        <v>1</v>
      </c>
    </row>
    <row r="755" spans="1:16" ht="13.5" customHeight="1" x14ac:dyDescent="0.15">
      <c r="A755" s="32">
        <v>20150811113</v>
      </c>
      <c r="B755" s="33" t="s">
        <v>147</v>
      </c>
      <c r="C755" s="32" t="s">
        <v>8</v>
      </c>
      <c r="D755" s="34" t="s">
        <v>609</v>
      </c>
      <c r="E755" s="34" t="s">
        <v>7</v>
      </c>
      <c r="F755" s="52" t="s">
        <v>6</v>
      </c>
      <c r="G755" s="35">
        <f>0/100</f>
        <v>0</v>
      </c>
      <c r="H755" s="36" t="s">
        <v>613</v>
      </c>
      <c r="I755" s="37" t="s">
        <v>7</v>
      </c>
      <c r="J755" s="48"/>
      <c r="K755" s="37">
        <f>0</f>
        <v>0</v>
      </c>
      <c r="L755" s="39" t="s">
        <v>9</v>
      </c>
      <c r="N755" s="71">
        <f t="shared" si="61"/>
        <v>0</v>
      </c>
      <c r="O755" s="8">
        <f t="shared" si="62"/>
        <v>0</v>
      </c>
      <c r="P755" s="67">
        <f t="shared" si="63"/>
        <v>1</v>
      </c>
    </row>
    <row r="756" spans="1:16" ht="13.5" customHeight="1" x14ac:dyDescent="0.15">
      <c r="A756" s="32">
        <v>20150811114</v>
      </c>
      <c r="B756" s="33" t="s">
        <v>147</v>
      </c>
      <c r="C756" s="32" t="s">
        <v>8</v>
      </c>
      <c r="D756" s="34" t="s">
        <v>609</v>
      </c>
      <c r="E756" s="34" t="s">
        <v>10</v>
      </c>
      <c r="F756" s="52" t="s">
        <v>534</v>
      </c>
      <c r="G756" s="35">
        <f>121/20</f>
        <v>6.05</v>
      </c>
      <c r="H756" s="36" t="s">
        <v>613</v>
      </c>
      <c r="I756" s="37" t="s">
        <v>10</v>
      </c>
      <c r="J756" s="48" t="s">
        <v>176</v>
      </c>
      <c r="K756" s="37">
        <f xml:space="preserve"> 171/200</f>
        <v>0.85499999999999998</v>
      </c>
      <c r="L756" s="39" t="s">
        <v>27</v>
      </c>
      <c r="N756" s="71">
        <f t="shared" si="61"/>
        <v>1</v>
      </c>
      <c r="O756" s="8">
        <f t="shared" si="62"/>
        <v>1</v>
      </c>
      <c r="P756" s="67">
        <f t="shared" si="63"/>
        <v>1</v>
      </c>
    </row>
    <row r="757" spans="1:16" ht="13.5" customHeight="1" x14ac:dyDescent="0.15">
      <c r="A757" s="32">
        <v>20150811115</v>
      </c>
      <c r="B757" s="33" t="s">
        <v>147</v>
      </c>
      <c r="C757" s="32" t="s">
        <v>8</v>
      </c>
      <c r="D757" s="34" t="s">
        <v>609</v>
      </c>
      <c r="E757" s="34" t="s">
        <v>7</v>
      </c>
      <c r="F757" s="52" t="s">
        <v>6</v>
      </c>
      <c r="G757" s="35">
        <f>0/100</f>
        <v>0</v>
      </c>
      <c r="H757" s="36" t="s">
        <v>613</v>
      </c>
      <c r="I757" s="37" t="s">
        <v>7</v>
      </c>
      <c r="J757" s="48"/>
      <c r="K757" s="37">
        <f>0</f>
        <v>0</v>
      </c>
      <c r="L757" s="39" t="s">
        <v>4</v>
      </c>
      <c r="N757" s="71">
        <f t="shared" si="61"/>
        <v>0</v>
      </c>
      <c r="O757" s="8">
        <f t="shared" si="62"/>
        <v>0</v>
      </c>
      <c r="P757" s="67">
        <f t="shared" si="63"/>
        <v>0</v>
      </c>
    </row>
    <row r="758" spans="1:16" ht="13.5" customHeight="1" x14ac:dyDescent="0.15">
      <c r="A758" s="32">
        <v>20150811116</v>
      </c>
      <c r="B758" s="33" t="s">
        <v>147</v>
      </c>
      <c r="C758" s="32" t="s">
        <v>8</v>
      </c>
      <c r="D758" s="34" t="s">
        <v>609</v>
      </c>
      <c r="E758" s="34" t="s">
        <v>7</v>
      </c>
      <c r="F758" s="52" t="s">
        <v>6</v>
      </c>
      <c r="G758" s="35">
        <f>0/100</f>
        <v>0</v>
      </c>
      <c r="H758" s="36" t="s">
        <v>613</v>
      </c>
      <c r="I758" s="37" t="s">
        <v>7</v>
      </c>
      <c r="J758" s="48"/>
      <c r="K758" s="37">
        <f>0</f>
        <v>0</v>
      </c>
      <c r="L758" s="39" t="s">
        <v>4</v>
      </c>
      <c r="N758" s="71">
        <f t="shared" si="61"/>
        <v>0</v>
      </c>
      <c r="O758" s="8">
        <f t="shared" si="62"/>
        <v>0</v>
      </c>
      <c r="P758" s="67">
        <f t="shared" si="63"/>
        <v>0</v>
      </c>
    </row>
    <row r="759" spans="1:16" ht="13.5" customHeight="1" x14ac:dyDescent="0.15">
      <c r="A759" s="32">
        <v>20150811117</v>
      </c>
      <c r="B759" s="33" t="s">
        <v>147</v>
      </c>
      <c r="C759" s="32" t="s">
        <v>8</v>
      </c>
      <c r="D759" s="34" t="s">
        <v>609</v>
      </c>
      <c r="E759" s="34" t="s">
        <v>7</v>
      </c>
      <c r="F759" s="52" t="s">
        <v>6</v>
      </c>
      <c r="G759" s="35">
        <f>0/100</f>
        <v>0</v>
      </c>
      <c r="H759" s="36" t="s">
        <v>613</v>
      </c>
      <c r="I759" s="37" t="s">
        <v>7</v>
      </c>
      <c r="J759" s="48"/>
      <c r="K759" s="37">
        <f>0</f>
        <v>0</v>
      </c>
      <c r="L759" s="39" t="s">
        <v>4</v>
      </c>
      <c r="N759" s="71">
        <f t="shared" si="61"/>
        <v>0</v>
      </c>
      <c r="O759" s="8">
        <f t="shared" si="62"/>
        <v>0</v>
      </c>
      <c r="P759" s="67">
        <f t="shared" si="63"/>
        <v>0</v>
      </c>
    </row>
    <row r="760" spans="1:16" ht="13.5" customHeight="1" x14ac:dyDescent="0.15">
      <c r="A760" s="32">
        <v>20150811118</v>
      </c>
      <c r="B760" s="33" t="s">
        <v>147</v>
      </c>
      <c r="C760" s="32" t="s">
        <v>8</v>
      </c>
      <c r="D760" s="34" t="s">
        <v>609</v>
      </c>
      <c r="E760" s="34" t="s">
        <v>10</v>
      </c>
      <c r="F760" s="52" t="s">
        <v>535</v>
      </c>
      <c r="G760" s="35">
        <f>4/35</f>
        <v>0.11428571428571428</v>
      </c>
      <c r="H760" s="36" t="s">
        <v>613</v>
      </c>
      <c r="I760" s="37" t="s">
        <v>10</v>
      </c>
      <c r="J760" s="48" t="s">
        <v>52</v>
      </c>
      <c r="K760" s="37">
        <f xml:space="preserve"> 21/201</f>
        <v>0.1044776119402985</v>
      </c>
      <c r="L760" s="39" t="s">
        <v>9</v>
      </c>
      <c r="N760" s="71">
        <f t="shared" si="61"/>
        <v>1</v>
      </c>
      <c r="O760" s="8">
        <f t="shared" si="62"/>
        <v>1</v>
      </c>
      <c r="P760" s="67">
        <f t="shared" si="63"/>
        <v>1</v>
      </c>
    </row>
    <row r="761" spans="1:16" ht="13.5" customHeight="1" x14ac:dyDescent="0.15">
      <c r="A761" s="32">
        <v>20150811119</v>
      </c>
      <c r="B761" s="33" t="s">
        <v>147</v>
      </c>
      <c r="C761" s="32" t="s">
        <v>8</v>
      </c>
      <c r="D761" s="34" t="s">
        <v>609</v>
      </c>
      <c r="E761" s="34" t="s">
        <v>7</v>
      </c>
      <c r="F761" s="52" t="s">
        <v>6</v>
      </c>
      <c r="G761" s="35">
        <f>0/100</f>
        <v>0</v>
      </c>
      <c r="H761" s="36" t="s">
        <v>613</v>
      </c>
      <c r="I761" s="37" t="s">
        <v>10</v>
      </c>
      <c r="J761" s="48" t="s">
        <v>177</v>
      </c>
      <c r="K761" s="37">
        <f xml:space="preserve"> 9/200</f>
        <v>4.4999999999999998E-2</v>
      </c>
      <c r="L761" s="39" t="s">
        <v>27</v>
      </c>
      <c r="N761" s="71">
        <f t="shared" si="61"/>
        <v>0</v>
      </c>
      <c r="O761" s="8">
        <f t="shared" si="62"/>
        <v>1</v>
      </c>
      <c r="P761" s="67">
        <f t="shared" si="63"/>
        <v>1</v>
      </c>
    </row>
    <row r="762" spans="1:16" ht="13.5" customHeight="1" x14ac:dyDescent="0.15">
      <c r="A762" s="32">
        <v>20150811120</v>
      </c>
      <c r="B762" s="33" t="s">
        <v>147</v>
      </c>
      <c r="C762" s="32" t="s">
        <v>8</v>
      </c>
      <c r="D762" s="34" t="s">
        <v>609</v>
      </c>
      <c r="E762" s="34" t="s">
        <v>7</v>
      </c>
      <c r="F762" s="52" t="s">
        <v>6</v>
      </c>
      <c r="G762" s="35">
        <f>0/100</f>
        <v>0</v>
      </c>
      <c r="H762" s="36" t="s">
        <v>613</v>
      </c>
      <c r="I762" s="37" t="s">
        <v>7</v>
      </c>
      <c r="J762" s="48"/>
      <c r="K762" s="37">
        <f>0</f>
        <v>0</v>
      </c>
      <c r="L762" s="39" t="s">
        <v>4</v>
      </c>
      <c r="N762" s="71">
        <f t="shared" si="61"/>
        <v>0</v>
      </c>
      <c r="O762" s="8">
        <f t="shared" si="62"/>
        <v>0</v>
      </c>
      <c r="P762" s="67">
        <f t="shared" si="63"/>
        <v>0</v>
      </c>
    </row>
    <row r="763" spans="1:16" ht="13.5" customHeight="1" x14ac:dyDescent="0.15">
      <c r="A763" s="32">
        <v>20150811121</v>
      </c>
      <c r="B763" s="33" t="s">
        <v>147</v>
      </c>
      <c r="C763" s="32" t="s">
        <v>8</v>
      </c>
      <c r="D763" s="34" t="s">
        <v>609</v>
      </c>
      <c r="E763" s="34" t="s">
        <v>7</v>
      </c>
      <c r="F763" s="52" t="s">
        <v>6</v>
      </c>
      <c r="G763" s="35">
        <f>0/100</f>
        <v>0</v>
      </c>
      <c r="H763" s="36" t="s">
        <v>613</v>
      </c>
      <c r="I763" s="37" t="s">
        <v>7</v>
      </c>
      <c r="J763" s="48"/>
      <c r="K763" s="37">
        <f>0</f>
        <v>0</v>
      </c>
      <c r="L763" s="39" t="s">
        <v>4</v>
      </c>
      <c r="N763" s="71">
        <f t="shared" si="61"/>
        <v>0</v>
      </c>
      <c r="O763" s="8">
        <f t="shared" si="62"/>
        <v>0</v>
      </c>
      <c r="P763" s="67">
        <f t="shared" si="63"/>
        <v>0</v>
      </c>
    </row>
    <row r="764" spans="1:16" ht="13.5" customHeight="1" x14ac:dyDescent="0.15">
      <c r="A764" s="32">
        <v>20150811122</v>
      </c>
      <c r="B764" s="33" t="s">
        <v>147</v>
      </c>
      <c r="C764" s="32" t="s">
        <v>8</v>
      </c>
      <c r="D764" s="34" t="s">
        <v>609</v>
      </c>
      <c r="E764" s="34" t="s">
        <v>7</v>
      </c>
      <c r="F764" s="52" t="s">
        <v>6</v>
      </c>
      <c r="G764" s="35">
        <f>0/100</f>
        <v>0</v>
      </c>
      <c r="H764" s="36" t="s">
        <v>613</v>
      </c>
      <c r="I764" s="37" t="s">
        <v>10</v>
      </c>
      <c r="J764" s="48" t="s">
        <v>13</v>
      </c>
      <c r="K764" s="37">
        <f xml:space="preserve"> 2/200</f>
        <v>0.01</v>
      </c>
      <c r="L764" s="39" t="s">
        <v>4</v>
      </c>
      <c r="N764" s="71">
        <f t="shared" si="61"/>
        <v>0</v>
      </c>
      <c r="O764" s="8">
        <f t="shared" si="62"/>
        <v>0</v>
      </c>
      <c r="P764" s="67">
        <f t="shared" si="63"/>
        <v>0</v>
      </c>
    </row>
    <row r="765" spans="1:16" ht="13.5" customHeight="1" x14ac:dyDescent="0.15">
      <c r="A765" s="32">
        <v>20150811123</v>
      </c>
      <c r="B765" s="33" t="s">
        <v>147</v>
      </c>
      <c r="C765" s="32" t="s">
        <v>8</v>
      </c>
      <c r="D765" s="34" t="s">
        <v>609</v>
      </c>
      <c r="E765" s="34" t="s">
        <v>7</v>
      </c>
      <c r="F765" s="52" t="s">
        <v>6</v>
      </c>
      <c r="G765" s="35">
        <f>0/100</f>
        <v>0</v>
      </c>
      <c r="H765" s="36" t="s">
        <v>613</v>
      </c>
      <c r="I765" s="37" t="s">
        <v>7</v>
      </c>
      <c r="J765" s="48"/>
      <c r="K765" s="37">
        <f>0</f>
        <v>0</v>
      </c>
      <c r="L765" s="39" t="s">
        <v>4</v>
      </c>
      <c r="N765" s="71">
        <f t="shared" si="61"/>
        <v>0</v>
      </c>
      <c r="O765" s="8">
        <f t="shared" si="62"/>
        <v>0</v>
      </c>
      <c r="P765" s="67">
        <f t="shared" si="63"/>
        <v>0</v>
      </c>
    </row>
    <row r="766" spans="1:16" ht="13.5" customHeight="1" x14ac:dyDescent="0.15">
      <c r="A766" s="32">
        <v>20150811124</v>
      </c>
      <c r="B766" s="33" t="s">
        <v>147</v>
      </c>
      <c r="C766" s="32" t="s">
        <v>8</v>
      </c>
      <c r="D766" s="34" t="s">
        <v>609</v>
      </c>
      <c r="E766" s="34" t="s">
        <v>10</v>
      </c>
      <c r="F766" s="52" t="s">
        <v>178</v>
      </c>
      <c r="G766" s="35">
        <f>5/33</f>
        <v>0.15151515151515152</v>
      </c>
      <c r="H766" s="36" t="s">
        <v>613</v>
      </c>
      <c r="I766" s="37" t="s">
        <v>10</v>
      </c>
      <c r="J766" s="48" t="s">
        <v>179</v>
      </c>
      <c r="K766" s="37">
        <f xml:space="preserve"> 77/200</f>
        <v>0.38500000000000001</v>
      </c>
      <c r="L766" s="39" t="s">
        <v>9</v>
      </c>
      <c r="N766" s="71">
        <f t="shared" si="61"/>
        <v>1</v>
      </c>
      <c r="O766" s="8">
        <f t="shared" si="62"/>
        <v>1</v>
      </c>
      <c r="P766" s="67">
        <f t="shared" si="63"/>
        <v>1</v>
      </c>
    </row>
    <row r="767" spans="1:16" ht="13.5" customHeight="1" x14ac:dyDescent="0.15">
      <c r="A767" s="32">
        <v>20150811125</v>
      </c>
      <c r="B767" s="33" t="s">
        <v>147</v>
      </c>
      <c r="C767" s="32" t="s">
        <v>8</v>
      </c>
      <c r="D767" s="34" t="s">
        <v>609</v>
      </c>
      <c r="E767" s="34" t="s">
        <v>7</v>
      </c>
      <c r="F767" s="52" t="s">
        <v>6</v>
      </c>
      <c r="G767" s="35">
        <f>0/100</f>
        <v>0</v>
      </c>
      <c r="H767" s="36" t="s">
        <v>613</v>
      </c>
      <c r="I767" s="37" t="s">
        <v>7</v>
      </c>
      <c r="J767" s="48"/>
      <c r="K767" s="37">
        <f>0</f>
        <v>0</v>
      </c>
      <c r="L767" s="39" t="s">
        <v>4</v>
      </c>
      <c r="N767" s="71">
        <f t="shared" si="61"/>
        <v>0</v>
      </c>
      <c r="O767" s="8">
        <f t="shared" si="62"/>
        <v>0</v>
      </c>
      <c r="P767" s="67">
        <f t="shared" si="63"/>
        <v>0</v>
      </c>
    </row>
    <row r="768" spans="1:16" ht="13.5" customHeight="1" x14ac:dyDescent="0.15">
      <c r="A768" s="32">
        <v>20150811126</v>
      </c>
      <c r="B768" s="33" t="s">
        <v>147</v>
      </c>
      <c r="C768" s="32" t="s">
        <v>8</v>
      </c>
      <c r="D768" s="34" t="s">
        <v>609</v>
      </c>
      <c r="E768" s="34" t="s">
        <v>7</v>
      </c>
      <c r="F768" s="52" t="s">
        <v>6</v>
      </c>
      <c r="G768" s="35">
        <f>0/100</f>
        <v>0</v>
      </c>
      <c r="H768" s="36" t="s">
        <v>611</v>
      </c>
      <c r="I768" s="37" t="s">
        <v>7</v>
      </c>
      <c r="J768" s="48"/>
      <c r="K768" s="37">
        <f>0</f>
        <v>0</v>
      </c>
      <c r="L768" s="39" t="s">
        <v>4</v>
      </c>
      <c r="N768" s="71">
        <f t="shared" si="61"/>
        <v>0</v>
      </c>
      <c r="O768" s="8">
        <f t="shared" si="62"/>
        <v>0</v>
      </c>
      <c r="P768" s="67">
        <f t="shared" si="63"/>
        <v>0</v>
      </c>
    </row>
    <row r="769" spans="1:16" ht="13.5" customHeight="1" x14ac:dyDescent="0.15">
      <c r="A769" s="32">
        <v>20150811127</v>
      </c>
      <c r="B769" s="33" t="s">
        <v>147</v>
      </c>
      <c r="C769" s="32" t="s">
        <v>8</v>
      </c>
      <c r="D769" s="34" t="s">
        <v>609</v>
      </c>
      <c r="E769" s="34" t="s">
        <v>7</v>
      </c>
      <c r="F769" s="52" t="s">
        <v>6</v>
      </c>
      <c r="G769" s="35">
        <f>0/100</f>
        <v>0</v>
      </c>
      <c r="H769" s="36" t="s">
        <v>611</v>
      </c>
      <c r="I769" s="37" t="s">
        <v>7</v>
      </c>
      <c r="J769" s="48"/>
      <c r="K769" s="37">
        <f>0</f>
        <v>0</v>
      </c>
      <c r="L769" s="39" t="s">
        <v>4</v>
      </c>
      <c r="N769" s="71">
        <f t="shared" si="61"/>
        <v>0</v>
      </c>
      <c r="O769" s="8">
        <f t="shared" si="62"/>
        <v>0</v>
      </c>
      <c r="P769" s="67">
        <f t="shared" si="63"/>
        <v>0</v>
      </c>
    </row>
    <row r="770" spans="1:16" ht="13.5" customHeight="1" x14ac:dyDescent="0.15">
      <c r="A770" s="32">
        <v>20150811128</v>
      </c>
      <c r="B770" s="33" t="s">
        <v>147</v>
      </c>
      <c r="C770" s="32" t="s">
        <v>8</v>
      </c>
      <c r="D770" s="34" t="s">
        <v>609</v>
      </c>
      <c r="E770" s="34" t="s">
        <v>536</v>
      </c>
      <c r="F770" s="52" t="s">
        <v>180</v>
      </c>
      <c r="G770" s="35">
        <f>3/30</f>
        <v>0.1</v>
      </c>
      <c r="H770" s="36" t="s">
        <v>611</v>
      </c>
      <c r="I770" s="37" t="s">
        <v>536</v>
      </c>
      <c r="J770" s="48" t="s">
        <v>57</v>
      </c>
      <c r="K770" s="37">
        <f xml:space="preserve"> 8/200</f>
        <v>0.04</v>
      </c>
      <c r="L770" s="39" t="s">
        <v>9</v>
      </c>
      <c r="N770" s="71">
        <f t="shared" si="61"/>
        <v>1</v>
      </c>
      <c r="O770" s="8">
        <f t="shared" si="62"/>
        <v>1</v>
      </c>
      <c r="P770" s="67">
        <f t="shared" si="63"/>
        <v>1</v>
      </c>
    </row>
    <row r="771" spans="1:16" ht="13.5" customHeight="1" x14ac:dyDescent="0.15">
      <c r="A771" s="32">
        <v>20150811129</v>
      </c>
      <c r="B771" s="33" t="s">
        <v>538</v>
      </c>
      <c r="C771" s="32" t="s">
        <v>537</v>
      </c>
      <c r="D771" s="34" t="s">
        <v>609</v>
      </c>
      <c r="E771" s="34" t="s">
        <v>7</v>
      </c>
      <c r="F771" s="52" t="s">
        <v>539</v>
      </c>
      <c r="G771" s="35">
        <f>0/100</f>
        <v>0</v>
      </c>
      <c r="H771" s="36" t="s">
        <v>611</v>
      </c>
      <c r="I771" s="37" t="s">
        <v>7</v>
      </c>
      <c r="J771" s="48"/>
      <c r="K771" s="37">
        <f>0</f>
        <v>0</v>
      </c>
      <c r="L771" s="39" t="s">
        <v>4</v>
      </c>
      <c r="N771" s="71">
        <f t="shared" si="61"/>
        <v>0</v>
      </c>
      <c r="O771" s="8">
        <f t="shared" si="62"/>
        <v>0</v>
      </c>
      <c r="P771" s="67">
        <f t="shared" si="63"/>
        <v>0</v>
      </c>
    </row>
    <row r="772" spans="1:16" ht="13.5" customHeight="1" x14ac:dyDescent="0.15">
      <c r="A772" s="32">
        <v>20150811130</v>
      </c>
      <c r="B772" s="33" t="s">
        <v>147</v>
      </c>
      <c r="C772" s="32" t="s">
        <v>8</v>
      </c>
      <c r="D772" s="34" t="s">
        <v>609</v>
      </c>
      <c r="E772" s="34" t="s">
        <v>10</v>
      </c>
      <c r="F772" s="52" t="s">
        <v>181</v>
      </c>
      <c r="G772" s="35">
        <f>15/56</f>
        <v>0.26785714285714285</v>
      </c>
      <c r="H772" s="36" t="s">
        <v>611</v>
      </c>
      <c r="I772" s="37" t="s">
        <v>44</v>
      </c>
      <c r="J772" s="48" t="s">
        <v>182</v>
      </c>
      <c r="K772" s="37">
        <f xml:space="preserve"> 12/200</f>
        <v>0.06</v>
      </c>
      <c r="L772" s="39" t="s">
        <v>42</v>
      </c>
      <c r="N772" s="71">
        <f t="shared" ref="N772:N835" si="65">IF(E772="neg",0,IF(L772="neg",0,1))</f>
        <v>1</v>
      </c>
      <c r="O772" s="8">
        <f t="shared" ref="O772:O835" si="66">IF(I772="neg",0,IF(L772="neg",0,1))</f>
        <v>1</v>
      </c>
      <c r="P772" s="67">
        <f t="shared" ref="P772:P835" si="67">IF(L772="neg",0,1)</f>
        <v>1</v>
      </c>
    </row>
    <row r="773" spans="1:16" ht="13.5" customHeight="1" x14ac:dyDescent="0.15">
      <c r="A773" s="32">
        <v>20150811131</v>
      </c>
      <c r="B773" s="33" t="s">
        <v>147</v>
      </c>
      <c r="C773" s="32" t="s">
        <v>8</v>
      </c>
      <c r="D773" s="34" t="s">
        <v>609</v>
      </c>
      <c r="E773" s="34" t="s">
        <v>540</v>
      </c>
      <c r="F773" s="52" t="s">
        <v>6</v>
      </c>
      <c r="G773" s="35">
        <f>0/100</f>
        <v>0</v>
      </c>
      <c r="H773" s="36" t="s">
        <v>611</v>
      </c>
      <c r="I773" s="37" t="s">
        <v>540</v>
      </c>
      <c r="J773" s="48"/>
      <c r="K773" s="37">
        <f>0</f>
        <v>0</v>
      </c>
      <c r="L773" s="39" t="s">
        <v>4</v>
      </c>
      <c r="N773" s="71">
        <f t="shared" si="65"/>
        <v>0</v>
      </c>
      <c r="O773" s="8">
        <f t="shared" si="66"/>
        <v>0</v>
      </c>
      <c r="P773" s="67">
        <f t="shared" si="67"/>
        <v>0</v>
      </c>
    </row>
    <row r="774" spans="1:16" ht="13.5" customHeight="1" x14ac:dyDescent="0.15">
      <c r="A774" s="32">
        <v>20150811132</v>
      </c>
      <c r="B774" s="33" t="s">
        <v>542</v>
      </c>
      <c r="C774" s="32" t="s">
        <v>541</v>
      </c>
      <c r="D774" s="34" t="s">
        <v>609</v>
      </c>
      <c r="E774" s="34" t="s">
        <v>10</v>
      </c>
      <c r="F774" s="52" t="s">
        <v>543</v>
      </c>
      <c r="G774" s="35">
        <f>15/32</f>
        <v>0.46875</v>
      </c>
      <c r="H774" s="36" t="s">
        <v>611</v>
      </c>
      <c r="I774" s="37" t="s">
        <v>10</v>
      </c>
      <c r="J774" s="48" t="s">
        <v>183</v>
      </c>
      <c r="K774" s="37">
        <f xml:space="preserve"> 20/213</f>
        <v>9.3896713615023469E-2</v>
      </c>
      <c r="L774" s="39" t="s">
        <v>19</v>
      </c>
      <c r="N774" s="71">
        <f t="shared" si="65"/>
        <v>1</v>
      </c>
      <c r="O774" s="8">
        <f t="shared" si="66"/>
        <v>1</v>
      </c>
      <c r="P774" s="67">
        <f t="shared" si="67"/>
        <v>1</v>
      </c>
    </row>
    <row r="775" spans="1:16" ht="13.5" customHeight="1" x14ac:dyDescent="0.15">
      <c r="A775" s="32">
        <v>20150811133</v>
      </c>
      <c r="B775" s="33" t="s">
        <v>147</v>
      </c>
      <c r="C775" s="32" t="s">
        <v>8</v>
      </c>
      <c r="D775" s="34" t="s">
        <v>609</v>
      </c>
      <c r="E775" s="34" t="s">
        <v>544</v>
      </c>
      <c r="F775" s="52" t="s">
        <v>6</v>
      </c>
      <c r="G775" s="35">
        <f>0/100</f>
        <v>0</v>
      </c>
      <c r="H775" s="36" t="s">
        <v>611</v>
      </c>
      <c r="I775" s="37" t="s">
        <v>544</v>
      </c>
      <c r="J775" s="48"/>
      <c r="K775" s="37">
        <f>0</f>
        <v>0</v>
      </c>
      <c r="L775" s="39" t="s">
        <v>4</v>
      </c>
      <c r="N775" s="71">
        <f t="shared" si="65"/>
        <v>0</v>
      </c>
      <c r="O775" s="8">
        <f t="shared" si="66"/>
        <v>0</v>
      </c>
      <c r="P775" s="67">
        <f t="shared" si="67"/>
        <v>0</v>
      </c>
    </row>
    <row r="776" spans="1:16" ht="13.5" customHeight="1" x14ac:dyDescent="0.15">
      <c r="A776" s="32">
        <v>20150811134</v>
      </c>
      <c r="B776" s="33" t="s">
        <v>538</v>
      </c>
      <c r="C776" s="32" t="s">
        <v>537</v>
      </c>
      <c r="D776" s="34" t="s">
        <v>609</v>
      </c>
      <c r="E776" s="34" t="s">
        <v>10</v>
      </c>
      <c r="F776" s="52" t="s">
        <v>545</v>
      </c>
      <c r="G776" s="35">
        <f>3/31</f>
        <v>9.6774193548387094E-2</v>
      </c>
      <c r="H776" s="36" t="s">
        <v>611</v>
      </c>
      <c r="I776" s="37" t="s">
        <v>51</v>
      </c>
      <c r="J776" s="48" t="s">
        <v>184</v>
      </c>
      <c r="K776" s="37">
        <v>0.10144927536231885</v>
      </c>
      <c r="L776" s="39" t="s">
        <v>9</v>
      </c>
      <c r="N776" s="71">
        <f t="shared" si="65"/>
        <v>1</v>
      </c>
      <c r="O776" s="8">
        <f t="shared" si="66"/>
        <v>1</v>
      </c>
      <c r="P776" s="67">
        <f t="shared" si="67"/>
        <v>1</v>
      </c>
    </row>
    <row r="777" spans="1:16" ht="13.5" customHeight="1" x14ac:dyDescent="0.15">
      <c r="A777" s="32">
        <v>20150811135</v>
      </c>
      <c r="B777" s="33" t="s">
        <v>147</v>
      </c>
      <c r="C777" s="32" t="s">
        <v>8</v>
      </c>
      <c r="D777" s="34" t="s">
        <v>609</v>
      </c>
      <c r="E777" s="34" t="s">
        <v>544</v>
      </c>
      <c r="F777" s="52" t="s">
        <v>6</v>
      </c>
      <c r="G777" s="35">
        <f>0/100</f>
        <v>0</v>
      </c>
      <c r="H777" s="36" t="s">
        <v>611</v>
      </c>
      <c r="I777" s="37" t="s">
        <v>536</v>
      </c>
      <c r="J777" s="48" t="s">
        <v>37</v>
      </c>
      <c r="K777" s="37">
        <f xml:space="preserve"> 3/200</f>
        <v>1.4999999999999999E-2</v>
      </c>
      <c r="L777" s="39" t="s">
        <v>19</v>
      </c>
      <c r="N777" s="71">
        <f t="shared" si="65"/>
        <v>0</v>
      </c>
      <c r="O777" s="8">
        <f t="shared" si="66"/>
        <v>1</v>
      </c>
      <c r="P777" s="67">
        <f t="shared" si="67"/>
        <v>1</v>
      </c>
    </row>
    <row r="778" spans="1:16" ht="13.5" customHeight="1" x14ac:dyDescent="0.15">
      <c r="A778" s="32">
        <v>20150813001</v>
      </c>
      <c r="B778" s="33" t="s">
        <v>547</v>
      </c>
      <c r="C778" s="32" t="s">
        <v>546</v>
      </c>
      <c r="D778" s="34" t="s">
        <v>609</v>
      </c>
      <c r="E778" s="34" t="s">
        <v>7</v>
      </c>
      <c r="F778" s="52" t="s">
        <v>539</v>
      </c>
      <c r="G778" s="35">
        <f>0/100</f>
        <v>0</v>
      </c>
      <c r="H778" s="36" t="s">
        <v>615</v>
      </c>
      <c r="I778" s="37" t="s">
        <v>10</v>
      </c>
      <c r="J778" s="48" t="s">
        <v>13</v>
      </c>
      <c r="K778" s="37">
        <f xml:space="preserve"> 2/200</f>
        <v>0.01</v>
      </c>
      <c r="L778" s="39" t="s">
        <v>4</v>
      </c>
      <c r="N778" s="71">
        <f t="shared" si="65"/>
        <v>0</v>
      </c>
      <c r="O778" s="8">
        <f t="shared" si="66"/>
        <v>0</v>
      </c>
      <c r="P778" s="67">
        <f t="shared" si="67"/>
        <v>0</v>
      </c>
    </row>
    <row r="779" spans="1:16" ht="13.5" customHeight="1" x14ac:dyDescent="0.15">
      <c r="A779" s="32">
        <v>20150813002</v>
      </c>
      <c r="B779" s="33" t="s">
        <v>185</v>
      </c>
      <c r="C779" s="32" t="s">
        <v>122</v>
      </c>
      <c r="D779" s="34" t="s">
        <v>609</v>
      </c>
      <c r="E779" s="34" t="s">
        <v>536</v>
      </c>
      <c r="F779" s="52" t="s">
        <v>186</v>
      </c>
      <c r="G779" s="35">
        <f>4/50</f>
        <v>0.08</v>
      </c>
      <c r="H779" s="36" t="s">
        <v>615</v>
      </c>
      <c r="I779" s="37" t="s">
        <v>549</v>
      </c>
      <c r="J779" s="48" t="s">
        <v>548</v>
      </c>
      <c r="K779" s="37">
        <v>3.5000000000000003E-2</v>
      </c>
      <c r="L779" s="39" t="s">
        <v>9</v>
      </c>
      <c r="N779" s="71">
        <f t="shared" si="65"/>
        <v>1</v>
      </c>
      <c r="O779" s="8">
        <f t="shared" si="66"/>
        <v>1</v>
      </c>
      <c r="P779" s="67">
        <f t="shared" si="67"/>
        <v>1</v>
      </c>
    </row>
    <row r="780" spans="1:16" ht="13.5" customHeight="1" x14ac:dyDescent="0.15">
      <c r="A780" s="32">
        <v>20150813003</v>
      </c>
      <c r="B780" s="33" t="s">
        <v>547</v>
      </c>
      <c r="C780" s="32" t="s">
        <v>546</v>
      </c>
      <c r="D780" s="34" t="s">
        <v>609</v>
      </c>
      <c r="E780" s="34" t="s">
        <v>7</v>
      </c>
      <c r="F780" s="52" t="s">
        <v>539</v>
      </c>
      <c r="G780" s="35">
        <f>0/100</f>
        <v>0</v>
      </c>
      <c r="H780" s="36" t="s">
        <v>615</v>
      </c>
      <c r="I780" s="37" t="s">
        <v>7</v>
      </c>
      <c r="J780" s="48"/>
      <c r="K780" s="37">
        <f>0</f>
        <v>0</v>
      </c>
      <c r="L780" s="39" t="s">
        <v>4</v>
      </c>
      <c r="N780" s="71">
        <f t="shared" si="65"/>
        <v>0</v>
      </c>
      <c r="O780" s="8">
        <f t="shared" si="66"/>
        <v>0</v>
      </c>
      <c r="P780" s="67">
        <f t="shared" si="67"/>
        <v>0</v>
      </c>
    </row>
    <row r="781" spans="1:16" ht="13.5" customHeight="1" x14ac:dyDescent="0.15">
      <c r="A781" s="32">
        <v>20150813004</v>
      </c>
      <c r="B781" s="33" t="s">
        <v>185</v>
      </c>
      <c r="C781" s="32" t="s">
        <v>122</v>
      </c>
      <c r="D781" s="34" t="s">
        <v>609</v>
      </c>
      <c r="E781" s="34" t="s">
        <v>536</v>
      </c>
      <c r="F781" s="52" t="s">
        <v>167</v>
      </c>
      <c r="G781" s="35">
        <f>5/50</f>
        <v>0.1</v>
      </c>
      <c r="H781" s="36" t="s">
        <v>615</v>
      </c>
      <c r="I781" s="37" t="s">
        <v>536</v>
      </c>
      <c r="J781" s="48" t="s">
        <v>158</v>
      </c>
      <c r="K781" s="37">
        <f xml:space="preserve"> 7/200</f>
        <v>3.5000000000000003E-2</v>
      </c>
      <c r="L781" s="39" t="s">
        <v>27</v>
      </c>
      <c r="N781" s="71">
        <f t="shared" si="65"/>
        <v>1</v>
      </c>
      <c r="O781" s="8">
        <f t="shared" si="66"/>
        <v>1</v>
      </c>
      <c r="P781" s="67">
        <f t="shared" si="67"/>
        <v>1</v>
      </c>
    </row>
    <row r="782" spans="1:16" s="6" customFormat="1" ht="13.5" customHeight="1" x14ac:dyDescent="0.15">
      <c r="A782" s="32">
        <v>20150813005</v>
      </c>
      <c r="B782" s="33" t="s">
        <v>547</v>
      </c>
      <c r="C782" s="32" t="s">
        <v>546</v>
      </c>
      <c r="D782" s="34" t="s">
        <v>609</v>
      </c>
      <c r="E782" s="34" t="s">
        <v>7</v>
      </c>
      <c r="F782" s="52" t="s">
        <v>539</v>
      </c>
      <c r="G782" s="35">
        <f>0/100</f>
        <v>0</v>
      </c>
      <c r="H782" s="36" t="s">
        <v>615</v>
      </c>
      <c r="I782" s="37" t="s">
        <v>7</v>
      </c>
      <c r="J782" s="48"/>
      <c r="K782" s="37">
        <f>0</f>
        <v>0</v>
      </c>
      <c r="L782" s="39" t="s">
        <v>38</v>
      </c>
      <c r="N782" s="71">
        <f t="shared" si="65"/>
        <v>0</v>
      </c>
      <c r="O782" s="8">
        <f t="shared" si="66"/>
        <v>0</v>
      </c>
      <c r="P782" s="67">
        <f t="shared" si="67"/>
        <v>1</v>
      </c>
    </row>
    <row r="783" spans="1:16" ht="13.5" customHeight="1" x14ac:dyDescent="0.15">
      <c r="A783" s="32">
        <v>20150813006</v>
      </c>
      <c r="B783" s="33" t="s">
        <v>185</v>
      </c>
      <c r="C783" s="32" t="s">
        <v>122</v>
      </c>
      <c r="D783" s="34" t="s">
        <v>609</v>
      </c>
      <c r="E783" s="34" t="s">
        <v>7</v>
      </c>
      <c r="F783" s="52" t="s">
        <v>6</v>
      </c>
      <c r="G783" s="35">
        <f>0/100</f>
        <v>0</v>
      </c>
      <c r="H783" s="36" t="s">
        <v>615</v>
      </c>
      <c r="I783" s="37" t="s">
        <v>7</v>
      </c>
      <c r="J783" s="48"/>
      <c r="K783" s="37">
        <f>0</f>
        <v>0</v>
      </c>
      <c r="L783" s="39" t="s">
        <v>4</v>
      </c>
      <c r="N783" s="71">
        <f t="shared" si="65"/>
        <v>0</v>
      </c>
      <c r="O783" s="8">
        <f t="shared" si="66"/>
        <v>0</v>
      </c>
      <c r="P783" s="67">
        <f t="shared" si="67"/>
        <v>0</v>
      </c>
    </row>
    <row r="784" spans="1:16" ht="13.5" customHeight="1" x14ac:dyDescent="0.15">
      <c r="A784" s="32">
        <v>20150813007</v>
      </c>
      <c r="B784" s="33" t="s">
        <v>185</v>
      </c>
      <c r="C784" s="32" t="s">
        <v>122</v>
      </c>
      <c r="D784" s="34" t="s">
        <v>609</v>
      </c>
      <c r="E784" s="34" t="s">
        <v>550</v>
      </c>
      <c r="F784" s="52" t="s">
        <v>6</v>
      </c>
      <c r="G784" s="35">
        <f>0/100</f>
        <v>0</v>
      </c>
      <c r="H784" s="36" t="s">
        <v>615</v>
      </c>
      <c r="I784" s="37" t="s">
        <v>550</v>
      </c>
      <c r="J784" s="48"/>
      <c r="K784" s="37">
        <f>0</f>
        <v>0</v>
      </c>
      <c r="L784" s="39" t="s">
        <v>4</v>
      </c>
      <c r="N784" s="71">
        <f t="shared" si="65"/>
        <v>0</v>
      </c>
      <c r="O784" s="8">
        <f t="shared" si="66"/>
        <v>0</v>
      </c>
      <c r="P784" s="67">
        <f t="shared" si="67"/>
        <v>0</v>
      </c>
    </row>
    <row r="785" spans="1:16" ht="13.5" customHeight="1" x14ac:dyDescent="0.15">
      <c r="A785" s="32">
        <v>20150813008</v>
      </c>
      <c r="B785" s="33" t="s">
        <v>552</v>
      </c>
      <c r="C785" s="32" t="s">
        <v>551</v>
      </c>
      <c r="D785" s="34" t="s">
        <v>609</v>
      </c>
      <c r="E785" s="34" t="s">
        <v>7</v>
      </c>
      <c r="F785" s="52" t="s">
        <v>553</v>
      </c>
      <c r="G785" s="35">
        <f>0/100</f>
        <v>0</v>
      </c>
      <c r="H785" s="36" t="s">
        <v>615</v>
      </c>
      <c r="I785" s="37" t="s">
        <v>7</v>
      </c>
      <c r="J785" s="48"/>
      <c r="K785" s="37">
        <f>0</f>
        <v>0</v>
      </c>
      <c r="L785" s="39" t="s">
        <v>4</v>
      </c>
      <c r="N785" s="71">
        <f t="shared" si="65"/>
        <v>0</v>
      </c>
      <c r="O785" s="8">
        <f t="shared" si="66"/>
        <v>0</v>
      </c>
      <c r="P785" s="67">
        <f t="shared" si="67"/>
        <v>0</v>
      </c>
    </row>
    <row r="786" spans="1:16" ht="13.5" customHeight="1" x14ac:dyDescent="0.15">
      <c r="A786" s="32">
        <v>20150813009</v>
      </c>
      <c r="B786" s="33" t="s">
        <v>185</v>
      </c>
      <c r="C786" s="32" t="s">
        <v>122</v>
      </c>
      <c r="D786" s="34" t="s">
        <v>609</v>
      </c>
      <c r="E786" s="34" t="s">
        <v>554</v>
      </c>
      <c r="F786" s="52" t="s">
        <v>187</v>
      </c>
      <c r="G786" s="35">
        <f>8/30</f>
        <v>0.26666666666666666</v>
      </c>
      <c r="H786" s="36" t="s">
        <v>615</v>
      </c>
      <c r="I786" s="37" t="s">
        <v>554</v>
      </c>
      <c r="J786" s="48" t="s">
        <v>188</v>
      </c>
      <c r="K786" s="37">
        <f xml:space="preserve"> 20/200</f>
        <v>0.1</v>
      </c>
      <c r="L786" s="39" t="s">
        <v>9</v>
      </c>
      <c r="N786" s="71">
        <f t="shared" si="65"/>
        <v>1</v>
      </c>
      <c r="O786" s="8">
        <f t="shared" si="66"/>
        <v>1</v>
      </c>
      <c r="P786" s="67">
        <f t="shared" si="67"/>
        <v>1</v>
      </c>
    </row>
    <row r="787" spans="1:16" ht="13.5" customHeight="1" x14ac:dyDescent="0.15">
      <c r="A787" s="32">
        <v>20150813010</v>
      </c>
      <c r="B787" s="33" t="s">
        <v>556</v>
      </c>
      <c r="C787" s="32" t="s">
        <v>555</v>
      </c>
      <c r="D787" s="34" t="s">
        <v>609</v>
      </c>
      <c r="E787" s="34" t="s">
        <v>540</v>
      </c>
      <c r="F787" s="52" t="s">
        <v>557</v>
      </c>
      <c r="G787" s="35">
        <f t="shared" ref="G787:G817" si="68">0/100</f>
        <v>0</v>
      </c>
      <c r="H787" s="36" t="s">
        <v>615</v>
      </c>
      <c r="I787" s="37" t="s">
        <v>540</v>
      </c>
      <c r="J787" s="48"/>
      <c r="K787" s="37">
        <f>0</f>
        <v>0</v>
      </c>
      <c r="L787" s="39" t="s">
        <v>4</v>
      </c>
      <c r="N787" s="71">
        <f t="shared" si="65"/>
        <v>0</v>
      </c>
      <c r="O787" s="8">
        <f t="shared" si="66"/>
        <v>0</v>
      </c>
      <c r="P787" s="67">
        <f t="shared" si="67"/>
        <v>0</v>
      </c>
    </row>
    <row r="788" spans="1:16" ht="13.5" customHeight="1" x14ac:dyDescent="0.15">
      <c r="A788" s="32">
        <v>20150813011</v>
      </c>
      <c r="B788" s="33" t="s">
        <v>556</v>
      </c>
      <c r="C788" s="32" t="s">
        <v>555</v>
      </c>
      <c r="D788" s="34" t="s">
        <v>609</v>
      </c>
      <c r="E788" s="34" t="s">
        <v>7</v>
      </c>
      <c r="F788" s="52" t="s">
        <v>557</v>
      </c>
      <c r="G788" s="35">
        <f t="shared" si="68"/>
        <v>0</v>
      </c>
      <c r="H788" s="36" t="s">
        <v>615</v>
      </c>
      <c r="I788" s="37" t="s">
        <v>7</v>
      </c>
      <c r="J788" s="48"/>
      <c r="K788" s="37">
        <f>0</f>
        <v>0</v>
      </c>
      <c r="L788" s="39" t="s">
        <v>4</v>
      </c>
      <c r="N788" s="71">
        <f t="shared" si="65"/>
        <v>0</v>
      </c>
      <c r="O788" s="8">
        <f t="shared" si="66"/>
        <v>0</v>
      </c>
      <c r="P788" s="67">
        <f t="shared" si="67"/>
        <v>0</v>
      </c>
    </row>
    <row r="789" spans="1:16" ht="13.5" customHeight="1" x14ac:dyDescent="0.15">
      <c r="A789" s="32">
        <v>20150813012</v>
      </c>
      <c r="B789" s="33" t="s">
        <v>185</v>
      </c>
      <c r="C789" s="32" t="s">
        <v>122</v>
      </c>
      <c r="D789" s="34" t="s">
        <v>609</v>
      </c>
      <c r="E789" s="34" t="s">
        <v>7</v>
      </c>
      <c r="F789" s="52" t="s">
        <v>6</v>
      </c>
      <c r="G789" s="35">
        <f t="shared" si="68"/>
        <v>0</v>
      </c>
      <c r="H789" s="36" t="s">
        <v>615</v>
      </c>
      <c r="I789" s="37" t="s">
        <v>7</v>
      </c>
      <c r="J789" s="48"/>
      <c r="K789" s="37">
        <f>0</f>
        <v>0</v>
      </c>
      <c r="L789" s="39" t="s">
        <v>4</v>
      </c>
      <c r="N789" s="71">
        <f t="shared" si="65"/>
        <v>0</v>
      </c>
      <c r="O789" s="8">
        <f t="shared" si="66"/>
        <v>0</v>
      </c>
      <c r="P789" s="67">
        <f t="shared" si="67"/>
        <v>0</v>
      </c>
    </row>
    <row r="790" spans="1:16" ht="13.5" customHeight="1" x14ac:dyDescent="0.15">
      <c r="A790" s="32">
        <v>20150813013</v>
      </c>
      <c r="B790" s="33" t="s">
        <v>185</v>
      </c>
      <c r="C790" s="32" t="s">
        <v>122</v>
      </c>
      <c r="D790" s="34" t="s">
        <v>609</v>
      </c>
      <c r="E790" s="34" t="s">
        <v>540</v>
      </c>
      <c r="F790" s="52" t="s">
        <v>6</v>
      </c>
      <c r="G790" s="35">
        <f t="shared" si="68"/>
        <v>0</v>
      </c>
      <c r="H790" s="36" t="s">
        <v>615</v>
      </c>
      <c r="I790" s="37" t="s">
        <v>558</v>
      </c>
      <c r="J790" s="48" t="s">
        <v>189</v>
      </c>
      <c r="K790" s="37">
        <f xml:space="preserve"> (8/200)</f>
        <v>0.04</v>
      </c>
      <c r="L790" s="39" t="s">
        <v>9</v>
      </c>
      <c r="N790" s="71">
        <f t="shared" si="65"/>
        <v>0</v>
      </c>
      <c r="O790" s="8">
        <f t="shared" si="66"/>
        <v>1</v>
      </c>
      <c r="P790" s="67">
        <f t="shared" si="67"/>
        <v>1</v>
      </c>
    </row>
    <row r="791" spans="1:16" ht="13.5" customHeight="1" x14ac:dyDescent="0.15">
      <c r="A791" s="32">
        <v>20150813014</v>
      </c>
      <c r="B791" s="33" t="s">
        <v>556</v>
      </c>
      <c r="C791" s="32" t="s">
        <v>555</v>
      </c>
      <c r="D791" s="34" t="s">
        <v>609</v>
      </c>
      <c r="E791" s="34" t="s">
        <v>559</v>
      </c>
      <c r="F791" s="52" t="s">
        <v>557</v>
      </c>
      <c r="G791" s="35">
        <f t="shared" si="68"/>
        <v>0</v>
      </c>
      <c r="H791" s="36" t="s">
        <v>615</v>
      </c>
      <c r="I791" s="37" t="s">
        <v>559</v>
      </c>
      <c r="J791" s="48"/>
      <c r="K791" s="37">
        <f>0</f>
        <v>0</v>
      </c>
      <c r="L791" s="39" t="s">
        <v>4</v>
      </c>
      <c r="N791" s="71">
        <f t="shared" si="65"/>
        <v>0</v>
      </c>
      <c r="O791" s="8">
        <f t="shared" si="66"/>
        <v>0</v>
      </c>
      <c r="P791" s="67">
        <f t="shared" si="67"/>
        <v>0</v>
      </c>
    </row>
    <row r="792" spans="1:16" ht="13.5" customHeight="1" x14ac:dyDescent="0.15">
      <c r="A792" s="32">
        <v>20150813015</v>
      </c>
      <c r="B792" s="33" t="s">
        <v>561</v>
      </c>
      <c r="C792" s="32" t="s">
        <v>560</v>
      </c>
      <c r="D792" s="34" t="s">
        <v>609</v>
      </c>
      <c r="E792" s="34" t="s">
        <v>540</v>
      </c>
      <c r="F792" s="52" t="s">
        <v>562</v>
      </c>
      <c r="G792" s="35">
        <f t="shared" si="68"/>
        <v>0</v>
      </c>
      <c r="H792" s="36" t="s">
        <v>615</v>
      </c>
      <c r="I792" s="37" t="s">
        <v>540</v>
      </c>
      <c r="J792" s="48"/>
      <c r="K792" s="37">
        <f>0</f>
        <v>0</v>
      </c>
      <c r="L792" s="39" t="s">
        <v>4</v>
      </c>
      <c r="N792" s="71">
        <f t="shared" si="65"/>
        <v>0</v>
      </c>
      <c r="O792" s="8">
        <f t="shared" si="66"/>
        <v>0</v>
      </c>
      <c r="P792" s="67">
        <f t="shared" si="67"/>
        <v>0</v>
      </c>
    </row>
    <row r="793" spans="1:16" ht="13.5" customHeight="1" x14ac:dyDescent="0.15">
      <c r="A793" s="32">
        <v>20150813016</v>
      </c>
      <c r="B793" s="33" t="s">
        <v>556</v>
      </c>
      <c r="C793" s="32" t="s">
        <v>555</v>
      </c>
      <c r="D793" s="34" t="s">
        <v>609</v>
      </c>
      <c r="E793" s="34" t="s">
        <v>7</v>
      </c>
      <c r="F793" s="52" t="s">
        <v>557</v>
      </c>
      <c r="G793" s="35">
        <f t="shared" si="68"/>
        <v>0</v>
      </c>
      <c r="H793" s="36" t="s">
        <v>615</v>
      </c>
      <c r="I793" s="37" t="s">
        <v>7</v>
      </c>
      <c r="J793" s="48"/>
      <c r="K793" s="37">
        <f>0</f>
        <v>0</v>
      </c>
      <c r="L793" s="39" t="s">
        <v>4</v>
      </c>
      <c r="N793" s="71">
        <f t="shared" si="65"/>
        <v>0</v>
      </c>
      <c r="O793" s="8">
        <f t="shared" si="66"/>
        <v>0</v>
      </c>
      <c r="P793" s="67">
        <f t="shared" si="67"/>
        <v>0</v>
      </c>
    </row>
    <row r="794" spans="1:16" ht="13.5" customHeight="1" x14ac:dyDescent="0.15">
      <c r="A794" s="32">
        <v>20150813017</v>
      </c>
      <c r="B794" s="33" t="s">
        <v>185</v>
      </c>
      <c r="C794" s="32" t="s">
        <v>122</v>
      </c>
      <c r="D794" s="34" t="s">
        <v>609</v>
      </c>
      <c r="E794" s="34" t="s">
        <v>7</v>
      </c>
      <c r="F794" s="52" t="s">
        <v>6</v>
      </c>
      <c r="G794" s="35">
        <f t="shared" si="68"/>
        <v>0</v>
      </c>
      <c r="H794" s="36" t="s">
        <v>615</v>
      </c>
      <c r="I794" s="37" t="s">
        <v>7</v>
      </c>
      <c r="J794" s="48"/>
      <c r="K794" s="37">
        <f>0</f>
        <v>0</v>
      </c>
      <c r="L794" s="39" t="s">
        <v>4</v>
      </c>
      <c r="N794" s="71">
        <f t="shared" si="65"/>
        <v>0</v>
      </c>
      <c r="O794" s="8">
        <f t="shared" si="66"/>
        <v>0</v>
      </c>
      <c r="P794" s="67">
        <f t="shared" si="67"/>
        <v>0</v>
      </c>
    </row>
    <row r="795" spans="1:16" ht="13.5" customHeight="1" x14ac:dyDescent="0.15">
      <c r="A795" s="32">
        <v>20150813018</v>
      </c>
      <c r="B795" s="33" t="s">
        <v>185</v>
      </c>
      <c r="C795" s="32" t="s">
        <v>122</v>
      </c>
      <c r="D795" s="34" t="s">
        <v>609</v>
      </c>
      <c r="E795" s="34" t="s">
        <v>7</v>
      </c>
      <c r="F795" s="52" t="s">
        <v>6</v>
      </c>
      <c r="G795" s="35">
        <f t="shared" si="68"/>
        <v>0</v>
      </c>
      <c r="H795" s="36" t="s">
        <v>615</v>
      </c>
      <c r="I795" s="37" t="s">
        <v>7</v>
      </c>
      <c r="J795" s="48"/>
      <c r="K795" s="37">
        <f>0</f>
        <v>0</v>
      </c>
      <c r="L795" s="39" t="s">
        <v>4</v>
      </c>
      <c r="N795" s="71">
        <f t="shared" si="65"/>
        <v>0</v>
      </c>
      <c r="O795" s="8">
        <f t="shared" si="66"/>
        <v>0</v>
      </c>
      <c r="P795" s="67">
        <f t="shared" si="67"/>
        <v>0</v>
      </c>
    </row>
    <row r="796" spans="1:16" ht="13.5" customHeight="1" x14ac:dyDescent="0.15">
      <c r="A796" s="32">
        <v>20150813019</v>
      </c>
      <c r="B796" s="33" t="s">
        <v>185</v>
      </c>
      <c r="C796" s="32" t="s">
        <v>122</v>
      </c>
      <c r="D796" s="34" t="s">
        <v>609</v>
      </c>
      <c r="E796" s="34" t="s">
        <v>540</v>
      </c>
      <c r="F796" s="52" t="s">
        <v>6</v>
      </c>
      <c r="G796" s="35">
        <f t="shared" si="68"/>
        <v>0</v>
      </c>
      <c r="H796" s="36" t="s">
        <v>615</v>
      </c>
      <c r="I796" s="37" t="s">
        <v>540</v>
      </c>
      <c r="J796" s="48"/>
      <c r="K796" s="37">
        <f>0</f>
        <v>0</v>
      </c>
      <c r="L796" s="39" t="s">
        <v>4</v>
      </c>
      <c r="N796" s="71">
        <f t="shared" si="65"/>
        <v>0</v>
      </c>
      <c r="O796" s="8">
        <f t="shared" si="66"/>
        <v>0</v>
      </c>
      <c r="P796" s="67">
        <f t="shared" si="67"/>
        <v>0</v>
      </c>
    </row>
    <row r="797" spans="1:16" ht="13.5" customHeight="1" x14ac:dyDescent="0.15">
      <c r="A797" s="32">
        <v>20150813020</v>
      </c>
      <c r="B797" s="33" t="s">
        <v>556</v>
      </c>
      <c r="C797" s="32" t="s">
        <v>555</v>
      </c>
      <c r="D797" s="34" t="s">
        <v>609</v>
      </c>
      <c r="E797" s="34" t="s">
        <v>559</v>
      </c>
      <c r="F797" s="52" t="s">
        <v>557</v>
      </c>
      <c r="G797" s="35">
        <f t="shared" si="68"/>
        <v>0</v>
      </c>
      <c r="H797" s="36" t="s">
        <v>615</v>
      </c>
      <c r="I797" s="37" t="s">
        <v>559</v>
      </c>
      <c r="J797" s="48"/>
      <c r="K797" s="37">
        <f>0</f>
        <v>0</v>
      </c>
      <c r="L797" s="39" t="s">
        <v>4</v>
      </c>
      <c r="N797" s="71">
        <f t="shared" si="65"/>
        <v>0</v>
      </c>
      <c r="O797" s="8">
        <f t="shared" si="66"/>
        <v>0</v>
      </c>
      <c r="P797" s="67">
        <f t="shared" si="67"/>
        <v>0</v>
      </c>
    </row>
    <row r="798" spans="1:16" ht="13.5" customHeight="1" x14ac:dyDescent="0.15">
      <c r="A798" s="32">
        <v>20150813021</v>
      </c>
      <c r="B798" s="33" t="s">
        <v>561</v>
      </c>
      <c r="C798" s="32" t="s">
        <v>560</v>
      </c>
      <c r="D798" s="34" t="s">
        <v>609</v>
      </c>
      <c r="E798" s="34" t="s">
        <v>540</v>
      </c>
      <c r="F798" s="52" t="s">
        <v>562</v>
      </c>
      <c r="G798" s="35">
        <f t="shared" si="68"/>
        <v>0</v>
      </c>
      <c r="H798" s="36" t="s">
        <v>615</v>
      </c>
      <c r="I798" s="37" t="s">
        <v>540</v>
      </c>
      <c r="J798" s="48"/>
      <c r="K798" s="37">
        <f>0</f>
        <v>0</v>
      </c>
      <c r="L798" s="39" t="s">
        <v>4</v>
      </c>
      <c r="N798" s="71">
        <f t="shared" si="65"/>
        <v>0</v>
      </c>
      <c r="O798" s="8">
        <f t="shared" si="66"/>
        <v>0</v>
      </c>
      <c r="P798" s="67">
        <f t="shared" si="67"/>
        <v>0</v>
      </c>
    </row>
    <row r="799" spans="1:16" ht="13.5" customHeight="1" x14ac:dyDescent="0.15">
      <c r="A799" s="32">
        <v>20150813022</v>
      </c>
      <c r="B799" s="33" t="s">
        <v>556</v>
      </c>
      <c r="C799" s="32" t="s">
        <v>555</v>
      </c>
      <c r="D799" s="34" t="s">
        <v>609</v>
      </c>
      <c r="E799" s="34" t="s">
        <v>7</v>
      </c>
      <c r="F799" s="52" t="s">
        <v>557</v>
      </c>
      <c r="G799" s="35">
        <f t="shared" si="68"/>
        <v>0</v>
      </c>
      <c r="H799" s="36" t="s">
        <v>615</v>
      </c>
      <c r="I799" s="37" t="s">
        <v>7</v>
      </c>
      <c r="J799" s="48"/>
      <c r="K799" s="37">
        <f>0</f>
        <v>0</v>
      </c>
      <c r="L799" s="39" t="s">
        <v>4</v>
      </c>
      <c r="N799" s="71">
        <f t="shared" si="65"/>
        <v>0</v>
      </c>
      <c r="O799" s="8">
        <f t="shared" si="66"/>
        <v>0</v>
      </c>
      <c r="P799" s="67">
        <f t="shared" si="67"/>
        <v>0</v>
      </c>
    </row>
    <row r="800" spans="1:16" ht="13.5" customHeight="1" x14ac:dyDescent="0.15">
      <c r="A800" s="32">
        <v>20150813023</v>
      </c>
      <c r="B800" s="33" t="s">
        <v>185</v>
      </c>
      <c r="C800" s="32" t="s">
        <v>122</v>
      </c>
      <c r="D800" s="34" t="s">
        <v>609</v>
      </c>
      <c r="E800" s="34" t="s">
        <v>7</v>
      </c>
      <c r="F800" s="52" t="s">
        <v>6</v>
      </c>
      <c r="G800" s="35">
        <f t="shared" si="68"/>
        <v>0</v>
      </c>
      <c r="H800" s="36" t="s">
        <v>615</v>
      </c>
      <c r="I800" s="37" t="s">
        <v>7</v>
      </c>
      <c r="J800" s="48"/>
      <c r="K800" s="37">
        <f>0</f>
        <v>0</v>
      </c>
      <c r="L800" s="39" t="s">
        <v>4</v>
      </c>
      <c r="N800" s="71">
        <f t="shared" si="65"/>
        <v>0</v>
      </c>
      <c r="O800" s="8">
        <f t="shared" si="66"/>
        <v>0</v>
      </c>
      <c r="P800" s="67">
        <f t="shared" si="67"/>
        <v>0</v>
      </c>
    </row>
    <row r="801" spans="1:16" ht="13.5" customHeight="1" x14ac:dyDescent="0.15">
      <c r="A801" s="32">
        <v>20150813024</v>
      </c>
      <c r="B801" s="33" t="s">
        <v>185</v>
      </c>
      <c r="C801" s="32" t="s">
        <v>122</v>
      </c>
      <c r="D801" s="34" t="s">
        <v>609</v>
      </c>
      <c r="E801" s="34" t="s">
        <v>7</v>
      </c>
      <c r="F801" s="52" t="s">
        <v>6</v>
      </c>
      <c r="G801" s="35">
        <f t="shared" si="68"/>
        <v>0</v>
      </c>
      <c r="H801" s="36" t="s">
        <v>615</v>
      </c>
      <c r="I801" s="37" t="s">
        <v>7</v>
      </c>
      <c r="J801" s="48"/>
      <c r="K801" s="37">
        <f>0</f>
        <v>0</v>
      </c>
      <c r="L801" s="39" t="s">
        <v>4</v>
      </c>
      <c r="N801" s="71">
        <f t="shared" si="65"/>
        <v>0</v>
      </c>
      <c r="O801" s="8">
        <f t="shared" si="66"/>
        <v>0</v>
      </c>
      <c r="P801" s="67">
        <f t="shared" si="67"/>
        <v>0</v>
      </c>
    </row>
    <row r="802" spans="1:16" ht="13.5" customHeight="1" x14ac:dyDescent="0.15">
      <c r="A802" s="32">
        <v>20150813025</v>
      </c>
      <c r="B802" s="33" t="s">
        <v>185</v>
      </c>
      <c r="C802" s="32" t="s">
        <v>122</v>
      </c>
      <c r="D802" s="34" t="s">
        <v>609</v>
      </c>
      <c r="E802" s="34" t="s">
        <v>7</v>
      </c>
      <c r="F802" s="52" t="s">
        <v>6</v>
      </c>
      <c r="G802" s="35">
        <f t="shared" si="68"/>
        <v>0</v>
      </c>
      <c r="H802" s="36" t="s">
        <v>615</v>
      </c>
      <c r="I802" s="37" t="s">
        <v>7</v>
      </c>
      <c r="J802" s="48"/>
      <c r="K802" s="37">
        <f>0</f>
        <v>0</v>
      </c>
      <c r="L802" s="39" t="s">
        <v>4</v>
      </c>
      <c r="N802" s="71">
        <f t="shared" si="65"/>
        <v>0</v>
      </c>
      <c r="O802" s="8">
        <f t="shared" si="66"/>
        <v>0</v>
      </c>
      <c r="P802" s="67">
        <f t="shared" si="67"/>
        <v>0</v>
      </c>
    </row>
    <row r="803" spans="1:16" ht="13.5" customHeight="1" x14ac:dyDescent="0.15">
      <c r="A803" s="32">
        <v>20150813026</v>
      </c>
      <c r="B803" s="33" t="s">
        <v>185</v>
      </c>
      <c r="C803" s="32" t="s">
        <v>122</v>
      </c>
      <c r="D803" s="34" t="s">
        <v>609</v>
      </c>
      <c r="E803" s="34" t="s">
        <v>559</v>
      </c>
      <c r="F803" s="52" t="s">
        <v>6</v>
      </c>
      <c r="G803" s="35">
        <f t="shared" si="68"/>
        <v>0</v>
      </c>
      <c r="H803" s="36" t="s">
        <v>615</v>
      </c>
      <c r="I803" s="37" t="s">
        <v>559</v>
      </c>
      <c r="J803" s="48"/>
      <c r="K803" s="37">
        <f>0</f>
        <v>0</v>
      </c>
      <c r="L803" s="39" t="s">
        <v>4</v>
      </c>
      <c r="N803" s="71">
        <f t="shared" si="65"/>
        <v>0</v>
      </c>
      <c r="O803" s="8">
        <f t="shared" si="66"/>
        <v>0</v>
      </c>
      <c r="P803" s="67">
        <f t="shared" si="67"/>
        <v>0</v>
      </c>
    </row>
    <row r="804" spans="1:16" ht="13.5" customHeight="1" x14ac:dyDescent="0.15">
      <c r="A804" s="32">
        <v>20150813027</v>
      </c>
      <c r="B804" s="33" t="s">
        <v>561</v>
      </c>
      <c r="C804" s="32" t="s">
        <v>560</v>
      </c>
      <c r="D804" s="34" t="s">
        <v>609</v>
      </c>
      <c r="E804" s="34" t="s">
        <v>540</v>
      </c>
      <c r="F804" s="52" t="s">
        <v>562</v>
      </c>
      <c r="G804" s="35">
        <f t="shared" si="68"/>
        <v>0</v>
      </c>
      <c r="H804" s="36" t="s">
        <v>615</v>
      </c>
      <c r="I804" s="37" t="s">
        <v>540</v>
      </c>
      <c r="J804" s="48"/>
      <c r="K804" s="37">
        <f>0</f>
        <v>0</v>
      </c>
      <c r="L804" s="39" t="s">
        <v>4</v>
      </c>
      <c r="N804" s="71">
        <f t="shared" si="65"/>
        <v>0</v>
      </c>
      <c r="O804" s="8">
        <f t="shared" si="66"/>
        <v>0</v>
      </c>
      <c r="P804" s="67">
        <f t="shared" si="67"/>
        <v>0</v>
      </c>
    </row>
    <row r="805" spans="1:16" ht="13.5" customHeight="1" x14ac:dyDescent="0.15">
      <c r="A805" s="32">
        <v>20150813028</v>
      </c>
      <c r="B805" s="33" t="s">
        <v>556</v>
      </c>
      <c r="C805" s="32" t="s">
        <v>555</v>
      </c>
      <c r="D805" s="34" t="s">
        <v>609</v>
      </c>
      <c r="E805" s="34" t="s">
        <v>7</v>
      </c>
      <c r="F805" s="52" t="s">
        <v>557</v>
      </c>
      <c r="G805" s="35">
        <f t="shared" si="68"/>
        <v>0</v>
      </c>
      <c r="H805" s="36" t="s">
        <v>615</v>
      </c>
      <c r="I805" s="37" t="s">
        <v>7</v>
      </c>
      <c r="J805" s="48"/>
      <c r="K805" s="37">
        <f>0</f>
        <v>0</v>
      </c>
      <c r="L805" s="39" t="s">
        <v>4</v>
      </c>
      <c r="N805" s="71">
        <f t="shared" si="65"/>
        <v>0</v>
      </c>
      <c r="O805" s="8">
        <f t="shared" si="66"/>
        <v>0</v>
      </c>
      <c r="P805" s="67">
        <f t="shared" si="67"/>
        <v>0</v>
      </c>
    </row>
    <row r="806" spans="1:16" ht="13.5" customHeight="1" x14ac:dyDescent="0.15">
      <c r="A806" s="32">
        <v>20150813029</v>
      </c>
      <c r="B806" s="33" t="s">
        <v>185</v>
      </c>
      <c r="C806" s="32" t="s">
        <v>122</v>
      </c>
      <c r="D806" s="34" t="s">
        <v>609</v>
      </c>
      <c r="E806" s="34" t="s">
        <v>7</v>
      </c>
      <c r="F806" s="52" t="s">
        <v>6</v>
      </c>
      <c r="G806" s="35">
        <f t="shared" si="68"/>
        <v>0</v>
      </c>
      <c r="H806" s="36" t="s">
        <v>615</v>
      </c>
      <c r="I806" s="37" t="s">
        <v>7</v>
      </c>
      <c r="J806" s="48"/>
      <c r="K806" s="37">
        <f>0</f>
        <v>0</v>
      </c>
      <c r="L806" s="39" t="s">
        <v>4</v>
      </c>
      <c r="N806" s="71">
        <f t="shared" si="65"/>
        <v>0</v>
      </c>
      <c r="O806" s="8">
        <f t="shared" si="66"/>
        <v>0</v>
      </c>
      <c r="P806" s="67">
        <f t="shared" si="67"/>
        <v>0</v>
      </c>
    </row>
    <row r="807" spans="1:16" ht="13.5" customHeight="1" x14ac:dyDescent="0.15">
      <c r="A807" s="32">
        <v>20150813030</v>
      </c>
      <c r="B807" s="33" t="s">
        <v>185</v>
      </c>
      <c r="C807" s="32" t="s">
        <v>122</v>
      </c>
      <c r="D807" s="34" t="s">
        <v>609</v>
      </c>
      <c r="E807" s="34" t="s">
        <v>7</v>
      </c>
      <c r="F807" s="52" t="s">
        <v>6</v>
      </c>
      <c r="G807" s="35">
        <f t="shared" si="68"/>
        <v>0</v>
      </c>
      <c r="H807" s="36" t="s">
        <v>615</v>
      </c>
      <c r="I807" s="37" t="s">
        <v>7</v>
      </c>
      <c r="J807" s="48"/>
      <c r="K807" s="37">
        <f>0</f>
        <v>0</v>
      </c>
      <c r="L807" s="39" t="s">
        <v>4</v>
      </c>
      <c r="N807" s="71">
        <f t="shared" si="65"/>
        <v>0</v>
      </c>
      <c r="O807" s="8">
        <f t="shared" si="66"/>
        <v>0</v>
      </c>
      <c r="P807" s="67">
        <f t="shared" si="67"/>
        <v>0</v>
      </c>
    </row>
    <row r="808" spans="1:16" ht="13.5" customHeight="1" x14ac:dyDescent="0.15">
      <c r="A808" s="32">
        <v>20150813031</v>
      </c>
      <c r="B808" s="33" t="s">
        <v>185</v>
      </c>
      <c r="C808" s="32" t="s">
        <v>122</v>
      </c>
      <c r="D808" s="34" t="s">
        <v>609</v>
      </c>
      <c r="E808" s="34" t="s">
        <v>7</v>
      </c>
      <c r="F808" s="52" t="s">
        <v>6</v>
      </c>
      <c r="G808" s="35">
        <f t="shared" si="68"/>
        <v>0</v>
      </c>
      <c r="H808" s="36" t="s">
        <v>615</v>
      </c>
      <c r="I808" s="37" t="s">
        <v>7</v>
      </c>
      <c r="J808" s="48"/>
      <c r="K808" s="37">
        <f>0</f>
        <v>0</v>
      </c>
      <c r="L808" s="39" t="s">
        <v>4</v>
      </c>
      <c r="N808" s="71">
        <f t="shared" si="65"/>
        <v>0</v>
      </c>
      <c r="O808" s="8">
        <f t="shared" si="66"/>
        <v>0</v>
      </c>
      <c r="P808" s="67">
        <f t="shared" si="67"/>
        <v>0</v>
      </c>
    </row>
    <row r="809" spans="1:16" ht="13.5" customHeight="1" x14ac:dyDescent="0.15">
      <c r="A809" s="32">
        <v>20150813032</v>
      </c>
      <c r="B809" s="33" t="s">
        <v>185</v>
      </c>
      <c r="C809" s="32" t="s">
        <v>122</v>
      </c>
      <c r="D809" s="34" t="s">
        <v>609</v>
      </c>
      <c r="E809" s="34" t="s">
        <v>563</v>
      </c>
      <c r="F809" s="52" t="s">
        <v>6</v>
      </c>
      <c r="G809" s="35">
        <f t="shared" si="68"/>
        <v>0</v>
      </c>
      <c r="H809" s="36" t="s">
        <v>615</v>
      </c>
      <c r="I809" s="37" t="s">
        <v>563</v>
      </c>
      <c r="J809" s="48"/>
      <c r="K809" s="37">
        <f>0</f>
        <v>0</v>
      </c>
      <c r="L809" s="39" t="s">
        <v>4</v>
      </c>
      <c r="N809" s="71">
        <f t="shared" si="65"/>
        <v>0</v>
      </c>
      <c r="O809" s="8">
        <f t="shared" si="66"/>
        <v>0</v>
      </c>
      <c r="P809" s="67">
        <f t="shared" si="67"/>
        <v>0</v>
      </c>
    </row>
    <row r="810" spans="1:16" ht="13.5" customHeight="1" x14ac:dyDescent="0.15">
      <c r="A810" s="32">
        <v>20150813033</v>
      </c>
      <c r="B810" s="33" t="s">
        <v>565</v>
      </c>
      <c r="C810" s="32" t="s">
        <v>564</v>
      </c>
      <c r="D810" s="34" t="s">
        <v>609</v>
      </c>
      <c r="E810" s="34" t="s">
        <v>540</v>
      </c>
      <c r="F810" s="52" t="s">
        <v>566</v>
      </c>
      <c r="G810" s="35">
        <f t="shared" si="68"/>
        <v>0</v>
      </c>
      <c r="H810" s="36" t="s">
        <v>615</v>
      </c>
      <c r="I810" s="37" t="s">
        <v>540</v>
      </c>
      <c r="J810" s="48"/>
      <c r="K810" s="37">
        <f>0</f>
        <v>0</v>
      </c>
      <c r="L810" s="39" t="s">
        <v>4</v>
      </c>
      <c r="N810" s="71">
        <f t="shared" si="65"/>
        <v>0</v>
      </c>
      <c r="O810" s="8">
        <f t="shared" si="66"/>
        <v>0</v>
      </c>
      <c r="P810" s="67">
        <f t="shared" si="67"/>
        <v>0</v>
      </c>
    </row>
    <row r="811" spans="1:16" ht="13.5" customHeight="1" x14ac:dyDescent="0.15">
      <c r="A811" s="32">
        <v>20150813034</v>
      </c>
      <c r="B811" s="33" t="s">
        <v>556</v>
      </c>
      <c r="C811" s="32" t="s">
        <v>555</v>
      </c>
      <c r="D811" s="34" t="s">
        <v>609</v>
      </c>
      <c r="E811" s="34" t="s">
        <v>7</v>
      </c>
      <c r="F811" s="52" t="s">
        <v>557</v>
      </c>
      <c r="G811" s="35">
        <f t="shared" si="68"/>
        <v>0</v>
      </c>
      <c r="H811" s="36" t="s">
        <v>615</v>
      </c>
      <c r="I811" s="37" t="s">
        <v>7</v>
      </c>
      <c r="J811" s="48"/>
      <c r="K811" s="37">
        <f>0</f>
        <v>0</v>
      </c>
      <c r="L811" s="39" t="s">
        <v>4</v>
      </c>
      <c r="N811" s="71">
        <f t="shared" si="65"/>
        <v>0</v>
      </c>
      <c r="O811" s="8">
        <f t="shared" si="66"/>
        <v>0</v>
      </c>
      <c r="P811" s="67">
        <f t="shared" si="67"/>
        <v>0</v>
      </c>
    </row>
    <row r="812" spans="1:16" ht="13.5" customHeight="1" x14ac:dyDescent="0.15">
      <c r="A812" s="32">
        <v>20150813035</v>
      </c>
      <c r="B812" s="33" t="s">
        <v>185</v>
      </c>
      <c r="C812" s="32" t="s">
        <v>122</v>
      </c>
      <c r="D812" s="34" t="s">
        <v>609</v>
      </c>
      <c r="E812" s="34" t="s">
        <v>7</v>
      </c>
      <c r="F812" s="52" t="s">
        <v>6</v>
      </c>
      <c r="G812" s="35">
        <f t="shared" si="68"/>
        <v>0</v>
      </c>
      <c r="H812" s="36" t="s">
        <v>615</v>
      </c>
      <c r="I812" s="37" t="s">
        <v>7</v>
      </c>
      <c r="J812" s="48"/>
      <c r="K812" s="37">
        <f>0</f>
        <v>0</v>
      </c>
      <c r="L812" s="39" t="s">
        <v>4</v>
      </c>
      <c r="N812" s="71">
        <f t="shared" si="65"/>
        <v>0</v>
      </c>
      <c r="O812" s="8">
        <f t="shared" si="66"/>
        <v>0</v>
      </c>
      <c r="P812" s="67">
        <f t="shared" si="67"/>
        <v>0</v>
      </c>
    </row>
    <row r="813" spans="1:16" ht="13.5" customHeight="1" x14ac:dyDescent="0.15">
      <c r="A813" s="32">
        <v>20150813036</v>
      </c>
      <c r="B813" s="33" t="s">
        <v>185</v>
      </c>
      <c r="C813" s="32" t="s">
        <v>122</v>
      </c>
      <c r="D813" s="34" t="s">
        <v>609</v>
      </c>
      <c r="E813" s="34" t="s">
        <v>7</v>
      </c>
      <c r="F813" s="52" t="s">
        <v>6</v>
      </c>
      <c r="G813" s="35">
        <f t="shared" si="68"/>
        <v>0</v>
      </c>
      <c r="H813" s="36" t="s">
        <v>615</v>
      </c>
      <c r="I813" s="37" t="s">
        <v>7</v>
      </c>
      <c r="J813" s="48"/>
      <c r="K813" s="37">
        <f>0</f>
        <v>0</v>
      </c>
      <c r="L813" s="39" t="s">
        <v>4</v>
      </c>
      <c r="N813" s="71">
        <f t="shared" si="65"/>
        <v>0</v>
      </c>
      <c r="O813" s="8">
        <f t="shared" si="66"/>
        <v>0</v>
      </c>
      <c r="P813" s="67">
        <f t="shared" si="67"/>
        <v>0</v>
      </c>
    </row>
    <row r="814" spans="1:16" ht="13.5" customHeight="1" x14ac:dyDescent="0.15">
      <c r="A814" s="32">
        <v>20150813037</v>
      </c>
      <c r="B814" s="33" t="s">
        <v>185</v>
      </c>
      <c r="C814" s="32" t="s">
        <v>122</v>
      </c>
      <c r="D814" s="34" t="s">
        <v>609</v>
      </c>
      <c r="E814" s="34" t="s">
        <v>540</v>
      </c>
      <c r="F814" s="52" t="s">
        <v>6</v>
      </c>
      <c r="G814" s="35">
        <f t="shared" si="68"/>
        <v>0</v>
      </c>
      <c r="H814" s="36" t="s">
        <v>615</v>
      </c>
      <c r="I814" s="37" t="s">
        <v>540</v>
      </c>
      <c r="J814" s="48"/>
      <c r="K814" s="37">
        <f>0</f>
        <v>0</v>
      </c>
      <c r="L814" s="39" t="s">
        <v>4</v>
      </c>
      <c r="N814" s="71">
        <f t="shared" si="65"/>
        <v>0</v>
      </c>
      <c r="O814" s="8">
        <f t="shared" si="66"/>
        <v>0</v>
      </c>
      <c r="P814" s="67">
        <f t="shared" si="67"/>
        <v>0</v>
      </c>
    </row>
    <row r="815" spans="1:16" ht="13.5" customHeight="1" x14ac:dyDescent="0.15">
      <c r="A815" s="32">
        <v>20150813038</v>
      </c>
      <c r="B815" s="33" t="s">
        <v>556</v>
      </c>
      <c r="C815" s="32" t="s">
        <v>555</v>
      </c>
      <c r="D815" s="34" t="s">
        <v>609</v>
      </c>
      <c r="E815" s="34" t="s">
        <v>563</v>
      </c>
      <c r="F815" s="52" t="s">
        <v>557</v>
      </c>
      <c r="G815" s="35">
        <f t="shared" si="68"/>
        <v>0</v>
      </c>
      <c r="H815" s="36" t="s">
        <v>615</v>
      </c>
      <c r="I815" s="37" t="s">
        <v>563</v>
      </c>
      <c r="J815" s="48"/>
      <c r="K815" s="37">
        <f>0</f>
        <v>0</v>
      </c>
      <c r="L815" s="39" t="s">
        <v>4</v>
      </c>
      <c r="N815" s="71">
        <f t="shared" si="65"/>
        <v>0</v>
      </c>
      <c r="O815" s="8">
        <f t="shared" si="66"/>
        <v>0</v>
      </c>
      <c r="P815" s="67">
        <f t="shared" si="67"/>
        <v>0</v>
      </c>
    </row>
    <row r="816" spans="1:16" ht="13.5" customHeight="1" x14ac:dyDescent="0.15">
      <c r="A816" s="32">
        <v>20150813039</v>
      </c>
      <c r="B816" s="33" t="s">
        <v>565</v>
      </c>
      <c r="C816" s="32" t="s">
        <v>564</v>
      </c>
      <c r="D816" s="34" t="s">
        <v>609</v>
      </c>
      <c r="E816" s="34" t="s">
        <v>540</v>
      </c>
      <c r="F816" s="52" t="s">
        <v>566</v>
      </c>
      <c r="G816" s="35">
        <f t="shared" si="68"/>
        <v>0</v>
      </c>
      <c r="H816" s="36" t="s">
        <v>615</v>
      </c>
      <c r="I816" s="37" t="s">
        <v>540</v>
      </c>
      <c r="J816" s="48"/>
      <c r="K816" s="37">
        <f>0</f>
        <v>0</v>
      </c>
      <c r="L816" s="39" t="s">
        <v>4</v>
      </c>
      <c r="N816" s="71">
        <f t="shared" si="65"/>
        <v>0</v>
      </c>
      <c r="O816" s="8">
        <f t="shared" si="66"/>
        <v>0</v>
      </c>
      <c r="P816" s="67">
        <f t="shared" si="67"/>
        <v>0</v>
      </c>
    </row>
    <row r="817" spans="1:16" ht="13.5" customHeight="1" x14ac:dyDescent="0.15">
      <c r="A817" s="32">
        <v>20150813040</v>
      </c>
      <c r="B817" s="33" t="s">
        <v>556</v>
      </c>
      <c r="C817" s="32" t="s">
        <v>555</v>
      </c>
      <c r="D817" s="34" t="s">
        <v>609</v>
      </c>
      <c r="E817" s="34" t="s">
        <v>7</v>
      </c>
      <c r="F817" s="52" t="s">
        <v>557</v>
      </c>
      <c r="G817" s="35">
        <f t="shared" si="68"/>
        <v>0</v>
      </c>
      <c r="H817" s="36" t="s">
        <v>615</v>
      </c>
      <c r="I817" s="37" t="s">
        <v>7</v>
      </c>
      <c r="J817" s="48"/>
      <c r="K817" s="37">
        <f>0</f>
        <v>0</v>
      </c>
      <c r="L817" s="39" t="s">
        <v>4</v>
      </c>
      <c r="N817" s="71">
        <f t="shared" si="65"/>
        <v>0</v>
      </c>
      <c r="O817" s="8">
        <f t="shared" si="66"/>
        <v>0</v>
      </c>
      <c r="P817" s="67">
        <f t="shared" si="67"/>
        <v>0</v>
      </c>
    </row>
    <row r="818" spans="1:16" ht="13.5" customHeight="1" x14ac:dyDescent="0.15">
      <c r="A818" s="32">
        <v>20150813041</v>
      </c>
      <c r="B818" s="33" t="s">
        <v>185</v>
      </c>
      <c r="C818" s="32" t="s">
        <v>122</v>
      </c>
      <c r="D818" s="34" t="s">
        <v>609</v>
      </c>
      <c r="E818" s="34" t="s">
        <v>567</v>
      </c>
      <c r="F818" s="52" t="s">
        <v>93</v>
      </c>
      <c r="G818" s="35">
        <f>2/50</f>
        <v>0.04</v>
      </c>
      <c r="H818" s="36" t="s">
        <v>615</v>
      </c>
      <c r="I818" s="37" t="s">
        <v>567</v>
      </c>
      <c r="J818" s="48" t="s">
        <v>177</v>
      </c>
      <c r="K818" s="37">
        <f xml:space="preserve"> 9/200</f>
        <v>4.4999999999999998E-2</v>
      </c>
      <c r="L818" s="39" t="s">
        <v>19</v>
      </c>
      <c r="N818" s="71">
        <f t="shared" si="65"/>
        <v>1</v>
      </c>
      <c r="O818" s="8">
        <f t="shared" si="66"/>
        <v>1</v>
      </c>
      <c r="P818" s="67">
        <f t="shared" si="67"/>
        <v>1</v>
      </c>
    </row>
    <row r="819" spans="1:16" ht="13.5" customHeight="1" x14ac:dyDescent="0.15">
      <c r="A819" s="32">
        <v>20150813042</v>
      </c>
      <c r="B819" s="33" t="s">
        <v>565</v>
      </c>
      <c r="C819" s="32" t="s">
        <v>564</v>
      </c>
      <c r="D819" s="34" t="s">
        <v>609</v>
      </c>
      <c r="E819" s="34" t="s">
        <v>7</v>
      </c>
      <c r="F819" s="52" t="s">
        <v>566</v>
      </c>
      <c r="G819" s="35">
        <f t="shared" ref="G819:G834" si="69">0/100</f>
        <v>0</v>
      </c>
      <c r="H819" s="36" t="s">
        <v>615</v>
      </c>
      <c r="I819" s="37" t="s">
        <v>7</v>
      </c>
      <c r="J819" s="48"/>
      <c r="K819" s="37">
        <f>0</f>
        <v>0</v>
      </c>
      <c r="L819" s="39" t="s">
        <v>4</v>
      </c>
      <c r="N819" s="71">
        <f t="shared" si="65"/>
        <v>0</v>
      </c>
      <c r="O819" s="8">
        <f t="shared" si="66"/>
        <v>0</v>
      </c>
      <c r="P819" s="67">
        <f t="shared" si="67"/>
        <v>0</v>
      </c>
    </row>
    <row r="820" spans="1:16" ht="13.5" customHeight="1" x14ac:dyDescent="0.15">
      <c r="A820" s="32">
        <v>20150813043</v>
      </c>
      <c r="B820" s="33" t="s">
        <v>185</v>
      </c>
      <c r="C820" s="32" t="s">
        <v>122</v>
      </c>
      <c r="D820" s="34" t="s">
        <v>609</v>
      </c>
      <c r="E820" s="34" t="s">
        <v>7</v>
      </c>
      <c r="F820" s="52" t="s">
        <v>6</v>
      </c>
      <c r="G820" s="35">
        <f t="shared" si="69"/>
        <v>0</v>
      </c>
      <c r="H820" s="36" t="s">
        <v>615</v>
      </c>
      <c r="I820" s="37" t="s">
        <v>7</v>
      </c>
      <c r="J820" s="48"/>
      <c r="K820" s="37">
        <f>0</f>
        <v>0</v>
      </c>
      <c r="L820" s="39" t="s">
        <v>4</v>
      </c>
      <c r="N820" s="71">
        <f t="shared" si="65"/>
        <v>0</v>
      </c>
      <c r="O820" s="8">
        <f t="shared" si="66"/>
        <v>0</v>
      </c>
      <c r="P820" s="67">
        <f t="shared" si="67"/>
        <v>0</v>
      </c>
    </row>
    <row r="821" spans="1:16" ht="13.5" customHeight="1" x14ac:dyDescent="0.15">
      <c r="A821" s="32">
        <v>20150813044</v>
      </c>
      <c r="B821" s="33" t="s">
        <v>185</v>
      </c>
      <c r="C821" s="32" t="s">
        <v>122</v>
      </c>
      <c r="D821" s="34" t="s">
        <v>609</v>
      </c>
      <c r="E821" s="34" t="s">
        <v>7</v>
      </c>
      <c r="F821" s="52" t="s">
        <v>6</v>
      </c>
      <c r="G821" s="35">
        <f t="shared" si="69"/>
        <v>0</v>
      </c>
      <c r="H821" s="36" t="s">
        <v>615</v>
      </c>
      <c r="I821" s="37" t="s">
        <v>7</v>
      </c>
      <c r="J821" s="48"/>
      <c r="K821" s="37">
        <f>0</f>
        <v>0</v>
      </c>
      <c r="L821" s="39" t="s">
        <v>4</v>
      </c>
      <c r="N821" s="71">
        <f t="shared" si="65"/>
        <v>0</v>
      </c>
      <c r="O821" s="8">
        <f t="shared" si="66"/>
        <v>0</v>
      </c>
      <c r="P821" s="67">
        <f t="shared" si="67"/>
        <v>0</v>
      </c>
    </row>
    <row r="822" spans="1:16" ht="13.5" customHeight="1" x14ac:dyDescent="0.15">
      <c r="A822" s="32">
        <v>20150813045</v>
      </c>
      <c r="B822" s="33" t="s">
        <v>185</v>
      </c>
      <c r="C822" s="32" t="s">
        <v>122</v>
      </c>
      <c r="D822" s="34" t="s">
        <v>609</v>
      </c>
      <c r="E822" s="34" t="s">
        <v>7</v>
      </c>
      <c r="F822" s="52" t="s">
        <v>6</v>
      </c>
      <c r="G822" s="35">
        <f t="shared" si="69"/>
        <v>0</v>
      </c>
      <c r="H822" s="36" t="s">
        <v>615</v>
      </c>
      <c r="I822" s="37" t="s">
        <v>7</v>
      </c>
      <c r="J822" s="48"/>
      <c r="K822" s="37">
        <f>0</f>
        <v>0</v>
      </c>
      <c r="L822" s="39" t="s">
        <v>4</v>
      </c>
      <c r="N822" s="71">
        <f t="shared" si="65"/>
        <v>0</v>
      </c>
      <c r="O822" s="8">
        <f t="shared" si="66"/>
        <v>0</v>
      </c>
      <c r="P822" s="67">
        <f t="shared" si="67"/>
        <v>0</v>
      </c>
    </row>
    <row r="823" spans="1:16" ht="13.5" customHeight="1" x14ac:dyDescent="0.15">
      <c r="A823" s="32">
        <v>20150813046</v>
      </c>
      <c r="B823" s="33" t="s">
        <v>185</v>
      </c>
      <c r="C823" s="32" t="s">
        <v>122</v>
      </c>
      <c r="D823" s="34" t="s">
        <v>609</v>
      </c>
      <c r="E823" s="34" t="s">
        <v>559</v>
      </c>
      <c r="F823" s="52" t="s">
        <v>6</v>
      </c>
      <c r="G823" s="35">
        <f t="shared" si="69"/>
        <v>0</v>
      </c>
      <c r="H823" s="36" t="s">
        <v>615</v>
      </c>
      <c r="I823" s="37" t="s">
        <v>559</v>
      </c>
      <c r="J823" s="48"/>
      <c r="K823" s="37">
        <f>0</f>
        <v>0</v>
      </c>
      <c r="L823" s="39" t="s">
        <v>4</v>
      </c>
      <c r="N823" s="71">
        <f t="shared" si="65"/>
        <v>0</v>
      </c>
      <c r="O823" s="8">
        <f t="shared" si="66"/>
        <v>0</v>
      </c>
      <c r="P823" s="67">
        <f t="shared" si="67"/>
        <v>0</v>
      </c>
    </row>
    <row r="824" spans="1:16" ht="13.5" customHeight="1" x14ac:dyDescent="0.15">
      <c r="A824" s="32">
        <v>20150813047</v>
      </c>
      <c r="B824" s="33" t="s">
        <v>561</v>
      </c>
      <c r="C824" s="32" t="s">
        <v>560</v>
      </c>
      <c r="D824" s="34" t="s">
        <v>609</v>
      </c>
      <c r="E824" s="34" t="s">
        <v>540</v>
      </c>
      <c r="F824" s="52" t="s">
        <v>562</v>
      </c>
      <c r="G824" s="35">
        <f t="shared" si="69"/>
        <v>0</v>
      </c>
      <c r="H824" s="36" t="s">
        <v>615</v>
      </c>
      <c r="I824" s="37" t="s">
        <v>540</v>
      </c>
      <c r="J824" s="48"/>
      <c r="K824" s="37">
        <f>0</f>
        <v>0</v>
      </c>
      <c r="L824" s="39" t="s">
        <v>4</v>
      </c>
      <c r="N824" s="71">
        <f t="shared" si="65"/>
        <v>0</v>
      </c>
      <c r="O824" s="8">
        <f t="shared" si="66"/>
        <v>0</v>
      </c>
      <c r="P824" s="67">
        <f t="shared" si="67"/>
        <v>0</v>
      </c>
    </row>
    <row r="825" spans="1:16" ht="13.5" customHeight="1" x14ac:dyDescent="0.15">
      <c r="A825" s="32">
        <v>20150813048</v>
      </c>
      <c r="B825" s="33" t="s">
        <v>556</v>
      </c>
      <c r="C825" s="32" t="s">
        <v>555</v>
      </c>
      <c r="D825" s="34" t="s">
        <v>609</v>
      </c>
      <c r="E825" s="34" t="s">
        <v>7</v>
      </c>
      <c r="F825" s="52" t="s">
        <v>557</v>
      </c>
      <c r="G825" s="35">
        <f t="shared" si="69"/>
        <v>0</v>
      </c>
      <c r="H825" s="36" t="s">
        <v>615</v>
      </c>
      <c r="I825" s="37" t="s">
        <v>7</v>
      </c>
      <c r="J825" s="48"/>
      <c r="K825" s="37">
        <f>0</f>
        <v>0</v>
      </c>
      <c r="L825" s="39" t="s">
        <v>4</v>
      </c>
      <c r="N825" s="71">
        <f t="shared" si="65"/>
        <v>0</v>
      </c>
      <c r="O825" s="8">
        <f t="shared" si="66"/>
        <v>0</v>
      </c>
      <c r="P825" s="67">
        <f t="shared" si="67"/>
        <v>0</v>
      </c>
    </row>
    <row r="826" spans="1:16" ht="13.5" customHeight="1" x14ac:dyDescent="0.15">
      <c r="A826" s="32">
        <v>20150813049</v>
      </c>
      <c r="B826" s="33" t="s">
        <v>185</v>
      </c>
      <c r="C826" s="32" t="s">
        <v>122</v>
      </c>
      <c r="D826" s="34" t="s">
        <v>609</v>
      </c>
      <c r="E826" s="34" t="s">
        <v>7</v>
      </c>
      <c r="F826" s="52" t="s">
        <v>6</v>
      </c>
      <c r="G826" s="35">
        <f t="shared" si="69"/>
        <v>0</v>
      </c>
      <c r="H826" s="36" t="s">
        <v>615</v>
      </c>
      <c r="I826" s="37" t="s">
        <v>7</v>
      </c>
      <c r="J826" s="48"/>
      <c r="K826" s="37">
        <f>0</f>
        <v>0</v>
      </c>
      <c r="L826" s="39" t="s">
        <v>4</v>
      </c>
      <c r="N826" s="71">
        <f t="shared" si="65"/>
        <v>0</v>
      </c>
      <c r="O826" s="8">
        <f t="shared" si="66"/>
        <v>0</v>
      </c>
      <c r="P826" s="67">
        <f t="shared" si="67"/>
        <v>0</v>
      </c>
    </row>
    <row r="827" spans="1:16" ht="13.5" customHeight="1" x14ac:dyDescent="0.15">
      <c r="A827" s="32">
        <v>20150813050</v>
      </c>
      <c r="B827" s="33" t="s">
        <v>185</v>
      </c>
      <c r="C827" s="32" t="s">
        <v>122</v>
      </c>
      <c r="D827" s="34" t="s">
        <v>609</v>
      </c>
      <c r="E827" s="34" t="s">
        <v>7</v>
      </c>
      <c r="F827" s="52" t="s">
        <v>6</v>
      </c>
      <c r="G827" s="35">
        <f t="shared" si="69"/>
        <v>0</v>
      </c>
      <c r="H827" s="36" t="s">
        <v>615</v>
      </c>
      <c r="I827" s="37" t="s">
        <v>7</v>
      </c>
      <c r="J827" s="48"/>
      <c r="K827" s="37">
        <f>0</f>
        <v>0</v>
      </c>
      <c r="L827" s="39" t="s">
        <v>4</v>
      </c>
      <c r="N827" s="71">
        <f t="shared" si="65"/>
        <v>0</v>
      </c>
      <c r="O827" s="8">
        <f t="shared" si="66"/>
        <v>0</v>
      </c>
      <c r="P827" s="67">
        <f t="shared" si="67"/>
        <v>0</v>
      </c>
    </row>
    <row r="828" spans="1:16" ht="13.5" customHeight="1" x14ac:dyDescent="0.15">
      <c r="A828" s="32">
        <v>20150813051</v>
      </c>
      <c r="B828" s="33" t="s">
        <v>185</v>
      </c>
      <c r="C828" s="32" t="s">
        <v>122</v>
      </c>
      <c r="D828" s="34" t="s">
        <v>609</v>
      </c>
      <c r="E828" s="34" t="s">
        <v>540</v>
      </c>
      <c r="F828" s="52" t="s">
        <v>6</v>
      </c>
      <c r="G828" s="35">
        <f t="shared" si="69"/>
        <v>0</v>
      </c>
      <c r="H828" s="36" t="s">
        <v>615</v>
      </c>
      <c r="I828" s="37" t="s">
        <v>540</v>
      </c>
      <c r="J828" s="48"/>
      <c r="K828" s="37">
        <f>0</f>
        <v>0</v>
      </c>
      <c r="L828" s="39" t="s">
        <v>4</v>
      </c>
      <c r="N828" s="71">
        <f t="shared" si="65"/>
        <v>0</v>
      </c>
      <c r="O828" s="8">
        <f t="shared" si="66"/>
        <v>0</v>
      </c>
      <c r="P828" s="67">
        <f t="shared" si="67"/>
        <v>0</v>
      </c>
    </row>
    <row r="829" spans="1:16" ht="13.5" customHeight="1" x14ac:dyDescent="0.15">
      <c r="A829" s="32">
        <v>20150813052</v>
      </c>
      <c r="B829" s="33" t="s">
        <v>556</v>
      </c>
      <c r="C829" s="32" t="s">
        <v>555</v>
      </c>
      <c r="D829" s="34" t="s">
        <v>609</v>
      </c>
      <c r="E829" s="34" t="s">
        <v>559</v>
      </c>
      <c r="F829" s="52" t="s">
        <v>557</v>
      </c>
      <c r="G829" s="35">
        <f t="shared" si="69"/>
        <v>0</v>
      </c>
      <c r="H829" s="36" t="s">
        <v>615</v>
      </c>
      <c r="I829" s="37" t="s">
        <v>559</v>
      </c>
      <c r="J829" s="48"/>
      <c r="K829" s="37">
        <f>0</f>
        <v>0</v>
      </c>
      <c r="L829" s="39" t="s">
        <v>4</v>
      </c>
      <c r="N829" s="71">
        <f t="shared" si="65"/>
        <v>0</v>
      </c>
      <c r="O829" s="8">
        <f t="shared" si="66"/>
        <v>0</v>
      </c>
      <c r="P829" s="67">
        <f t="shared" si="67"/>
        <v>0</v>
      </c>
    </row>
    <row r="830" spans="1:16" ht="13.5" customHeight="1" x14ac:dyDescent="0.15">
      <c r="A830" s="32">
        <v>20150813053</v>
      </c>
      <c r="B830" s="33" t="s">
        <v>561</v>
      </c>
      <c r="C830" s="32" t="s">
        <v>560</v>
      </c>
      <c r="D830" s="34" t="s">
        <v>609</v>
      </c>
      <c r="E830" s="34" t="s">
        <v>540</v>
      </c>
      <c r="F830" s="52" t="s">
        <v>562</v>
      </c>
      <c r="G830" s="35">
        <f t="shared" si="69"/>
        <v>0</v>
      </c>
      <c r="H830" s="36" t="s">
        <v>615</v>
      </c>
      <c r="I830" s="37" t="s">
        <v>540</v>
      </c>
      <c r="J830" s="48"/>
      <c r="K830" s="37">
        <f>0</f>
        <v>0</v>
      </c>
      <c r="L830" s="39" t="s">
        <v>4</v>
      </c>
      <c r="N830" s="71">
        <f t="shared" si="65"/>
        <v>0</v>
      </c>
      <c r="O830" s="8">
        <f t="shared" si="66"/>
        <v>0</v>
      </c>
      <c r="P830" s="67">
        <f t="shared" si="67"/>
        <v>0</v>
      </c>
    </row>
    <row r="831" spans="1:16" ht="13.5" customHeight="1" x14ac:dyDescent="0.15">
      <c r="A831" s="32">
        <v>20150813054</v>
      </c>
      <c r="B831" s="33" t="s">
        <v>556</v>
      </c>
      <c r="C831" s="32" t="s">
        <v>555</v>
      </c>
      <c r="D831" s="34" t="s">
        <v>609</v>
      </c>
      <c r="E831" s="34" t="s">
        <v>7</v>
      </c>
      <c r="F831" s="52" t="s">
        <v>557</v>
      </c>
      <c r="G831" s="35">
        <f t="shared" si="69"/>
        <v>0</v>
      </c>
      <c r="H831" s="36" t="s">
        <v>615</v>
      </c>
      <c r="I831" s="37" t="s">
        <v>7</v>
      </c>
      <c r="J831" s="48"/>
      <c r="K831" s="37">
        <f>0</f>
        <v>0</v>
      </c>
      <c r="L831" s="39" t="s">
        <v>4</v>
      </c>
      <c r="N831" s="71">
        <f t="shared" si="65"/>
        <v>0</v>
      </c>
      <c r="O831" s="8">
        <f t="shared" si="66"/>
        <v>0</v>
      </c>
      <c r="P831" s="67">
        <f t="shared" si="67"/>
        <v>0</v>
      </c>
    </row>
    <row r="832" spans="1:16" ht="13.5" customHeight="1" x14ac:dyDescent="0.15">
      <c r="A832" s="32">
        <v>20150813055</v>
      </c>
      <c r="B832" s="33" t="s">
        <v>185</v>
      </c>
      <c r="C832" s="32" t="s">
        <v>122</v>
      </c>
      <c r="D832" s="34" t="s">
        <v>609</v>
      </c>
      <c r="E832" s="34" t="s">
        <v>7</v>
      </c>
      <c r="F832" s="52" t="s">
        <v>6</v>
      </c>
      <c r="G832" s="35">
        <f t="shared" si="69"/>
        <v>0</v>
      </c>
      <c r="H832" s="36" t="s">
        <v>615</v>
      </c>
      <c r="I832" s="37" t="s">
        <v>7</v>
      </c>
      <c r="J832" s="48"/>
      <c r="K832" s="37">
        <f>0</f>
        <v>0</v>
      </c>
      <c r="L832" s="39" t="s">
        <v>9</v>
      </c>
      <c r="N832" s="71">
        <f t="shared" si="65"/>
        <v>0</v>
      </c>
      <c r="O832" s="8">
        <f t="shared" si="66"/>
        <v>0</v>
      </c>
      <c r="P832" s="67">
        <f t="shared" si="67"/>
        <v>1</v>
      </c>
    </row>
    <row r="833" spans="1:16" ht="13.5" customHeight="1" x14ac:dyDescent="0.15">
      <c r="A833" s="32">
        <v>20150813056</v>
      </c>
      <c r="B833" s="33" t="s">
        <v>185</v>
      </c>
      <c r="C833" s="32" t="s">
        <v>122</v>
      </c>
      <c r="D833" s="34" t="s">
        <v>609</v>
      </c>
      <c r="E833" s="34" t="s">
        <v>7</v>
      </c>
      <c r="F833" s="52" t="s">
        <v>6</v>
      </c>
      <c r="G833" s="35">
        <f t="shared" si="69"/>
        <v>0</v>
      </c>
      <c r="H833" s="36" t="s">
        <v>615</v>
      </c>
      <c r="I833" s="37" t="s">
        <v>7</v>
      </c>
      <c r="J833" s="48"/>
      <c r="K833" s="37">
        <f>0</f>
        <v>0</v>
      </c>
      <c r="L833" s="39" t="s">
        <v>4</v>
      </c>
      <c r="N833" s="71">
        <f t="shared" si="65"/>
        <v>0</v>
      </c>
      <c r="O833" s="8">
        <f t="shared" si="66"/>
        <v>0</v>
      </c>
      <c r="P833" s="67">
        <f t="shared" si="67"/>
        <v>0</v>
      </c>
    </row>
    <row r="834" spans="1:16" ht="13.5" customHeight="1" x14ac:dyDescent="0.15">
      <c r="A834" s="32">
        <v>20150813057</v>
      </c>
      <c r="B834" s="33" t="s">
        <v>185</v>
      </c>
      <c r="C834" s="32" t="s">
        <v>122</v>
      </c>
      <c r="D834" s="34" t="s">
        <v>609</v>
      </c>
      <c r="E834" s="34" t="s">
        <v>7</v>
      </c>
      <c r="F834" s="52" t="s">
        <v>6</v>
      </c>
      <c r="G834" s="35">
        <f t="shared" si="69"/>
        <v>0</v>
      </c>
      <c r="H834" s="36" t="s">
        <v>615</v>
      </c>
      <c r="I834" s="37" t="s">
        <v>7</v>
      </c>
      <c r="J834" s="48"/>
      <c r="K834" s="37">
        <f>0</f>
        <v>0</v>
      </c>
      <c r="L834" s="39" t="s">
        <v>4</v>
      </c>
      <c r="N834" s="71">
        <f t="shared" si="65"/>
        <v>0</v>
      </c>
      <c r="O834" s="8">
        <f t="shared" si="66"/>
        <v>0</v>
      </c>
      <c r="P834" s="67">
        <f t="shared" si="67"/>
        <v>0</v>
      </c>
    </row>
    <row r="835" spans="1:16" ht="13.5" customHeight="1" x14ac:dyDescent="0.15">
      <c r="A835" s="32">
        <v>20150813058</v>
      </c>
      <c r="B835" s="33" t="s">
        <v>185</v>
      </c>
      <c r="C835" s="32" t="s">
        <v>122</v>
      </c>
      <c r="D835" s="34" t="s">
        <v>609</v>
      </c>
      <c r="E835" s="34" t="s">
        <v>570</v>
      </c>
      <c r="F835" s="52" t="s">
        <v>568</v>
      </c>
      <c r="G835" s="35">
        <f>52/50</f>
        <v>1.04</v>
      </c>
      <c r="H835" s="36" t="s">
        <v>615</v>
      </c>
      <c r="I835" s="37" t="s">
        <v>570</v>
      </c>
      <c r="J835" s="48" t="s">
        <v>569</v>
      </c>
      <c r="K835" s="37">
        <v>0.505</v>
      </c>
      <c r="L835" s="39" t="s">
        <v>9</v>
      </c>
      <c r="N835" s="71">
        <f t="shared" si="65"/>
        <v>1</v>
      </c>
      <c r="O835" s="8">
        <f t="shared" si="66"/>
        <v>1</v>
      </c>
      <c r="P835" s="67">
        <f t="shared" si="67"/>
        <v>1</v>
      </c>
    </row>
    <row r="836" spans="1:16" ht="13.5" customHeight="1" x14ac:dyDescent="0.15">
      <c r="A836" s="32">
        <v>20150813059</v>
      </c>
      <c r="B836" s="33" t="s">
        <v>561</v>
      </c>
      <c r="C836" s="32" t="s">
        <v>560</v>
      </c>
      <c r="D836" s="34" t="s">
        <v>609</v>
      </c>
      <c r="E836" s="34" t="s">
        <v>7</v>
      </c>
      <c r="F836" s="52" t="s">
        <v>562</v>
      </c>
      <c r="G836" s="35">
        <f>0/100</f>
        <v>0</v>
      </c>
      <c r="H836" s="36" t="s">
        <v>615</v>
      </c>
      <c r="I836" s="37" t="s">
        <v>7</v>
      </c>
      <c r="J836" s="48"/>
      <c r="K836" s="37">
        <f>0</f>
        <v>0</v>
      </c>
      <c r="L836" s="39" t="s">
        <v>4</v>
      </c>
      <c r="N836" s="71">
        <f t="shared" ref="N836:N899" si="70">IF(E836="neg",0,IF(L836="neg",0,1))</f>
        <v>0</v>
      </c>
      <c r="O836" s="8">
        <f t="shared" ref="O836:O899" si="71">IF(I836="neg",0,IF(L836="neg",0,1))</f>
        <v>0</v>
      </c>
      <c r="P836" s="67">
        <f t="shared" ref="P836:P899" si="72">IF(L836="neg",0,1)</f>
        <v>0</v>
      </c>
    </row>
    <row r="837" spans="1:16" ht="13.5" customHeight="1" x14ac:dyDescent="0.15">
      <c r="A837" s="32">
        <v>20150813060</v>
      </c>
      <c r="B837" s="33" t="s">
        <v>185</v>
      </c>
      <c r="C837" s="32" t="s">
        <v>122</v>
      </c>
      <c r="D837" s="34" t="s">
        <v>609</v>
      </c>
      <c r="E837" s="34" t="s">
        <v>7</v>
      </c>
      <c r="F837" s="52" t="s">
        <v>6</v>
      </c>
      <c r="G837" s="35">
        <f>0/100</f>
        <v>0</v>
      </c>
      <c r="H837" s="36" t="s">
        <v>615</v>
      </c>
      <c r="I837" s="37" t="s">
        <v>7</v>
      </c>
      <c r="J837" s="48"/>
      <c r="K837" s="37">
        <f>0</f>
        <v>0</v>
      </c>
      <c r="L837" s="39" t="s">
        <v>4</v>
      </c>
      <c r="N837" s="71">
        <f t="shared" si="70"/>
        <v>0</v>
      </c>
      <c r="O837" s="8">
        <f t="shared" si="71"/>
        <v>0</v>
      </c>
      <c r="P837" s="67">
        <f t="shared" si="72"/>
        <v>0</v>
      </c>
    </row>
    <row r="838" spans="1:16" ht="13.5" customHeight="1" x14ac:dyDescent="0.15">
      <c r="A838" s="32">
        <v>20150813061</v>
      </c>
      <c r="B838" s="33" t="s">
        <v>185</v>
      </c>
      <c r="C838" s="32" t="s">
        <v>122</v>
      </c>
      <c r="D838" s="34" t="s">
        <v>609</v>
      </c>
      <c r="E838" s="34" t="s">
        <v>571</v>
      </c>
      <c r="F838" s="52" t="s">
        <v>6</v>
      </c>
      <c r="G838" s="35">
        <f>0/100</f>
        <v>0</v>
      </c>
      <c r="H838" s="36" t="s">
        <v>615</v>
      </c>
      <c r="I838" s="37" t="s">
        <v>571</v>
      </c>
      <c r="J838" s="48"/>
      <c r="K838" s="37">
        <f>0</f>
        <v>0</v>
      </c>
      <c r="L838" s="39" t="s">
        <v>4</v>
      </c>
      <c r="N838" s="71">
        <f t="shared" si="70"/>
        <v>0</v>
      </c>
      <c r="O838" s="8">
        <f t="shared" si="71"/>
        <v>0</v>
      </c>
      <c r="P838" s="67">
        <f t="shared" si="72"/>
        <v>0</v>
      </c>
    </row>
    <row r="839" spans="1:16" ht="13.5" customHeight="1" x14ac:dyDescent="0.15">
      <c r="A839" s="32">
        <v>20150813062</v>
      </c>
      <c r="B839" s="33" t="s">
        <v>573</v>
      </c>
      <c r="C839" s="32" t="s">
        <v>572</v>
      </c>
      <c r="D839" s="34" t="s">
        <v>609</v>
      </c>
      <c r="E839" s="34" t="s">
        <v>10</v>
      </c>
      <c r="F839" s="52" t="s">
        <v>574</v>
      </c>
      <c r="G839" s="35">
        <f>4/100</f>
        <v>0.04</v>
      </c>
      <c r="H839" s="36" t="s">
        <v>615</v>
      </c>
      <c r="I839" s="37" t="s">
        <v>10</v>
      </c>
      <c r="J839" s="48" t="s">
        <v>129</v>
      </c>
      <c r="K839" s="37">
        <f xml:space="preserve"> 4/200</f>
        <v>0.02</v>
      </c>
      <c r="L839" s="39" t="s">
        <v>9</v>
      </c>
      <c r="N839" s="71">
        <f t="shared" si="70"/>
        <v>1</v>
      </c>
      <c r="O839" s="8">
        <f t="shared" si="71"/>
        <v>1</v>
      </c>
      <c r="P839" s="67">
        <f t="shared" si="72"/>
        <v>1</v>
      </c>
    </row>
    <row r="840" spans="1:16" ht="13.5" customHeight="1" x14ac:dyDescent="0.15">
      <c r="A840" s="32">
        <v>20150813063</v>
      </c>
      <c r="B840" s="33" t="s">
        <v>185</v>
      </c>
      <c r="C840" s="32" t="s">
        <v>122</v>
      </c>
      <c r="D840" s="34" t="s">
        <v>609</v>
      </c>
      <c r="E840" s="34" t="s">
        <v>571</v>
      </c>
      <c r="F840" s="52" t="s">
        <v>6</v>
      </c>
      <c r="G840" s="35">
        <f t="shared" ref="G840:G903" si="73">0/100</f>
        <v>0</v>
      </c>
      <c r="H840" s="36" t="s">
        <v>615</v>
      </c>
      <c r="I840" s="37" t="s">
        <v>571</v>
      </c>
      <c r="J840" s="48"/>
      <c r="K840" s="37">
        <f>0</f>
        <v>0</v>
      </c>
      <c r="L840" s="39" t="s">
        <v>4</v>
      </c>
      <c r="N840" s="71">
        <f t="shared" si="70"/>
        <v>0</v>
      </c>
      <c r="O840" s="8">
        <f t="shared" si="71"/>
        <v>0</v>
      </c>
      <c r="P840" s="67">
        <f t="shared" si="72"/>
        <v>0</v>
      </c>
    </row>
    <row r="841" spans="1:16" ht="13.5" customHeight="1" x14ac:dyDescent="0.15">
      <c r="A841" s="32">
        <v>20150813064</v>
      </c>
      <c r="B841" s="33" t="s">
        <v>573</v>
      </c>
      <c r="C841" s="32" t="s">
        <v>572</v>
      </c>
      <c r="D841" s="34" t="s">
        <v>609</v>
      </c>
      <c r="E841" s="34" t="s">
        <v>540</v>
      </c>
      <c r="F841" s="52" t="s">
        <v>575</v>
      </c>
      <c r="G841" s="35">
        <f t="shared" si="73"/>
        <v>0</v>
      </c>
      <c r="H841" s="36" t="s">
        <v>615</v>
      </c>
      <c r="I841" s="37" t="s">
        <v>540</v>
      </c>
      <c r="J841" s="48"/>
      <c r="K841" s="37">
        <f>0</f>
        <v>0</v>
      </c>
      <c r="L841" s="39" t="s">
        <v>4</v>
      </c>
      <c r="N841" s="71">
        <f t="shared" si="70"/>
        <v>0</v>
      </c>
      <c r="O841" s="8">
        <f t="shared" si="71"/>
        <v>0</v>
      </c>
      <c r="P841" s="67">
        <f t="shared" si="72"/>
        <v>0</v>
      </c>
    </row>
    <row r="842" spans="1:16" ht="13.5" customHeight="1" x14ac:dyDescent="0.15">
      <c r="A842" s="32">
        <v>20150813065</v>
      </c>
      <c r="B842" s="33" t="s">
        <v>556</v>
      </c>
      <c r="C842" s="32" t="s">
        <v>555</v>
      </c>
      <c r="D842" s="34" t="s">
        <v>609</v>
      </c>
      <c r="E842" s="34" t="s">
        <v>7</v>
      </c>
      <c r="F842" s="52" t="s">
        <v>557</v>
      </c>
      <c r="G842" s="35">
        <f t="shared" si="73"/>
        <v>0</v>
      </c>
      <c r="H842" s="36" t="s">
        <v>615</v>
      </c>
      <c r="I842" s="37" t="s">
        <v>7</v>
      </c>
      <c r="J842" s="48"/>
      <c r="K842" s="37">
        <f>0</f>
        <v>0</v>
      </c>
      <c r="L842" s="39" t="s">
        <v>15</v>
      </c>
      <c r="N842" s="71">
        <f t="shared" si="70"/>
        <v>0</v>
      </c>
      <c r="O842" s="8">
        <f t="shared" si="71"/>
        <v>0</v>
      </c>
      <c r="P842" s="67">
        <f t="shared" si="72"/>
        <v>1</v>
      </c>
    </row>
    <row r="843" spans="1:16" ht="13.5" customHeight="1" x14ac:dyDescent="0.15">
      <c r="A843" s="32">
        <v>20150813066</v>
      </c>
      <c r="B843" s="33" t="s">
        <v>185</v>
      </c>
      <c r="C843" s="32" t="s">
        <v>122</v>
      </c>
      <c r="D843" s="34" t="s">
        <v>609</v>
      </c>
      <c r="E843" s="34" t="s">
        <v>7</v>
      </c>
      <c r="F843" s="52" t="s">
        <v>6</v>
      </c>
      <c r="G843" s="35">
        <f t="shared" si="73"/>
        <v>0</v>
      </c>
      <c r="H843" s="36" t="s">
        <v>615</v>
      </c>
      <c r="I843" s="37" t="s">
        <v>7</v>
      </c>
      <c r="J843" s="48"/>
      <c r="K843" s="37">
        <f>0</f>
        <v>0</v>
      </c>
      <c r="L843" s="39" t="s">
        <v>4</v>
      </c>
      <c r="N843" s="71">
        <f t="shared" si="70"/>
        <v>0</v>
      </c>
      <c r="O843" s="8">
        <f t="shared" si="71"/>
        <v>0</v>
      </c>
      <c r="P843" s="67">
        <f t="shared" si="72"/>
        <v>0</v>
      </c>
    </row>
    <row r="844" spans="1:16" ht="13.5" customHeight="1" x14ac:dyDescent="0.15">
      <c r="A844" s="32">
        <v>20150813067</v>
      </c>
      <c r="B844" s="33" t="s">
        <v>185</v>
      </c>
      <c r="C844" s="32" t="s">
        <v>122</v>
      </c>
      <c r="D844" s="34" t="s">
        <v>609</v>
      </c>
      <c r="E844" s="34" t="s">
        <v>7</v>
      </c>
      <c r="F844" s="52" t="s">
        <v>6</v>
      </c>
      <c r="G844" s="35">
        <f t="shared" si="73"/>
        <v>0</v>
      </c>
      <c r="H844" s="36" t="s">
        <v>615</v>
      </c>
      <c r="I844" s="37" t="s">
        <v>7</v>
      </c>
      <c r="J844" s="48"/>
      <c r="K844" s="37">
        <f>0</f>
        <v>0</v>
      </c>
      <c r="L844" s="39" t="s">
        <v>19</v>
      </c>
      <c r="N844" s="71">
        <f t="shared" si="70"/>
        <v>0</v>
      </c>
      <c r="O844" s="8">
        <f t="shared" si="71"/>
        <v>0</v>
      </c>
      <c r="P844" s="67">
        <f t="shared" si="72"/>
        <v>1</v>
      </c>
    </row>
    <row r="845" spans="1:16" ht="13.5" customHeight="1" x14ac:dyDescent="0.15">
      <c r="A845" s="32">
        <v>20150813068</v>
      </c>
      <c r="B845" s="33" t="s">
        <v>185</v>
      </c>
      <c r="C845" s="32" t="s">
        <v>122</v>
      </c>
      <c r="D845" s="34" t="s">
        <v>609</v>
      </c>
      <c r="E845" s="34" t="s">
        <v>540</v>
      </c>
      <c r="F845" s="52" t="s">
        <v>6</v>
      </c>
      <c r="G845" s="35">
        <f t="shared" si="73"/>
        <v>0</v>
      </c>
      <c r="H845" s="36" t="s">
        <v>615</v>
      </c>
      <c r="I845" s="37" t="s">
        <v>540</v>
      </c>
      <c r="J845" s="48"/>
      <c r="K845" s="37">
        <f>0</f>
        <v>0</v>
      </c>
      <c r="L845" s="39" t="s">
        <v>4</v>
      </c>
      <c r="N845" s="71">
        <f t="shared" si="70"/>
        <v>0</v>
      </c>
      <c r="O845" s="8">
        <f t="shared" si="71"/>
        <v>0</v>
      </c>
      <c r="P845" s="67">
        <f t="shared" si="72"/>
        <v>0</v>
      </c>
    </row>
    <row r="846" spans="1:16" ht="13.5" customHeight="1" x14ac:dyDescent="0.15">
      <c r="A846" s="32">
        <v>20150813069</v>
      </c>
      <c r="B846" s="33" t="s">
        <v>556</v>
      </c>
      <c r="C846" s="32" t="s">
        <v>555</v>
      </c>
      <c r="D846" s="34" t="s">
        <v>609</v>
      </c>
      <c r="E846" s="34" t="s">
        <v>571</v>
      </c>
      <c r="F846" s="52" t="s">
        <v>557</v>
      </c>
      <c r="G846" s="35">
        <f t="shared" si="73"/>
        <v>0</v>
      </c>
      <c r="H846" s="36" t="s">
        <v>615</v>
      </c>
      <c r="I846" s="37" t="s">
        <v>571</v>
      </c>
      <c r="J846" s="48"/>
      <c r="K846" s="37">
        <f>0</f>
        <v>0</v>
      </c>
      <c r="L846" s="39" t="s">
        <v>4</v>
      </c>
      <c r="N846" s="71">
        <f t="shared" si="70"/>
        <v>0</v>
      </c>
      <c r="O846" s="8">
        <f t="shared" si="71"/>
        <v>0</v>
      </c>
      <c r="P846" s="67">
        <f t="shared" si="72"/>
        <v>0</v>
      </c>
    </row>
    <row r="847" spans="1:16" ht="13.5" customHeight="1" x14ac:dyDescent="0.15">
      <c r="A847" s="32">
        <v>20150813070</v>
      </c>
      <c r="B847" s="33" t="s">
        <v>573</v>
      </c>
      <c r="C847" s="32" t="s">
        <v>572</v>
      </c>
      <c r="D847" s="34" t="s">
        <v>609</v>
      </c>
      <c r="E847" s="34" t="s">
        <v>540</v>
      </c>
      <c r="F847" s="52" t="s">
        <v>575</v>
      </c>
      <c r="G847" s="35">
        <f t="shared" si="73"/>
        <v>0</v>
      </c>
      <c r="H847" s="36" t="s">
        <v>615</v>
      </c>
      <c r="I847" s="37" t="s">
        <v>540</v>
      </c>
      <c r="J847" s="48"/>
      <c r="K847" s="37">
        <f>0</f>
        <v>0</v>
      </c>
      <c r="L847" s="39" t="s">
        <v>4</v>
      </c>
      <c r="N847" s="71">
        <f t="shared" si="70"/>
        <v>0</v>
      </c>
      <c r="O847" s="8">
        <f t="shared" si="71"/>
        <v>0</v>
      </c>
      <c r="P847" s="67">
        <f t="shared" si="72"/>
        <v>0</v>
      </c>
    </row>
    <row r="848" spans="1:16" ht="13.5" customHeight="1" x14ac:dyDescent="0.15">
      <c r="A848" s="32">
        <v>20150813071</v>
      </c>
      <c r="B848" s="33" t="s">
        <v>556</v>
      </c>
      <c r="C848" s="32" t="s">
        <v>555</v>
      </c>
      <c r="D848" s="34" t="s">
        <v>609</v>
      </c>
      <c r="E848" s="34" t="s">
        <v>7</v>
      </c>
      <c r="F848" s="52" t="s">
        <v>557</v>
      </c>
      <c r="G848" s="35">
        <f t="shared" si="73"/>
        <v>0</v>
      </c>
      <c r="H848" s="36" t="s">
        <v>615</v>
      </c>
      <c r="I848" s="37" t="s">
        <v>7</v>
      </c>
      <c r="J848" s="48"/>
      <c r="K848" s="37">
        <f>0</f>
        <v>0</v>
      </c>
      <c r="L848" s="39" t="s">
        <v>4</v>
      </c>
      <c r="N848" s="71">
        <f t="shared" si="70"/>
        <v>0</v>
      </c>
      <c r="O848" s="8">
        <f t="shared" si="71"/>
        <v>0</v>
      </c>
      <c r="P848" s="67">
        <f t="shared" si="72"/>
        <v>0</v>
      </c>
    </row>
    <row r="849" spans="1:16" ht="13.5" customHeight="1" x14ac:dyDescent="0.15">
      <c r="A849" s="32">
        <v>20150813072</v>
      </c>
      <c r="B849" s="33" t="s">
        <v>185</v>
      </c>
      <c r="C849" s="32" t="s">
        <v>122</v>
      </c>
      <c r="D849" s="34" t="s">
        <v>609</v>
      </c>
      <c r="E849" s="34" t="s">
        <v>7</v>
      </c>
      <c r="F849" s="52" t="s">
        <v>6</v>
      </c>
      <c r="G849" s="35">
        <f t="shared" si="73"/>
        <v>0</v>
      </c>
      <c r="H849" s="36" t="s">
        <v>615</v>
      </c>
      <c r="I849" s="37" t="s">
        <v>7</v>
      </c>
      <c r="J849" s="48"/>
      <c r="K849" s="37">
        <f>0</f>
        <v>0</v>
      </c>
      <c r="L849" s="39" t="s">
        <v>4</v>
      </c>
      <c r="N849" s="71">
        <f t="shared" si="70"/>
        <v>0</v>
      </c>
      <c r="O849" s="8">
        <f t="shared" si="71"/>
        <v>0</v>
      </c>
      <c r="P849" s="67">
        <f t="shared" si="72"/>
        <v>0</v>
      </c>
    </row>
    <row r="850" spans="1:16" ht="13.5" customHeight="1" x14ac:dyDescent="0.15">
      <c r="A850" s="32">
        <v>20150813073</v>
      </c>
      <c r="B850" s="33" t="s">
        <v>185</v>
      </c>
      <c r="C850" s="32" t="s">
        <v>122</v>
      </c>
      <c r="D850" s="34" t="s">
        <v>609</v>
      </c>
      <c r="E850" s="34" t="s">
        <v>7</v>
      </c>
      <c r="F850" s="52" t="s">
        <v>6</v>
      </c>
      <c r="G850" s="35">
        <f t="shared" si="73"/>
        <v>0</v>
      </c>
      <c r="H850" s="36" t="s">
        <v>615</v>
      </c>
      <c r="I850" s="37" t="s">
        <v>7</v>
      </c>
      <c r="J850" s="48"/>
      <c r="K850" s="37">
        <f>0</f>
        <v>0</v>
      </c>
      <c r="L850" s="39" t="s">
        <v>4</v>
      </c>
      <c r="N850" s="71">
        <f t="shared" si="70"/>
        <v>0</v>
      </c>
      <c r="O850" s="8">
        <f t="shared" si="71"/>
        <v>0</v>
      </c>
      <c r="P850" s="67">
        <f t="shared" si="72"/>
        <v>0</v>
      </c>
    </row>
    <row r="851" spans="1:16" ht="13.5" customHeight="1" x14ac:dyDescent="0.15">
      <c r="A851" s="32">
        <v>20150813074</v>
      </c>
      <c r="B851" s="33" t="s">
        <v>185</v>
      </c>
      <c r="C851" s="32" t="s">
        <v>122</v>
      </c>
      <c r="D851" s="34" t="s">
        <v>609</v>
      </c>
      <c r="E851" s="34" t="s">
        <v>540</v>
      </c>
      <c r="F851" s="52" t="s">
        <v>6</v>
      </c>
      <c r="G851" s="35">
        <f t="shared" si="73"/>
        <v>0</v>
      </c>
      <c r="H851" s="36" t="s">
        <v>615</v>
      </c>
      <c r="I851" s="37" t="s">
        <v>540</v>
      </c>
      <c r="J851" s="48"/>
      <c r="K851" s="37">
        <f>0</f>
        <v>0</v>
      </c>
      <c r="L851" s="39" t="s">
        <v>4</v>
      </c>
      <c r="N851" s="71">
        <f t="shared" si="70"/>
        <v>0</v>
      </c>
      <c r="O851" s="8">
        <f t="shared" si="71"/>
        <v>0</v>
      </c>
      <c r="P851" s="67">
        <f t="shared" si="72"/>
        <v>0</v>
      </c>
    </row>
    <row r="852" spans="1:16" ht="13.5" customHeight="1" x14ac:dyDescent="0.15">
      <c r="A852" s="32">
        <v>20150814001</v>
      </c>
      <c r="B852" s="33" t="s">
        <v>576</v>
      </c>
      <c r="C852" s="32" t="s">
        <v>555</v>
      </c>
      <c r="D852" s="34" t="s">
        <v>609</v>
      </c>
      <c r="E852" s="34" t="s">
        <v>577</v>
      </c>
      <c r="F852" s="34" t="s">
        <v>557</v>
      </c>
      <c r="G852" s="35">
        <f t="shared" si="73"/>
        <v>0</v>
      </c>
      <c r="H852" s="36" t="s">
        <v>611</v>
      </c>
      <c r="I852" s="37" t="s">
        <v>577</v>
      </c>
      <c r="J852" s="53"/>
      <c r="K852" s="37">
        <f>0</f>
        <v>0</v>
      </c>
      <c r="L852" s="39" t="s">
        <v>4</v>
      </c>
      <c r="N852" s="71">
        <f t="shared" si="70"/>
        <v>0</v>
      </c>
      <c r="O852" s="8">
        <f t="shared" si="71"/>
        <v>0</v>
      </c>
      <c r="P852" s="67">
        <f t="shared" si="72"/>
        <v>0</v>
      </c>
    </row>
    <row r="853" spans="1:16" ht="13.5" customHeight="1" x14ac:dyDescent="0.15">
      <c r="A853" s="32">
        <v>20150814002</v>
      </c>
      <c r="B853" s="33" t="s">
        <v>579</v>
      </c>
      <c r="C853" s="32" t="s">
        <v>578</v>
      </c>
      <c r="D853" s="34" t="s">
        <v>609</v>
      </c>
      <c r="E853" s="34" t="s">
        <v>540</v>
      </c>
      <c r="F853" s="34" t="s">
        <v>580</v>
      </c>
      <c r="G853" s="35">
        <f t="shared" si="73"/>
        <v>0</v>
      </c>
      <c r="H853" s="36" t="s">
        <v>611</v>
      </c>
      <c r="I853" s="37" t="s">
        <v>540</v>
      </c>
      <c r="J853" s="53"/>
      <c r="K853" s="37">
        <f>0</f>
        <v>0</v>
      </c>
      <c r="L853" s="39" t="s">
        <v>4</v>
      </c>
      <c r="N853" s="71">
        <f t="shared" si="70"/>
        <v>0</v>
      </c>
      <c r="O853" s="8">
        <f t="shared" si="71"/>
        <v>0</v>
      </c>
      <c r="P853" s="67">
        <f t="shared" si="72"/>
        <v>0</v>
      </c>
    </row>
    <row r="854" spans="1:16" ht="13.5" customHeight="1" x14ac:dyDescent="0.15">
      <c r="A854" s="32">
        <v>20150814003</v>
      </c>
      <c r="B854" s="33" t="s">
        <v>576</v>
      </c>
      <c r="C854" s="32" t="s">
        <v>555</v>
      </c>
      <c r="D854" s="34" t="s">
        <v>609</v>
      </c>
      <c r="E854" s="34" t="s">
        <v>7</v>
      </c>
      <c r="F854" s="34" t="s">
        <v>557</v>
      </c>
      <c r="G854" s="35">
        <f t="shared" si="73"/>
        <v>0</v>
      </c>
      <c r="H854" s="36" t="s">
        <v>611</v>
      </c>
      <c r="I854" s="37" t="s">
        <v>7</v>
      </c>
      <c r="J854" s="53"/>
      <c r="K854" s="37">
        <f>0</f>
        <v>0</v>
      </c>
      <c r="L854" s="39" t="s">
        <v>4</v>
      </c>
      <c r="N854" s="71">
        <f t="shared" si="70"/>
        <v>0</v>
      </c>
      <c r="O854" s="8">
        <f t="shared" si="71"/>
        <v>0</v>
      </c>
      <c r="P854" s="67">
        <f t="shared" si="72"/>
        <v>0</v>
      </c>
    </row>
    <row r="855" spans="1:16" ht="13.5" customHeight="1" x14ac:dyDescent="0.15">
      <c r="A855" s="32">
        <v>20150814004</v>
      </c>
      <c r="B855" s="33" t="s">
        <v>190</v>
      </c>
      <c r="C855" s="32" t="s">
        <v>122</v>
      </c>
      <c r="D855" s="34" t="s">
        <v>609</v>
      </c>
      <c r="E855" s="34" t="s">
        <v>7</v>
      </c>
      <c r="F855" s="34" t="s">
        <v>6</v>
      </c>
      <c r="G855" s="35">
        <f t="shared" si="73"/>
        <v>0</v>
      </c>
      <c r="H855" s="36" t="s">
        <v>611</v>
      </c>
      <c r="I855" s="37" t="s">
        <v>7</v>
      </c>
      <c r="J855" s="53"/>
      <c r="K855" s="37">
        <f>0</f>
        <v>0</v>
      </c>
      <c r="L855" s="39" t="s">
        <v>4</v>
      </c>
      <c r="N855" s="71">
        <f t="shared" si="70"/>
        <v>0</v>
      </c>
      <c r="O855" s="8">
        <f t="shared" si="71"/>
        <v>0</v>
      </c>
      <c r="P855" s="67">
        <f t="shared" si="72"/>
        <v>0</v>
      </c>
    </row>
    <row r="856" spans="1:16" ht="13.5" customHeight="1" x14ac:dyDescent="0.15">
      <c r="A856" s="32">
        <v>20150814005</v>
      </c>
      <c r="B856" s="33" t="s">
        <v>190</v>
      </c>
      <c r="C856" s="32" t="s">
        <v>122</v>
      </c>
      <c r="D856" s="34" t="s">
        <v>609</v>
      </c>
      <c r="E856" s="34" t="s">
        <v>7</v>
      </c>
      <c r="F856" s="34" t="s">
        <v>6</v>
      </c>
      <c r="G856" s="35">
        <f t="shared" si="73"/>
        <v>0</v>
      </c>
      <c r="H856" s="36" t="s">
        <v>611</v>
      </c>
      <c r="I856" s="37" t="s">
        <v>7</v>
      </c>
      <c r="J856" s="53"/>
      <c r="K856" s="37">
        <f>0</f>
        <v>0</v>
      </c>
      <c r="L856" s="39" t="s">
        <v>4</v>
      </c>
      <c r="N856" s="71">
        <f t="shared" si="70"/>
        <v>0</v>
      </c>
      <c r="O856" s="8">
        <f t="shared" si="71"/>
        <v>0</v>
      </c>
      <c r="P856" s="67">
        <f t="shared" si="72"/>
        <v>0</v>
      </c>
    </row>
    <row r="857" spans="1:16" ht="13.5" customHeight="1" x14ac:dyDescent="0.15">
      <c r="A857" s="32">
        <v>20150814006</v>
      </c>
      <c r="B857" s="33" t="s">
        <v>190</v>
      </c>
      <c r="C857" s="32" t="s">
        <v>122</v>
      </c>
      <c r="D857" s="34" t="s">
        <v>609</v>
      </c>
      <c r="E857" s="34" t="s">
        <v>540</v>
      </c>
      <c r="F857" s="34" t="s">
        <v>6</v>
      </c>
      <c r="G857" s="35">
        <f t="shared" si="73"/>
        <v>0</v>
      </c>
      <c r="H857" s="36" t="s">
        <v>611</v>
      </c>
      <c r="I857" s="37" t="s">
        <v>540</v>
      </c>
      <c r="J857" s="53"/>
      <c r="K857" s="37">
        <f>0</f>
        <v>0</v>
      </c>
      <c r="L857" s="39" t="s">
        <v>4</v>
      </c>
      <c r="N857" s="71">
        <f t="shared" si="70"/>
        <v>0</v>
      </c>
      <c r="O857" s="8">
        <f t="shared" si="71"/>
        <v>0</v>
      </c>
      <c r="P857" s="67">
        <f t="shared" si="72"/>
        <v>0</v>
      </c>
    </row>
    <row r="858" spans="1:16" ht="13.5" customHeight="1" x14ac:dyDescent="0.15">
      <c r="A858" s="32">
        <v>20150814007</v>
      </c>
      <c r="B858" s="33" t="s">
        <v>576</v>
      </c>
      <c r="C858" s="32" t="s">
        <v>555</v>
      </c>
      <c r="D858" s="34" t="s">
        <v>609</v>
      </c>
      <c r="E858" s="34" t="s">
        <v>581</v>
      </c>
      <c r="F858" s="34" t="s">
        <v>557</v>
      </c>
      <c r="G858" s="35">
        <f t="shared" si="73"/>
        <v>0</v>
      </c>
      <c r="H858" s="36" t="s">
        <v>611</v>
      </c>
      <c r="I858" s="37" t="s">
        <v>581</v>
      </c>
      <c r="J858" s="53"/>
      <c r="K858" s="37">
        <f>0</f>
        <v>0</v>
      </c>
      <c r="L858" s="39" t="s">
        <v>4</v>
      </c>
      <c r="N858" s="71">
        <f t="shared" si="70"/>
        <v>0</v>
      </c>
      <c r="O858" s="8">
        <f t="shared" si="71"/>
        <v>0</v>
      </c>
      <c r="P858" s="67">
        <f t="shared" si="72"/>
        <v>0</v>
      </c>
    </row>
    <row r="859" spans="1:16" ht="13.5" customHeight="1" x14ac:dyDescent="0.15">
      <c r="A859" s="32">
        <v>20150814008</v>
      </c>
      <c r="B859" s="33" t="s">
        <v>583</v>
      </c>
      <c r="C859" s="32" t="s">
        <v>582</v>
      </c>
      <c r="D859" s="34" t="s">
        <v>609</v>
      </c>
      <c r="E859" s="34" t="s">
        <v>540</v>
      </c>
      <c r="F859" s="34" t="s">
        <v>584</v>
      </c>
      <c r="G859" s="35">
        <f t="shared" si="73"/>
        <v>0</v>
      </c>
      <c r="H859" s="36" t="s">
        <v>611</v>
      </c>
      <c r="I859" s="37" t="s">
        <v>540</v>
      </c>
      <c r="J859" s="53"/>
      <c r="K859" s="37">
        <f>0</f>
        <v>0</v>
      </c>
      <c r="L859" s="39" t="s">
        <v>4</v>
      </c>
      <c r="N859" s="71">
        <f t="shared" si="70"/>
        <v>0</v>
      </c>
      <c r="O859" s="8">
        <f t="shared" si="71"/>
        <v>0</v>
      </c>
      <c r="P859" s="67">
        <f t="shared" si="72"/>
        <v>0</v>
      </c>
    </row>
    <row r="860" spans="1:16" ht="13.5" customHeight="1" x14ac:dyDescent="0.15">
      <c r="A860" s="32">
        <v>20150814009</v>
      </c>
      <c r="B860" s="33" t="s">
        <v>576</v>
      </c>
      <c r="C860" s="32" t="s">
        <v>555</v>
      </c>
      <c r="D860" s="34" t="s">
        <v>609</v>
      </c>
      <c r="E860" s="34" t="s">
        <v>7</v>
      </c>
      <c r="F860" s="34" t="s">
        <v>557</v>
      </c>
      <c r="G860" s="35">
        <f t="shared" si="73"/>
        <v>0</v>
      </c>
      <c r="H860" s="36" t="s">
        <v>611</v>
      </c>
      <c r="I860" s="37" t="s">
        <v>7</v>
      </c>
      <c r="J860" s="53"/>
      <c r="K860" s="37">
        <f>0</f>
        <v>0</v>
      </c>
      <c r="L860" s="39" t="s">
        <v>4</v>
      </c>
      <c r="N860" s="71">
        <f t="shared" si="70"/>
        <v>0</v>
      </c>
      <c r="O860" s="8">
        <f t="shared" si="71"/>
        <v>0</v>
      </c>
      <c r="P860" s="67">
        <f t="shared" si="72"/>
        <v>0</v>
      </c>
    </row>
    <row r="861" spans="1:16" ht="13.5" customHeight="1" x14ac:dyDescent="0.15">
      <c r="A861" s="32">
        <v>20150814010</v>
      </c>
      <c r="B861" s="33" t="s">
        <v>190</v>
      </c>
      <c r="C861" s="32" t="s">
        <v>122</v>
      </c>
      <c r="D861" s="34" t="s">
        <v>609</v>
      </c>
      <c r="E861" s="34" t="s">
        <v>7</v>
      </c>
      <c r="F861" s="34" t="s">
        <v>6</v>
      </c>
      <c r="G861" s="35">
        <f t="shared" si="73"/>
        <v>0</v>
      </c>
      <c r="H861" s="36" t="s">
        <v>611</v>
      </c>
      <c r="I861" s="37" t="s">
        <v>7</v>
      </c>
      <c r="J861" s="53"/>
      <c r="K861" s="37">
        <f>0</f>
        <v>0</v>
      </c>
      <c r="L861" s="39" t="s">
        <v>38</v>
      </c>
      <c r="N861" s="71">
        <f t="shared" si="70"/>
        <v>0</v>
      </c>
      <c r="O861" s="8">
        <f t="shared" si="71"/>
        <v>0</v>
      </c>
      <c r="P861" s="67">
        <f t="shared" si="72"/>
        <v>1</v>
      </c>
    </row>
    <row r="862" spans="1:16" ht="13.5" customHeight="1" x14ac:dyDescent="0.15">
      <c r="A862" s="32">
        <v>20150814011</v>
      </c>
      <c r="B862" s="33" t="s">
        <v>190</v>
      </c>
      <c r="C862" s="32" t="s">
        <v>122</v>
      </c>
      <c r="D862" s="34" t="s">
        <v>609</v>
      </c>
      <c r="E862" s="34" t="s">
        <v>7</v>
      </c>
      <c r="F862" s="34" t="s">
        <v>6</v>
      </c>
      <c r="G862" s="35">
        <f t="shared" si="73"/>
        <v>0</v>
      </c>
      <c r="H862" s="36" t="s">
        <v>611</v>
      </c>
      <c r="I862" s="37" t="s">
        <v>7</v>
      </c>
      <c r="J862" s="53"/>
      <c r="K862" s="37">
        <f>0</f>
        <v>0</v>
      </c>
      <c r="L862" s="39" t="s">
        <v>4</v>
      </c>
      <c r="N862" s="71">
        <f t="shared" si="70"/>
        <v>0</v>
      </c>
      <c r="O862" s="8">
        <f t="shared" si="71"/>
        <v>0</v>
      </c>
      <c r="P862" s="67">
        <f t="shared" si="72"/>
        <v>0</v>
      </c>
    </row>
    <row r="863" spans="1:16" ht="13.5" customHeight="1" x14ac:dyDescent="0.15">
      <c r="A863" s="32">
        <v>20150814012</v>
      </c>
      <c r="B863" s="33" t="s">
        <v>190</v>
      </c>
      <c r="C863" s="32" t="s">
        <v>122</v>
      </c>
      <c r="D863" s="34" t="s">
        <v>609</v>
      </c>
      <c r="E863" s="34" t="s">
        <v>540</v>
      </c>
      <c r="F863" s="34" t="s">
        <v>6</v>
      </c>
      <c r="G863" s="35">
        <f t="shared" si="73"/>
        <v>0</v>
      </c>
      <c r="H863" s="36" t="s">
        <v>611</v>
      </c>
      <c r="I863" s="37" t="s">
        <v>540</v>
      </c>
      <c r="J863" s="53"/>
      <c r="K863" s="37">
        <f>0</f>
        <v>0</v>
      </c>
      <c r="L863" s="39" t="s">
        <v>4</v>
      </c>
      <c r="N863" s="71">
        <f t="shared" si="70"/>
        <v>0</v>
      </c>
      <c r="O863" s="8">
        <f t="shared" si="71"/>
        <v>0</v>
      </c>
      <c r="P863" s="67">
        <f t="shared" si="72"/>
        <v>0</v>
      </c>
    </row>
    <row r="864" spans="1:16" ht="13.5" customHeight="1" x14ac:dyDescent="0.15">
      <c r="A864" s="32">
        <v>20150814013</v>
      </c>
      <c r="B864" s="33" t="s">
        <v>576</v>
      </c>
      <c r="C864" s="32" t="s">
        <v>555</v>
      </c>
      <c r="D864" s="34" t="s">
        <v>609</v>
      </c>
      <c r="E864" s="34" t="s">
        <v>581</v>
      </c>
      <c r="F864" s="34" t="s">
        <v>557</v>
      </c>
      <c r="G864" s="35">
        <f t="shared" si="73"/>
        <v>0</v>
      </c>
      <c r="H864" s="36" t="s">
        <v>611</v>
      </c>
      <c r="I864" s="37" t="s">
        <v>581</v>
      </c>
      <c r="J864" s="53"/>
      <c r="K864" s="37">
        <f>0</f>
        <v>0</v>
      </c>
      <c r="L864" s="39" t="s">
        <v>4</v>
      </c>
      <c r="N864" s="71">
        <f t="shared" si="70"/>
        <v>0</v>
      </c>
      <c r="O864" s="8">
        <f t="shared" si="71"/>
        <v>0</v>
      </c>
      <c r="P864" s="67">
        <f t="shared" si="72"/>
        <v>0</v>
      </c>
    </row>
    <row r="865" spans="1:16" ht="13.5" customHeight="1" x14ac:dyDescent="0.15">
      <c r="A865" s="32">
        <v>20150814014</v>
      </c>
      <c r="B865" s="33" t="s">
        <v>583</v>
      </c>
      <c r="C865" s="32" t="s">
        <v>582</v>
      </c>
      <c r="D865" s="34" t="s">
        <v>609</v>
      </c>
      <c r="E865" s="34" t="s">
        <v>540</v>
      </c>
      <c r="F865" s="34" t="s">
        <v>584</v>
      </c>
      <c r="G865" s="35">
        <f t="shared" si="73"/>
        <v>0</v>
      </c>
      <c r="H865" s="36" t="s">
        <v>611</v>
      </c>
      <c r="I865" s="37" t="s">
        <v>540</v>
      </c>
      <c r="J865" s="53"/>
      <c r="K865" s="37">
        <f>0</f>
        <v>0</v>
      </c>
      <c r="L865" s="39" t="s">
        <v>4</v>
      </c>
      <c r="N865" s="71">
        <f t="shared" si="70"/>
        <v>0</v>
      </c>
      <c r="O865" s="8">
        <f t="shared" si="71"/>
        <v>0</v>
      </c>
      <c r="P865" s="67">
        <f t="shared" si="72"/>
        <v>0</v>
      </c>
    </row>
    <row r="866" spans="1:16" ht="13.5" customHeight="1" x14ac:dyDescent="0.15">
      <c r="A866" s="32">
        <v>20150814015</v>
      </c>
      <c r="B866" s="33" t="s">
        <v>576</v>
      </c>
      <c r="C866" s="32" t="s">
        <v>555</v>
      </c>
      <c r="D866" s="34" t="s">
        <v>609</v>
      </c>
      <c r="E866" s="34" t="s">
        <v>7</v>
      </c>
      <c r="F866" s="34" t="s">
        <v>557</v>
      </c>
      <c r="G866" s="35">
        <f t="shared" si="73"/>
        <v>0</v>
      </c>
      <c r="H866" s="36" t="s">
        <v>611</v>
      </c>
      <c r="I866" s="37" t="s">
        <v>7</v>
      </c>
      <c r="J866" s="53"/>
      <c r="K866" s="37">
        <f>0</f>
        <v>0</v>
      </c>
      <c r="L866" s="39" t="s">
        <v>4</v>
      </c>
      <c r="N866" s="71">
        <f t="shared" si="70"/>
        <v>0</v>
      </c>
      <c r="O866" s="8">
        <f t="shared" si="71"/>
        <v>0</v>
      </c>
      <c r="P866" s="67">
        <f t="shared" si="72"/>
        <v>0</v>
      </c>
    </row>
    <row r="867" spans="1:16" ht="13.5" customHeight="1" x14ac:dyDescent="0.15">
      <c r="A867" s="32">
        <v>20150814016</v>
      </c>
      <c r="B867" s="33" t="s">
        <v>190</v>
      </c>
      <c r="C867" s="32" t="s">
        <v>122</v>
      </c>
      <c r="D867" s="34" t="s">
        <v>609</v>
      </c>
      <c r="E867" s="34" t="s">
        <v>7</v>
      </c>
      <c r="F867" s="34" t="s">
        <v>6</v>
      </c>
      <c r="G867" s="35">
        <f t="shared" si="73"/>
        <v>0</v>
      </c>
      <c r="H867" s="36" t="s">
        <v>611</v>
      </c>
      <c r="I867" s="37" t="s">
        <v>7</v>
      </c>
      <c r="J867" s="53"/>
      <c r="K867" s="37">
        <f>0</f>
        <v>0</v>
      </c>
      <c r="L867" s="39" t="s">
        <v>4</v>
      </c>
      <c r="N867" s="71">
        <f t="shared" si="70"/>
        <v>0</v>
      </c>
      <c r="O867" s="8">
        <f t="shared" si="71"/>
        <v>0</v>
      </c>
      <c r="P867" s="67">
        <f t="shared" si="72"/>
        <v>0</v>
      </c>
    </row>
    <row r="868" spans="1:16" ht="13.5" customHeight="1" x14ac:dyDescent="0.15">
      <c r="A868" s="32">
        <v>20150814017</v>
      </c>
      <c r="B868" s="33" t="s">
        <v>190</v>
      </c>
      <c r="C868" s="32" t="s">
        <v>122</v>
      </c>
      <c r="D868" s="34" t="s">
        <v>609</v>
      </c>
      <c r="E868" s="34" t="s">
        <v>7</v>
      </c>
      <c r="F868" s="34" t="s">
        <v>6</v>
      </c>
      <c r="G868" s="35">
        <f t="shared" si="73"/>
        <v>0</v>
      </c>
      <c r="H868" s="36" t="s">
        <v>611</v>
      </c>
      <c r="I868" s="37" t="s">
        <v>7</v>
      </c>
      <c r="J868" s="53"/>
      <c r="K868" s="37">
        <f>0</f>
        <v>0</v>
      </c>
      <c r="L868" s="39" t="s">
        <v>4</v>
      </c>
      <c r="N868" s="71">
        <f t="shared" si="70"/>
        <v>0</v>
      </c>
      <c r="O868" s="8">
        <f t="shared" si="71"/>
        <v>0</v>
      </c>
      <c r="P868" s="67">
        <f t="shared" si="72"/>
        <v>0</v>
      </c>
    </row>
    <row r="869" spans="1:16" ht="13.5" customHeight="1" x14ac:dyDescent="0.15">
      <c r="A869" s="32">
        <v>20150814018</v>
      </c>
      <c r="B869" s="33" t="s">
        <v>190</v>
      </c>
      <c r="C869" s="32" t="s">
        <v>122</v>
      </c>
      <c r="D869" s="34" t="s">
        <v>609</v>
      </c>
      <c r="E869" s="34" t="s">
        <v>540</v>
      </c>
      <c r="F869" s="34" t="s">
        <v>6</v>
      </c>
      <c r="G869" s="35">
        <f t="shared" si="73"/>
        <v>0</v>
      </c>
      <c r="H869" s="36" t="s">
        <v>611</v>
      </c>
      <c r="I869" s="37" t="s">
        <v>540</v>
      </c>
      <c r="J869" s="53"/>
      <c r="K869" s="37">
        <f>0</f>
        <v>0</v>
      </c>
      <c r="L869" s="39" t="s">
        <v>4</v>
      </c>
      <c r="N869" s="71">
        <f t="shared" si="70"/>
        <v>0</v>
      </c>
      <c r="O869" s="8">
        <f t="shared" si="71"/>
        <v>0</v>
      </c>
      <c r="P869" s="67">
        <f t="shared" si="72"/>
        <v>0</v>
      </c>
    </row>
    <row r="870" spans="1:16" ht="13.5" customHeight="1" x14ac:dyDescent="0.15">
      <c r="A870" s="32">
        <v>20150814019</v>
      </c>
      <c r="B870" s="33" t="s">
        <v>576</v>
      </c>
      <c r="C870" s="32" t="s">
        <v>555</v>
      </c>
      <c r="D870" s="34" t="s">
        <v>609</v>
      </c>
      <c r="E870" s="34" t="s">
        <v>550</v>
      </c>
      <c r="F870" s="34" t="s">
        <v>557</v>
      </c>
      <c r="G870" s="35">
        <f t="shared" si="73"/>
        <v>0</v>
      </c>
      <c r="H870" s="36" t="s">
        <v>611</v>
      </c>
      <c r="I870" s="37" t="s">
        <v>550</v>
      </c>
      <c r="J870" s="53"/>
      <c r="K870" s="37">
        <f>0</f>
        <v>0</v>
      </c>
      <c r="L870" s="39" t="s">
        <v>4</v>
      </c>
      <c r="N870" s="71">
        <f t="shared" si="70"/>
        <v>0</v>
      </c>
      <c r="O870" s="8">
        <f t="shared" si="71"/>
        <v>0</v>
      </c>
      <c r="P870" s="67">
        <f t="shared" si="72"/>
        <v>0</v>
      </c>
    </row>
    <row r="871" spans="1:16" ht="13.5" customHeight="1" x14ac:dyDescent="0.15">
      <c r="A871" s="32">
        <v>20150814020</v>
      </c>
      <c r="B871" s="33" t="s">
        <v>585</v>
      </c>
      <c r="C871" s="32" t="s">
        <v>551</v>
      </c>
      <c r="D871" s="34" t="s">
        <v>609</v>
      </c>
      <c r="E871" s="34" t="s">
        <v>540</v>
      </c>
      <c r="F871" s="34" t="s">
        <v>553</v>
      </c>
      <c r="G871" s="35">
        <f t="shared" si="73"/>
        <v>0</v>
      </c>
      <c r="H871" s="36" t="s">
        <v>611</v>
      </c>
      <c r="I871" s="37" t="s">
        <v>540</v>
      </c>
      <c r="J871" s="53"/>
      <c r="K871" s="37">
        <f>0</f>
        <v>0</v>
      </c>
      <c r="L871" s="39" t="s">
        <v>4</v>
      </c>
      <c r="N871" s="71">
        <f t="shared" si="70"/>
        <v>0</v>
      </c>
      <c r="O871" s="8">
        <f t="shared" si="71"/>
        <v>0</v>
      </c>
      <c r="P871" s="67">
        <f t="shared" si="72"/>
        <v>0</v>
      </c>
    </row>
    <row r="872" spans="1:16" ht="13.5" customHeight="1" x14ac:dyDescent="0.15">
      <c r="A872" s="32">
        <v>20150814021</v>
      </c>
      <c r="B872" s="33" t="s">
        <v>576</v>
      </c>
      <c r="C872" s="32" t="s">
        <v>555</v>
      </c>
      <c r="D872" s="34" t="s">
        <v>609</v>
      </c>
      <c r="E872" s="34" t="s">
        <v>7</v>
      </c>
      <c r="F872" s="34" t="s">
        <v>557</v>
      </c>
      <c r="G872" s="35">
        <f t="shared" si="73"/>
        <v>0</v>
      </c>
      <c r="H872" s="36" t="s">
        <v>611</v>
      </c>
      <c r="I872" s="37" t="s">
        <v>7</v>
      </c>
      <c r="J872" s="53"/>
      <c r="K872" s="37">
        <f>0</f>
        <v>0</v>
      </c>
      <c r="L872" s="39" t="s">
        <v>4</v>
      </c>
      <c r="N872" s="71">
        <f t="shared" si="70"/>
        <v>0</v>
      </c>
      <c r="O872" s="8">
        <f t="shared" si="71"/>
        <v>0</v>
      </c>
      <c r="P872" s="67">
        <f t="shared" si="72"/>
        <v>0</v>
      </c>
    </row>
    <row r="873" spans="1:16" ht="13.5" customHeight="1" x14ac:dyDescent="0.15">
      <c r="A873" s="32">
        <v>20150814022</v>
      </c>
      <c r="B873" s="33" t="s">
        <v>190</v>
      </c>
      <c r="C873" s="32" t="s">
        <v>122</v>
      </c>
      <c r="D873" s="34" t="s">
        <v>609</v>
      </c>
      <c r="E873" s="34" t="s">
        <v>7</v>
      </c>
      <c r="F873" s="34" t="s">
        <v>6</v>
      </c>
      <c r="G873" s="35">
        <f t="shared" si="73"/>
        <v>0</v>
      </c>
      <c r="H873" s="36" t="s">
        <v>611</v>
      </c>
      <c r="I873" s="37" t="s">
        <v>7</v>
      </c>
      <c r="J873" s="53"/>
      <c r="K873" s="37">
        <f>0</f>
        <v>0</v>
      </c>
      <c r="L873" s="39" t="s">
        <v>4</v>
      </c>
      <c r="N873" s="71">
        <f t="shared" si="70"/>
        <v>0</v>
      </c>
      <c r="O873" s="8">
        <f t="shared" si="71"/>
        <v>0</v>
      </c>
      <c r="P873" s="67">
        <f t="shared" si="72"/>
        <v>0</v>
      </c>
    </row>
    <row r="874" spans="1:16" ht="13.5" customHeight="1" x14ac:dyDescent="0.15">
      <c r="A874" s="32">
        <v>20150814023</v>
      </c>
      <c r="B874" s="33" t="s">
        <v>190</v>
      </c>
      <c r="C874" s="32" t="s">
        <v>122</v>
      </c>
      <c r="D874" s="34" t="s">
        <v>609</v>
      </c>
      <c r="E874" s="34" t="s">
        <v>7</v>
      </c>
      <c r="F874" s="34" t="s">
        <v>6</v>
      </c>
      <c r="G874" s="35">
        <f t="shared" si="73"/>
        <v>0</v>
      </c>
      <c r="H874" s="36" t="s">
        <v>611</v>
      </c>
      <c r="I874" s="37" t="s">
        <v>7</v>
      </c>
      <c r="J874" s="53"/>
      <c r="K874" s="37">
        <f>0</f>
        <v>0</v>
      </c>
      <c r="L874" s="39" t="s">
        <v>4</v>
      </c>
      <c r="N874" s="71">
        <f t="shared" si="70"/>
        <v>0</v>
      </c>
      <c r="O874" s="8">
        <f t="shared" si="71"/>
        <v>0</v>
      </c>
      <c r="P874" s="67">
        <f t="shared" si="72"/>
        <v>0</v>
      </c>
    </row>
    <row r="875" spans="1:16" ht="13.5" customHeight="1" x14ac:dyDescent="0.15">
      <c r="A875" s="32">
        <v>20150814024</v>
      </c>
      <c r="B875" s="33" t="s">
        <v>190</v>
      </c>
      <c r="C875" s="32" t="s">
        <v>122</v>
      </c>
      <c r="D875" s="34" t="s">
        <v>609</v>
      </c>
      <c r="E875" s="34" t="s">
        <v>540</v>
      </c>
      <c r="F875" s="34" t="s">
        <v>6</v>
      </c>
      <c r="G875" s="35">
        <f t="shared" si="73"/>
        <v>0</v>
      </c>
      <c r="H875" s="36" t="s">
        <v>611</v>
      </c>
      <c r="I875" s="37" t="s">
        <v>540</v>
      </c>
      <c r="J875" s="53"/>
      <c r="K875" s="37">
        <f>0</f>
        <v>0</v>
      </c>
      <c r="L875" s="39" t="s">
        <v>4</v>
      </c>
      <c r="N875" s="71">
        <f t="shared" si="70"/>
        <v>0</v>
      </c>
      <c r="O875" s="8">
        <f t="shared" si="71"/>
        <v>0</v>
      </c>
      <c r="P875" s="67">
        <f t="shared" si="72"/>
        <v>0</v>
      </c>
    </row>
    <row r="876" spans="1:16" ht="13.5" customHeight="1" x14ac:dyDescent="0.15">
      <c r="A876" s="32">
        <v>20150814025</v>
      </c>
      <c r="B876" s="33" t="s">
        <v>576</v>
      </c>
      <c r="C876" s="32" t="s">
        <v>555</v>
      </c>
      <c r="D876" s="34" t="s">
        <v>609</v>
      </c>
      <c r="E876" s="34" t="s">
        <v>7</v>
      </c>
      <c r="F876" s="34" t="s">
        <v>557</v>
      </c>
      <c r="G876" s="35">
        <f t="shared" si="73"/>
        <v>0</v>
      </c>
      <c r="H876" s="36" t="s">
        <v>611</v>
      </c>
      <c r="I876" s="37" t="s">
        <v>7</v>
      </c>
      <c r="J876" s="53"/>
      <c r="K876" s="37">
        <f>0</f>
        <v>0</v>
      </c>
      <c r="L876" s="39" t="s">
        <v>4</v>
      </c>
      <c r="N876" s="71">
        <f t="shared" si="70"/>
        <v>0</v>
      </c>
      <c r="O876" s="8">
        <f t="shared" si="71"/>
        <v>0</v>
      </c>
      <c r="P876" s="67">
        <f t="shared" si="72"/>
        <v>0</v>
      </c>
    </row>
    <row r="877" spans="1:16" ht="13.5" customHeight="1" x14ac:dyDescent="0.15">
      <c r="A877" s="32">
        <v>20150814026</v>
      </c>
      <c r="B877" s="33" t="s">
        <v>190</v>
      </c>
      <c r="C877" s="32" t="s">
        <v>122</v>
      </c>
      <c r="D877" s="34" t="s">
        <v>609</v>
      </c>
      <c r="E877" s="34" t="s">
        <v>7</v>
      </c>
      <c r="F877" s="34" t="s">
        <v>6</v>
      </c>
      <c r="G877" s="35">
        <f t="shared" si="73"/>
        <v>0</v>
      </c>
      <c r="H877" s="36" t="s">
        <v>611</v>
      </c>
      <c r="I877" s="37" t="s">
        <v>7</v>
      </c>
      <c r="J877" s="53"/>
      <c r="K877" s="37">
        <f>0</f>
        <v>0</v>
      </c>
      <c r="L877" s="39" t="s">
        <v>4</v>
      </c>
      <c r="N877" s="71">
        <f t="shared" si="70"/>
        <v>0</v>
      </c>
      <c r="O877" s="8">
        <f t="shared" si="71"/>
        <v>0</v>
      </c>
      <c r="P877" s="67">
        <f t="shared" si="72"/>
        <v>0</v>
      </c>
    </row>
    <row r="878" spans="1:16" ht="13.5" customHeight="1" x14ac:dyDescent="0.15">
      <c r="A878" s="32">
        <v>20150814027</v>
      </c>
      <c r="B878" s="33" t="s">
        <v>190</v>
      </c>
      <c r="C878" s="32" t="s">
        <v>122</v>
      </c>
      <c r="D878" s="34" t="s">
        <v>609</v>
      </c>
      <c r="E878" s="34" t="s">
        <v>7</v>
      </c>
      <c r="F878" s="34" t="s">
        <v>6</v>
      </c>
      <c r="G878" s="35">
        <f t="shared" si="73"/>
        <v>0</v>
      </c>
      <c r="H878" s="36" t="s">
        <v>611</v>
      </c>
      <c r="I878" s="37" t="s">
        <v>7</v>
      </c>
      <c r="J878" s="53"/>
      <c r="K878" s="37">
        <f>0</f>
        <v>0</v>
      </c>
      <c r="L878" s="39" t="s">
        <v>4</v>
      </c>
      <c r="N878" s="71">
        <f t="shared" si="70"/>
        <v>0</v>
      </c>
      <c r="O878" s="8">
        <f t="shared" si="71"/>
        <v>0</v>
      </c>
      <c r="P878" s="67">
        <f t="shared" si="72"/>
        <v>0</v>
      </c>
    </row>
    <row r="879" spans="1:16" ht="13.5" customHeight="1" x14ac:dyDescent="0.15">
      <c r="A879" s="32">
        <v>20150814028</v>
      </c>
      <c r="B879" s="33" t="s">
        <v>190</v>
      </c>
      <c r="C879" s="32" t="s">
        <v>122</v>
      </c>
      <c r="D879" s="34" t="s">
        <v>609</v>
      </c>
      <c r="E879" s="34" t="s">
        <v>7</v>
      </c>
      <c r="F879" s="34" t="s">
        <v>6</v>
      </c>
      <c r="G879" s="35">
        <f t="shared" si="73"/>
        <v>0</v>
      </c>
      <c r="H879" s="36" t="s">
        <v>611</v>
      </c>
      <c r="I879" s="37" t="s">
        <v>7</v>
      </c>
      <c r="J879" s="53"/>
      <c r="K879" s="37">
        <f>0</f>
        <v>0</v>
      </c>
      <c r="L879" s="39" t="s">
        <v>4</v>
      </c>
      <c r="N879" s="71">
        <f t="shared" si="70"/>
        <v>0</v>
      </c>
      <c r="O879" s="8">
        <f t="shared" si="71"/>
        <v>0</v>
      </c>
      <c r="P879" s="67">
        <f t="shared" si="72"/>
        <v>0</v>
      </c>
    </row>
    <row r="880" spans="1:16" ht="13.5" customHeight="1" x14ac:dyDescent="0.15">
      <c r="A880" s="32">
        <v>20150814029</v>
      </c>
      <c r="B880" s="33" t="s">
        <v>190</v>
      </c>
      <c r="C880" s="32" t="s">
        <v>122</v>
      </c>
      <c r="D880" s="34" t="s">
        <v>609</v>
      </c>
      <c r="E880" s="34" t="s">
        <v>7</v>
      </c>
      <c r="F880" s="34" t="s">
        <v>6</v>
      </c>
      <c r="G880" s="35">
        <f t="shared" si="73"/>
        <v>0</v>
      </c>
      <c r="H880" s="36" t="s">
        <v>611</v>
      </c>
      <c r="I880" s="37" t="s">
        <v>7</v>
      </c>
      <c r="J880" s="53"/>
      <c r="K880" s="37">
        <f>0</f>
        <v>0</v>
      </c>
      <c r="L880" s="39" t="s">
        <v>4</v>
      </c>
      <c r="N880" s="71">
        <f t="shared" si="70"/>
        <v>0</v>
      </c>
      <c r="O880" s="8">
        <f t="shared" si="71"/>
        <v>0</v>
      </c>
      <c r="P880" s="67">
        <f t="shared" si="72"/>
        <v>0</v>
      </c>
    </row>
    <row r="881" spans="1:16" ht="13.5" customHeight="1" x14ac:dyDescent="0.15">
      <c r="A881" s="32">
        <v>20150814030</v>
      </c>
      <c r="B881" s="33" t="s">
        <v>190</v>
      </c>
      <c r="C881" s="32" t="s">
        <v>122</v>
      </c>
      <c r="D881" s="34" t="s">
        <v>609</v>
      </c>
      <c r="E881" s="34" t="s">
        <v>7</v>
      </c>
      <c r="F881" s="34" t="s">
        <v>6</v>
      </c>
      <c r="G881" s="35">
        <f t="shared" si="73"/>
        <v>0</v>
      </c>
      <c r="H881" s="36" t="s">
        <v>611</v>
      </c>
      <c r="I881" s="37" t="s">
        <v>7</v>
      </c>
      <c r="J881" s="53"/>
      <c r="K881" s="37">
        <f>0</f>
        <v>0</v>
      </c>
      <c r="L881" s="39" t="s">
        <v>4</v>
      </c>
      <c r="N881" s="71">
        <f t="shared" si="70"/>
        <v>0</v>
      </c>
      <c r="O881" s="8">
        <f t="shared" si="71"/>
        <v>0</v>
      </c>
      <c r="P881" s="67">
        <f t="shared" si="72"/>
        <v>0</v>
      </c>
    </row>
    <row r="882" spans="1:16" ht="13.5" customHeight="1" x14ac:dyDescent="0.15">
      <c r="A882" s="32">
        <v>20150814031</v>
      </c>
      <c r="B882" s="33" t="s">
        <v>190</v>
      </c>
      <c r="C882" s="32" t="s">
        <v>122</v>
      </c>
      <c r="D882" s="34" t="s">
        <v>609</v>
      </c>
      <c r="E882" s="34" t="s">
        <v>7</v>
      </c>
      <c r="F882" s="34" t="s">
        <v>6</v>
      </c>
      <c r="G882" s="35">
        <f t="shared" si="73"/>
        <v>0</v>
      </c>
      <c r="H882" s="36" t="s">
        <v>611</v>
      </c>
      <c r="I882" s="37" t="s">
        <v>7</v>
      </c>
      <c r="J882" s="53"/>
      <c r="K882" s="37">
        <f>0</f>
        <v>0</v>
      </c>
      <c r="L882" s="39" t="s">
        <v>4</v>
      </c>
      <c r="N882" s="71">
        <f t="shared" si="70"/>
        <v>0</v>
      </c>
      <c r="O882" s="8">
        <f t="shared" si="71"/>
        <v>0</v>
      </c>
      <c r="P882" s="67">
        <f t="shared" si="72"/>
        <v>0</v>
      </c>
    </row>
    <row r="883" spans="1:16" ht="13.5" customHeight="1" x14ac:dyDescent="0.15">
      <c r="A883" s="32">
        <v>20150814032</v>
      </c>
      <c r="B883" s="33" t="s">
        <v>190</v>
      </c>
      <c r="C883" s="32" t="s">
        <v>122</v>
      </c>
      <c r="D883" s="34" t="s">
        <v>609</v>
      </c>
      <c r="E883" s="34" t="s">
        <v>7</v>
      </c>
      <c r="F883" s="34" t="s">
        <v>6</v>
      </c>
      <c r="G883" s="35">
        <f t="shared" si="73"/>
        <v>0</v>
      </c>
      <c r="H883" s="36" t="s">
        <v>611</v>
      </c>
      <c r="I883" s="37" t="s">
        <v>7</v>
      </c>
      <c r="J883" s="53"/>
      <c r="K883" s="37">
        <f>0</f>
        <v>0</v>
      </c>
      <c r="L883" s="39" t="s">
        <v>4</v>
      </c>
      <c r="N883" s="71">
        <f t="shared" si="70"/>
        <v>0</v>
      </c>
      <c r="O883" s="8">
        <f t="shared" si="71"/>
        <v>0</v>
      </c>
      <c r="P883" s="67">
        <f t="shared" si="72"/>
        <v>0</v>
      </c>
    </row>
    <row r="884" spans="1:16" ht="13.5" customHeight="1" x14ac:dyDescent="0.15">
      <c r="A884" s="32">
        <v>20150814033</v>
      </c>
      <c r="B884" s="33" t="s">
        <v>190</v>
      </c>
      <c r="C884" s="32" t="s">
        <v>122</v>
      </c>
      <c r="D884" s="34" t="s">
        <v>609</v>
      </c>
      <c r="E884" s="34" t="s">
        <v>7</v>
      </c>
      <c r="F884" s="34" t="s">
        <v>6</v>
      </c>
      <c r="G884" s="35">
        <f t="shared" si="73"/>
        <v>0</v>
      </c>
      <c r="H884" s="36" t="s">
        <v>611</v>
      </c>
      <c r="I884" s="37" t="s">
        <v>7</v>
      </c>
      <c r="J884" s="53"/>
      <c r="K884" s="37">
        <f>0</f>
        <v>0</v>
      </c>
      <c r="L884" s="39" t="s">
        <v>4</v>
      </c>
      <c r="N884" s="71">
        <f t="shared" si="70"/>
        <v>0</v>
      </c>
      <c r="O884" s="8">
        <f t="shared" si="71"/>
        <v>0</v>
      </c>
      <c r="P884" s="67">
        <f t="shared" si="72"/>
        <v>0</v>
      </c>
    </row>
    <row r="885" spans="1:16" ht="13.5" customHeight="1" x14ac:dyDescent="0.15">
      <c r="A885" s="32">
        <v>20150814034</v>
      </c>
      <c r="B885" s="33" t="s">
        <v>190</v>
      </c>
      <c r="C885" s="32" t="s">
        <v>122</v>
      </c>
      <c r="D885" s="34" t="s">
        <v>609</v>
      </c>
      <c r="E885" s="34" t="s">
        <v>7</v>
      </c>
      <c r="F885" s="34" t="s">
        <v>6</v>
      </c>
      <c r="G885" s="35">
        <f t="shared" si="73"/>
        <v>0</v>
      </c>
      <c r="H885" s="36" t="s">
        <v>611</v>
      </c>
      <c r="I885" s="37" t="s">
        <v>7</v>
      </c>
      <c r="J885" s="53"/>
      <c r="K885" s="37">
        <f>0</f>
        <v>0</v>
      </c>
      <c r="L885" s="39" t="s">
        <v>4</v>
      </c>
      <c r="N885" s="71">
        <f t="shared" si="70"/>
        <v>0</v>
      </c>
      <c r="O885" s="8">
        <f t="shared" si="71"/>
        <v>0</v>
      </c>
      <c r="P885" s="67">
        <f t="shared" si="72"/>
        <v>0</v>
      </c>
    </row>
    <row r="886" spans="1:16" ht="13.5" customHeight="1" x14ac:dyDescent="0.15">
      <c r="A886" s="32">
        <v>20150814035</v>
      </c>
      <c r="B886" s="33" t="s">
        <v>190</v>
      </c>
      <c r="C886" s="32" t="s">
        <v>122</v>
      </c>
      <c r="D886" s="34" t="s">
        <v>609</v>
      </c>
      <c r="E886" s="34" t="s">
        <v>7</v>
      </c>
      <c r="F886" s="34" t="s">
        <v>6</v>
      </c>
      <c r="G886" s="35">
        <f t="shared" si="73"/>
        <v>0</v>
      </c>
      <c r="H886" s="36" t="s">
        <v>611</v>
      </c>
      <c r="I886" s="37" t="s">
        <v>7</v>
      </c>
      <c r="J886" s="53"/>
      <c r="K886" s="37">
        <f>0</f>
        <v>0</v>
      </c>
      <c r="L886" s="39" t="s">
        <v>4</v>
      </c>
      <c r="N886" s="71">
        <f t="shared" si="70"/>
        <v>0</v>
      </c>
      <c r="O886" s="8">
        <f t="shared" si="71"/>
        <v>0</v>
      </c>
      <c r="P886" s="67">
        <f t="shared" si="72"/>
        <v>0</v>
      </c>
    </row>
    <row r="887" spans="1:16" ht="13.5" customHeight="1" x14ac:dyDescent="0.15">
      <c r="A887" s="32">
        <v>20150814036</v>
      </c>
      <c r="B887" s="33" t="s">
        <v>190</v>
      </c>
      <c r="C887" s="32" t="s">
        <v>122</v>
      </c>
      <c r="D887" s="34" t="s">
        <v>609</v>
      </c>
      <c r="E887" s="34" t="s">
        <v>7</v>
      </c>
      <c r="F887" s="34" t="s">
        <v>6</v>
      </c>
      <c r="G887" s="35">
        <f t="shared" si="73"/>
        <v>0</v>
      </c>
      <c r="H887" s="36" t="s">
        <v>611</v>
      </c>
      <c r="I887" s="37" t="s">
        <v>7</v>
      </c>
      <c r="J887" s="53"/>
      <c r="K887" s="37">
        <f>0</f>
        <v>0</v>
      </c>
      <c r="L887" s="39" t="s">
        <v>4</v>
      </c>
      <c r="N887" s="71">
        <f t="shared" si="70"/>
        <v>0</v>
      </c>
      <c r="O887" s="8">
        <f t="shared" si="71"/>
        <v>0</v>
      </c>
      <c r="P887" s="67">
        <f t="shared" si="72"/>
        <v>0</v>
      </c>
    </row>
    <row r="888" spans="1:16" ht="13.5" customHeight="1" x14ac:dyDescent="0.15">
      <c r="A888" s="32">
        <v>20150814037</v>
      </c>
      <c r="B888" s="33" t="s">
        <v>190</v>
      </c>
      <c r="C888" s="32" t="s">
        <v>122</v>
      </c>
      <c r="D888" s="34" t="s">
        <v>609</v>
      </c>
      <c r="E888" s="34" t="s">
        <v>7</v>
      </c>
      <c r="F888" s="34" t="s">
        <v>6</v>
      </c>
      <c r="G888" s="35">
        <f t="shared" si="73"/>
        <v>0</v>
      </c>
      <c r="H888" s="36" t="s">
        <v>611</v>
      </c>
      <c r="I888" s="37" t="s">
        <v>7</v>
      </c>
      <c r="J888" s="53"/>
      <c r="K888" s="37">
        <f>0</f>
        <v>0</v>
      </c>
      <c r="L888" s="39" t="s">
        <v>4</v>
      </c>
      <c r="N888" s="71">
        <f t="shared" si="70"/>
        <v>0</v>
      </c>
      <c r="O888" s="8">
        <f t="shared" si="71"/>
        <v>0</v>
      </c>
      <c r="P888" s="67">
        <f t="shared" si="72"/>
        <v>0</v>
      </c>
    </row>
    <row r="889" spans="1:16" ht="13.5" customHeight="1" x14ac:dyDescent="0.15">
      <c r="A889" s="32">
        <v>20150814038</v>
      </c>
      <c r="B889" s="33" t="s">
        <v>190</v>
      </c>
      <c r="C889" s="32" t="s">
        <v>122</v>
      </c>
      <c r="D889" s="34" t="s">
        <v>609</v>
      </c>
      <c r="E889" s="34" t="s">
        <v>7</v>
      </c>
      <c r="F889" s="34" t="s">
        <v>6</v>
      </c>
      <c r="G889" s="35">
        <f t="shared" si="73"/>
        <v>0</v>
      </c>
      <c r="H889" s="36" t="s">
        <v>611</v>
      </c>
      <c r="I889" s="37" t="s">
        <v>7</v>
      </c>
      <c r="J889" s="53"/>
      <c r="K889" s="37">
        <f>0</f>
        <v>0</v>
      </c>
      <c r="L889" s="39" t="s">
        <v>4</v>
      </c>
      <c r="N889" s="71">
        <f t="shared" si="70"/>
        <v>0</v>
      </c>
      <c r="O889" s="8">
        <f t="shared" si="71"/>
        <v>0</v>
      </c>
      <c r="P889" s="67">
        <f t="shared" si="72"/>
        <v>0</v>
      </c>
    </row>
    <row r="890" spans="1:16" ht="13.5" customHeight="1" x14ac:dyDescent="0.15">
      <c r="A890" s="32">
        <v>20150814039</v>
      </c>
      <c r="B890" s="33" t="s">
        <v>190</v>
      </c>
      <c r="C890" s="32" t="s">
        <v>122</v>
      </c>
      <c r="D890" s="34" t="s">
        <v>609</v>
      </c>
      <c r="E890" s="34" t="s">
        <v>7</v>
      </c>
      <c r="F890" s="34" t="s">
        <v>6</v>
      </c>
      <c r="G890" s="35">
        <f t="shared" si="73"/>
        <v>0</v>
      </c>
      <c r="H890" s="36" t="s">
        <v>611</v>
      </c>
      <c r="I890" s="37" t="s">
        <v>7</v>
      </c>
      <c r="J890" s="53"/>
      <c r="K890" s="37">
        <f>0</f>
        <v>0</v>
      </c>
      <c r="L890" s="39" t="s">
        <v>4</v>
      </c>
      <c r="N890" s="71">
        <f t="shared" si="70"/>
        <v>0</v>
      </c>
      <c r="O890" s="8">
        <f t="shared" si="71"/>
        <v>0</v>
      </c>
      <c r="P890" s="67">
        <f t="shared" si="72"/>
        <v>0</v>
      </c>
    </row>
    <row r="891" spans="1:16" ht="13.5" customHeight="1" x14ac:dyDescent="0.15">
      <c r="A891" s="32">
        <v>20150814040</v>
      </c>
      <c r="B891" s="33" t="s">
        <v>190</v>
      </c>
      <c r="C891" s="32" t="s">
        <v>122</v>
      </c>
      <c r="D891" s="34" t="s">
        <v>609</v>
      </c>
      <c r="E891" s="34" t="s">
        <v>7</v>
      </c>
      <c r="F891" s="34" t="s">
        <v>6</v>
      </c>
      <c r="G891" s="35">
        <f t="shared" si="73"/>
        <v>0</v>
      </c>
      <c r="H891" s="36" t="s">
        <v>611</v>
      </c>
      <c r="I891" s="37" t="s">
        <v>7</v>
      </c>
      <c r="J891" s="53"/>
      <c r="K891" s="37">
        <f>0</f>
        <v>0</v>
      </c>
      <c r="L891" s="39" t="s">
        <v>4</v>
      </c>
      <c r="N891" s="71">
        <f t="shared" si="70"/>
        <v>0</v>
      </c>
      <c r="O891" s="8">
        <f t="shared" si="71"/>
        <v>0</v>
      </c>
      <c r="P891" s="67">
        <f t="shared" si="72"/>
        <v>0</v>
      </c>
    </row>
    <row r="892" spans="1:16" ht="13.5" customHeight="1" x14ac:dyDescent="0.15">
      <c r="A892" s="32">
        <v>20150814041</v>
      </c>
      <c r="B892" s="33" t="s">
        <v>190</v>
      </c>
      <c r="C892" s="32" t="s">
        <v>122</v>
      </c>
      <c r="D892" s="34" t="s">
        <v>609</v>
      </c>
      <c r="E892" s="34" t="s">
        <v>7</v>
      </c>
      <c r="F892" s="34" t="s">
        <v>6</v>
      </c>
      <c r="G892" s="35">
        <f t="shared" si="73"/>
        <v>0</v>
      </c>
      <c r="H892" s="36" t="s">
        <v>611</v>
      </c>
      <c r="I892" s="37" t="s">
        <v>7</v>
      </c>
      <c r="J892" s="53"/>
      <c r="K892" s="37">
        <f>0</f>
        <v>0</v>
      </c>
      <c r="L892" s="39" t="s">
        <v>4</v>
      </c>
      <c r="N892" s="71">
        <f t="shared" si="70"/>
        <v>0</v>
      </c>
      <c r="O892" s="8">
        <f t="shared" si="71"/>
        <v>0</v>
      </c>
      <c r="P892" s="67">
        <f t="shared" si="72"/>
        <v>0</v>
      </c>
    </row>
    <row r="893" spans="1:16" ht="13.5" customHeight="1" x14ac:dyDescent="0.15">
      <c r="A893" s="32">
        <v>20150814042</v>
      </c>
      <c r="B893" s="33" t="s">
        <v>190</v>
      </c>
      <c r="C893" s="32" t="s">
        <v>122</v>
      </c>
      <c r="D893" s="34" t="s">
        <v>609</v>
      </c>
      <c r="E893" s="34" t="s">
        <v>7</v>
      </c>
      <c r="F893" s="34" t="s">
        <v>6</v>
      </c>
      <c r="G893" s="35">
        <f t="shared" si="73"/>
        <v>0</v>
      </c>
      <c r="H893" s="36" t="s">
        <v>611</v>
      </c>
      <c r="I893" s="37" t="s">
        <v>7</v>
      </c>
      <c r="J893" s="53"/>
      <c r="K893" s="37">
        <f>0</f>
        <v>0</v>
      </c>
      <c r="L893" s="39" t="s">
        <v>9</v>
      </c>
      <c r="N893" s="71">
        <f t="shared" si="70"/>
        <v>0</v>
      </c>
      <c r="O893" s="8">
        <f t="shared" si="71"/>
        <v>0</v>
      </c>
      <c r="P893" s="67">
        <f t="shared" si="72"/>
        <v>1</v>
      </c>
    </row>
    <row r="894" spans="1:16" ht="13.5" customHeight="1" x14ac:dyDescent="0.15">
      <c r="A894" s="32">
        <v>20150814043</v>
      </c>
      <c r="B894" s="33" t="s">
        <v>190</v>
      </c>
      <c r="C894" s="32" t="s">
        <v>122</v>
      </c>
      <c r="D894" s="34" t="s">
        <v>609</v>
      </c>
      <c r="E894" s="34" t="s">
        <v>7</v>
      </c>
      <c r="F894" s="34" t="s">
        <v>6</v>
      </c>
      <c r="G894" s="35">
        <f t="shared" si="73"/>
        <v>0</v>
      </c>
      <c r="H894" s="36" t="s">
        <v>611</v>
      </c>
      <c r="I894" s="37" t="s">
        <v>7</v>
      </c>
      <c r="J894" s="53"/>
      <c r="K894" s="37">
        <f>0</f>
        <v>0</v>
      </c>
      <c r="L894" s="39" t="s">
        <v>4</v>
      </c>
      <c r="N894" s="71">
        <f t="shared" si="70"/>
        <v>0</v>
      </c>
      <c r="O894" s="8">
        <f t="shared" si="71"/>
        <v>0</v>
      </c>
      <c r="P894" s="67">
        <f t="shared" si="72"/>
        <v>0</v>
      </c>
    </row>
    <row r="895" spans="1:16" ht="13.5" customHeight="1" x14ac:dyDescent="0.15">
      <c r="A895" s="32">
        <v>20150814044</v>
      </c>
      <c r="B895" s="33" t="s">
        <v>190</v>
      </c>
      <c r="C895" s="32" t="s">
        <v>122</v>
      </c>
      <c r="D895" s="34" t="s">
        <v>609</v>
      </c>
      <c r="E895" s="34" t="s">
        <v>7</v>
      </c>
      <c r="F895" s="34" t="s">
        <v>6</v>
      </c>
      <c r="G895" s="35">
        <f t="shared" si="73"/>
        <v>0</v>
      </c>
      <c r="H895" s="36" t="s">
        <v>611</v>
      </c>
      <c r="I895" s="37" t="s">
        <v>7</v>
      </c>
      <c r="J895" s="53"/>
      <c r="K895" s="37">
        <f>0</f>
        <v>0</v>
      </c>
      <c r="L895" s="39" t="s">
        <v>9</v>
      </c>
      <c r="N895" s="71">
        <f t="shared" si="70"/>
        <v>0</v>
      </c>
      <c r="O895" s="8">
        <f t="shared" si="71"/>
        <v>0</v>
      </c>
      <c r="P895" s="67">
        <f t="shared" si="72"/>
        <v>1</v>
      </c>
    </row>
    <row r="896" spans="1:16" ht="13.5" customHeight="1" x14ac:dyDescent="0.15">
      <c r="A896" s="32">
        <v>20150814045</v>
      </c>
      <c r="B896" s="33" t="s">
        <v>190</v>
      </c>
      <c r="C896" s="32" t="s">
        <v>122</v>
      </c>
      <c r="D896" s="34" t="s">
        <v>609</v>
      </c>
      <c r="E896" s="34" t="s">
        <v>7</v>
      </c>
      <c r="F896" s="34" t="s">
        <v>6</v>
      </c>
      <c r="G896" s="35">
        <f t="shared" si="73"/>
        <v>0</v>
      </c>
      <c r="H896" s="36" t="s">
        <v>611</v>
      </c>
      <c r="I896" s="37" t="s">
        <v>7</v>
      </c>
      <c r="J896" s="53"/>
      <c r="K896" s="37">
        <f>0</f>
        <v>0</v>
      </c>
      <c r="L896" s="39" t="s">
        <v>4</v>
      </c>
      <c r="N896" s="71">
        <f t="shared" si="70"/>
        <v>0</v>
      </c>
      <c r="O896" s="8">
        <f t="shared" si="71"/>
        <v>0</v>
      </c>
      <c r="P896" s="67">
        <f t="shared" si="72"/>
        <v>0</v>
      </c>
    </row>
    <row r="897" spans="1:16" ht="13.5" customHeight="1" x14ac:dyDescent="0.15">
      <c r="A897" s="32">
        <v>20150814046</v>
      </c>
      <c r="B897" s="33" t="s">
        <v>190</v>
      </c>
      <c r="C897" s="32" t="s">
        <v>122</v>
      </c>
      <c r="D897" s="34" t="s">
        <v>609</v>
      </c>
      <c r="E897" s="34" t="s">
        <v>7</v>
      </c>
      <c r="F897" s="34" t="s">
        <v>6</v>
      </c>
      <c r="G897" s="35">
        <f t="shared" si="73"/>
        <v>0</v>
      </c>
      <c r="H897" s="36" t="s">
        <v>611</v>
      </c>
      <c r="I897" s="37" t="s">
        <v>7</v>
      </c>
      <c r="J897" s="53"/>
      <c r="K897" s="37">
        <f>0</f>
        <v>0</v>
      </c>
      <c r="L897" s="39" t="s">
        <v>4</v>
      </c>
      <c r="N897" s="71">
        <f t="shared" si="70"/>
        <v>0</v>
      </c>
      <c r="O897" s="8">
        <f t="shared" si="71"/>
        <v>0</v>
      </c>
      <c r="P897" s="67">
        <f t="shared" si="72"/>
        <v>0</v>
      </c>
    </row>
    <row r="898" spans="1:16" ht="13.5" customHeight="1" x14ac:dyDescent="0.15">
      <c r="A898" s="32">
        <v>20150814047</v>
      </c>
      <c r="B898" s="33" t="s">
        <v>190</v>
      </c>
      <c r="C898" s="32" t="s">
        <v>122</v>
      </c>
      <c r="D898" s="34" t="s">
        <v>609</v>
      </c>
      <c r="E898" s="34" t="s">
        <v>7</v>
      </c>
      <c r="F898" s="34" t="s">
        <v>6</v>
      </c>
      <c r="G898" s="35">
        <f t="shared" si="73"/>
        <v>0</v>
      </c>
      <c r="H898" s="36" t="s">
        <v>611</v>
      </c>
      <c r="I898" s="37" t="s">
        <v>7</v>
      </c>
      <c r="J898" s="53"/>
      <c r="K898" s="37">
        <f>0</f>
        <v>0</v>
      </c>
      <c r="L898" s="39" t="s">
        <v>4</v>
      </c>
      <c r="N898" s="71">
        <f t="shared" si="70"/>
        <v>0</v>
      </c>
      <c r="O898" s="8">
        <f t="shared" si="71"/>
        <v>0</v>
      </c>
      <c r="P898" s="67">
        <f t="shared" si="72"/>
        <v>0</v>
      </c>
    </row>
    <row r="899" spans="1:16" ht="13.5" customHeight="1" x14ac:dyDescent="0.15">
      <c r="A899" s="32">
        <v>20150814048</v>
      </c>
      <c r="B899" s="33" t="s">
        <v>190</v>
      </c>
      <c r="C899" s="32" t="s">
        <v>122</v>
      </c>
      <c r="D899" s="34" t="s">
        <v>609</v>
      </c>
      <c r="E899" s="34" t="s">
        <v>7</v>
      </c>
      <c r="F899" s="34" t="s">
        <v>6</v>
      </c>
      <c r="G899" s="35">
        <f t="shared" si="73"/>
        <v>0</v>
      </c>
      <c r="H899" s="36" t="s">
        <v>611</v>
      </c>
      <c r="I899" s="37" t="s">
        <v>7</v>
      </c>
      <c r="J899" s="53"/>
      <c r="K899" s="37">
        <f>0</f>
        <v>0</v>
      </c>
      <c r="L899" s="39" t="s">
        <v>4</v>
      </c>
      <c r="N899" s="71">
        <f t="shared" si="70"/>
        <v>0</v>
      </c>
      <c r="O899" s="8">
        <f t="shared" si="71"/>
        <v>0</v>
      </c>
      <c r="P899" s="67">
        <f t="shared" si="72"/>
        <v>0</v>
      </c>
    </row>
    <row r="900" spans="1:16" ht="13.5" customHeight="1" x14ac:dyDescent="0.15">
      <c r="A900" s="32">
        <v>20150814049</v>
      </c>
      <c r="B900" s="33" t="s">
        <v>190</v>
      </c>
      <c r="C900" s="32" t="s">
        <v>122</v>
      </c>
      <c r="D900" s="34" t="s">
        <v>609</v>
      </c>
      <c r="E900" s="34" t="s">
        <v>7</v>
      </c>
      <c r="F900" s="34" t="s">
        <v>6</v>
      </c>
      <c r="G900" s="35">
        <f t="shared" si="73"/>
        <v>0</v>
      </c>
      <c r="H900" s="36" t="s">
        <v>611</v>
      </c>
      <c r="I900" s="37" t="s">
        <v>7</v>
      </c>
      <c r="J900" s="53"/>
      <c r="K900" s="37">
        <f>0</f>
        <v>0</v>
      </c>
      <c r="L900" s="39" t="s">
        <v>4</v>
      </c>
      <c r="N900" s="71">
        <f t="shared" ref="N900:N963" si="74">IF(E900="neg",0,IF(L900="neg",0,1))</f>
        <v>0</v>
      </c>
      <c r="O900" s="8">
        <f t="shared" ref="O900:O963" si="75">IF(I900="neg",0,IF(L900="neg",0,1))</f>
        <v>0</v>
      </c>
      <c r="P900" s="67">
        <f t="shared" ref="P900:P963" si="76">IF(L900="neg",0,1)</f>
        <v>0</v>
      </c>
    </row>
    <row r="901" spans="1:16" ht="13.5" customHeight="1" x14ac:dyDescent="0.15">
      <c r="A901" s="32">
        <v>20150814050</v>
      </c>
      <c r="B901" s="33" t="s">
        <v>190</v>
      </c>
      <c r="C901" s="32" t="s">
        <v>122</v>
      </c>
      <c r="D901" s="34" t="s">
        <v>609</v>
      </c>
      <c r="E901" s="34" t="s">
        <v>7</v>
      </c>
      <c r="F901" s="34" t="s">
        <v>6</v>
      </c>
      <c r="G901" s="35">
        <f t="shared" si="73"/>
        <v>0</v>
      </c>
      <c r="H901" s="36" t="s">
        <v>611</v>
      </c>
      <c r="I901" s="37" t="s">
        <v>7</v>
      </c>
      <c r="J901" s="53"/>
      <c r="K901" s="37">
        <f>0</f>
        <v>0</v>
      </c>
      <c r="L901" s="39" t="s">
        <v>4</v>
      </c>
      <c r="N901" s="71">
        <f t="shared" si="74"/>
        <v>0</v>
      </c>
      <c r="O901" s="8">
        <f t="shared" si="75"/>
        <v>0</v>
      </c>
      <c r="P901" s="67">
        <f t="shared" si="76"/>
        <v>0</v>
      </c>
    </row>
    <row r="902" spans="1:16" ht="13.5" customHeight="1" x14ac:dyDescent="0.15">
      <c r="A902" s="32">
        <v>20150814051</v>
      </c>
      <c r="B902" s="33" t="s">
        <v>190</v>
      </c>
      <c r="C902" s="32" t="s">
        <v>122</v>
      </c>
      <c r="D902" s="34" t="s">
        <v>609</v>
      </c>
      <c r="E902" s="34" t="s">
        <v>7</v>
      </c>
      <c r="F902" s="34" t="s">
        <v>6</v>
      </c>
      <c r="G902" s="35">
        <f t="shared" si="73"/>
        <v>0</v>
      </c>
      <c r="H902" s="36" t="s">
        <v>611</v>
      </c>
      <c r="I902" s="37" t="s">
        <v>7</v>
      </c>
      <c r="J902" s="53"/>
      <c r="K902" s="37">
        <f>0</f>
        <v>0</v>
      </c>
      <c r="L902" s="39" t="s">
        <v>4</v>
      </c>
      <c r="N902" s="71">
        <f t="shared" si="74"/>
        <v>0</v>
      </c>
      <c r="O902" s="8">
        <f t="shared" si="75"/>
        <v>0</v>
      </c>
      <c r="P902" s="67">
        <f t="shared" si="76"/>
        <v>0</v>
      </c>
    </row>
    <row r="903" spans="1:16" ht="13.5" customHeight="1" x14ac:dyDescent="0.15">
      <c r="A903" s="32">
        <v>20150814052</v>
      </c>
      <c r="B903" s="33" t="s">
        <v>190</v>
      </c>
      <c r="C903" s="32" t="s">
        <v>122</v>
      </c>
      <c r="D903" s="34" t="s">
        <v>609</v>
      </c>
      <c r="E903" s="34" t="s">
        <v>544</v>
      </c>
      <c r="F903" s="34" t="s">
        <v>6</v>
      </c>
      <c r="G903" s="35">
        <f t="shared" si="73"/>
        <v>0</v>
      </c>
      <c r="H903" s="36" t="s">
        <v>611</v>
      </c>
      <c r="I903" s="37" t="s">
        <v>544</v>
      </c>
      <c r="J903" s="53"/>
      <c r="K903" s="37">
        <f>0</f>
        <v>0</v>
      </c>
      <c r="L903" s="39" t="s">
        <v>4</v>
      </c>
      <c r="N903" s="71">
        <f t="shared" si="74"/>
        <v>0</v>
      </c>
      <c r="O903" s="8">
        <f t="shared" si="75"/>
        <v>0</v>
      </c>
      <c r="P903" s="67">
        <f t="shared" si="76"/>
        <v>0</v>
      </c>
    </row>
    <row r="904" spans="1:16" ht="13.5" customHeight="1" x14ac:dyDescent="0.15">
      <c r="A904" s="32">
        <v>20150814053</v>
      </c>
      <c r="B904" s="33" t="s">
        <v>586</v>
      </c>
      <c r="C904" s="32" t="s">
        <v>546</v>
      </c>
      <c r="D904" s="34" t="s">
        <v>609</v>
      </c>
      <c r="E904" s="34" t="s">
        <v>7</v>
      </c>
      <c r="F904" s="34" t="s">
        <v>539</v>
      </c>
      <c r="G904" s="35">
        <f t="shared" ref="G904:G906" si="77">0/100</f>
        <v>0</v>
      </c>
      <c r="H904" s="36" t="s">
        <v>611</v>
      </c>
      <c r="I904" s="37" t="s">
        <v>7</v>
      </c>
      <c r="J904" s="53"/>
      <c r="K904" s="37">
        <f>0</f>
        <v>0</v>
      </c>
      <c r="L904" s="39" t="s">
        <v>4</v>
      </c>
      <c r="N904" s="71">
        <f t="shared" si="74"/>
        <v>0</v>
      </c>
      <c r="O904" s="8">
        <f t="shared" si="75"/>
        <v>0</v>
      </c>
      <c r="P904" s="67">
        <f t="shared" si="76"/>
        <v>0</v>
      </c>
    </row>
    <row r="905" spans="1:16" ht="13.5" customHeight="1" x14ac:dyDescent="0.15">
      <c r="A905" s="32">
        <v>20150814054</v>
      </c>
      <c r="B905" s="33" t="s">
        <v>190</v>
      </c>
      <c r="C905" s="32" t="s">
        <v>122</v>
      </c>
      <c r="D905" s="34" t="s">
        <v>609</v>
      </c>
      <c r="E905" s="34" t="s">
        <v>7</v>
      </c>
      <c r="F905" s="34" t="s">
        <v>6</v>
      </c>
      <c r="G905" s="35">
        <f t="shared" si="77"/>
        <v>0</v>
      </c>
      <c r="H905" s="36" t="s">
        <v>611</v>
      </c>
      <c r="I905" s="37" t="s">
        <v>7</v>
      </c>
      <c r="J905" s="53"/>
      <c r="K905" s="37">
        <f>0</f>
        <v>0</v>
      </c>
      <c r="L905" s="39" t="s">
        <v>4</v>
      </c>
      <c r="N905" s="71">
        <f t="shared" si="74"/>
        <v>0</v>
      </c>
      <c r="O905" s="8">
        <f t="shared" si="75"/>
        <v>0</v>
      </c>
      <c r="P905" s="67">
        <f t="shared" si="76"/>
        <v>0</v>
      </c>
    </row>
    <row r="906" spans="1:16" ht="13.5" customHeight="1" x14ac:dyDescent="0.15">
      <c r="A906" s="32">
        <v>20150814055</v>
      </c>
      <c r="B906" s="33" t="s">
        <v>190</v>
      </c>
      <c r="C906" s="32" t="s">
        <v>122</v>
      </c>
      <c r="D906" s="34" t="s">
        <v>609</v>
      </c>
      <c r="E906" s="34" t="s">
        <v>7</v>
      </c>
      <c r="F906" s="34" t="s">
        <v>6</v>
      </c>
      <c r="G906" s="35">
        <f t="shared" si="77"/>
        <v>0</v>
      </c>
      <c r="H906" s="36" t="s">
        <v>611</v>
      </c>
      <c r="I906" s="37" t="s">
        <v>7</v>
      </c>
      <c r="J906" s="53"/>
      <c r="K906" s="37">
        <f>0</f>
        <v>0</v>
      </c>
      <c r="L906" s="39" t="s">
        <v>4</v>
      </c>
      <c r="N906" s="71">
        <f t="shared" si="74"/>
        <v>0</v>
      </c>
      <c r="O906" s="8">
        <f t="shared" si="75"/>
        <v>0</v>
      </c>
      <c r="P906" s="67">
        <f t="shared" si="76"/>
        <v>0</v>
      </c>
    </row>
    <row r="907" spans="1:16" ht="13.5" customHeight="1" x14ac:dyDescent="0.15">
      <c r="A907" s="32">
        <v>20150814056</v>
      </c>
      <c r="B907" s="33" t="s">
        <v>190</v>
      </c>
      <c r="C907" s="32" t="s">
        <v>122</v>
      </c>
      <c r="D907" s="34" t="s">
        <v>609</v>
      </c>
      <c r="E907" s="34" t="s">
        <v>554</v>
      </c>
      <c r="F907" s="34" t="s">
        <v>191</v>
      </c>
      <c r="G907" s="35">
        <f>81/35</f>
        <v>2.3142857142857145</v>
      </c>
      <c r="H907" s="36" t="s">
        <v>611</v>
      </c>
      <c r="I907" s="37" t="s">
        <v>554</v>
      </c>
      <c r="J907" s="53" t="s">
        <v>587</v>
      </c>
      <c r="K907" s="37">
        <f xml:space="preserve"> 373/200</f>
        <v>1.865</v>
      </c>
      <c r="L907" s="39" t="s">
        <v>9</v>
      </c>
      <c r="N907" s="71">
        <f t="shared" si="74"/>
        <v>1</v>
      </c>
      <c r="O907" s="8">
        <f t="shared" si="75"/>
        <v>1</v>
      </c>
      <c r="P907" s="67">
        <f t="shared" si="76"/>
        <v>1</v>
      </c>
    </row>
    <row r="908" spans="1:16" ht="13.5" customHeight="1" x14ac:dyDescent="0.15">
      <c r="A908" s="32">
        <v>20150814057</v>
      </c>
      <c r="B908" s="33" t="s">
        <v>576</v>
      </c>
      <c r="C908" s="32" t="s">
        <v>555</v>
      </c>
      <c r="D908" s="34" t="s">
        <v>609</v>
      </c>
      <c r="E908" s="34" t="s">
        <v>7</v>
      </c>
      <c r="F908" s="34" t="s">
        <v>557</v>
      </c>
      <c r="G908" s="35">
        <f t="shared" ref="G908:G971" si="78">0/100</f>
        <v>0</v>
      </c>
      <c r="H908" s="36" t="s">
        <v>611</v>
      </c>
      <c r="I908" s="37" t="s">
        <v>7</v>
      </c>
      <c r="J908" s="53"/>
      <c r="K908" s="37">
        <f>0</f>
        <v>0</v>
      </c>
      <c r="L908" s="39" t="s">
        <v>4</v>
      </c>
      <c r="N908" s="71">
        <f t="shared" si="74"/>
        <v>0</v>
      </c>
      <c r="O908" s="8">
        <f t="shared" si="75"/>
        <v>0</v>
      </c>
      <c r="P908" s="67">
        <f t="shared" si="76"/>
        <v>0</v>
      </c>
    </row>
    <row r="909" spans="1:16" ht="13.5" customHeight="1" x14ac:dyDescent="0.15">
      <c r="A909" s="32">
        <v>20150814058</v>
      </c>
      <c r="B909" s="33" t="s">
        <v>190</v>
      </c>
      <c r="C909" s="32" t="s">
        <v>122</v>
      </c>
      <c r="D909" s="34" t="s">
        <v>609</v>
      </c>
      <c r="E909" s="34" t="s">
        <v>7</v>
      </c>
      <c r="F909" s="34" t="s">
        <v>6</v>
      </c>
      <c r="G909" s="35">
        <f t="shared" si="78"/>
        <v>0</v>
      </c>
      <c r="H909" s="36" t="s">
        <v>611</v>
      </c>
      <c r="I909" s="37" t="s">
        <v>7</v>
      </c>
      <c r="J909" s="53"/>
      <c r="K909" s="37">
        <f>0</f>
        <v>0</v>
      </c>
      <c r="L909" s="39" t="s">
        <v>4</v>
      </c>
      <c r="N909" s="71">
        <f t="shared" si="74"/>
        <v>0</v>
      </c>
      <c r="O909" s="8">
        <f t="shared" si="75"/>
        <v>0</v>
      </c>
      <c r="P909" s="67">
        <f t="shared" si="76"/>
        <v>0</v>
      </c>
    </row>
    <row r="910" spans="1:16" ht="13.5" customHeight="1" x14ac:dyDescent="0.15">
      <c r="A910" s="32">
        <v>20150814059</v>
      </c>
      <c r="B910" s="33" t="s">
        <v>190</v>
      </c>
      <c r="C910" s="32" t="s">
        <v>122</v>
      </c>
      <c r="D910" s="34" t="s">
        <v>609</v>
      </c>
      <c r="E910" s="34" t="s">
        <v>7</v>
      </c>
      <c r="F910" s="34" t="s">
        <v>6</v>
      </c>
      <c r="G910" s="35">
        <f t="shared" si="78"/>
        <v>0</v>
      </c>
      <c r="H910" s="36" t="s">
        <v>611</v>
      </c>
      <c r="I910" s="37" t="s">
        <v>7</v>
      </c>
      <c r="J910" s="53"/>
      <c r="K910" s="37">
        <f>0</f>
        <v>0</v>
      </c>
      <c r="L910" s="39" t="s">
        <v>4</v>
      </c>
      <c r="N910" s="71">
        <f t="shared" si="74"/>
        <v>0</v>
      </c>
      <c r="O910" s="8">
        <f t="shared" si="75"/>
        <v>0</v>
      </c>
      <c r="P910" s="67">
        <f t="shared" si="76"/>
        <v>0</v>
      </c>
    </row>
    <row r="911" spans="1:16" ht="13.5" customHeight="1" x14ac:dyDescent="0.15">
      <c r="A911" s="32">
        <v>20150814060</v>
      </c>
      <c r="B911" s="33" t="s">
        <v>190</v>
      </c>
      <c r="C911" s="32" t="s">
        <v>122</v>
      </c>
      <c r="D911" s="34" t="s">
        <v>609</v>
      </c>
      <c r="E911" s="34" t="s">
        <v>544</v>
      </c>
      <c r="F911" s="34" t="s">
        <v>6</v>
      </c>
      <c r="G911" s="35">
        <f t="shared" si="78"/>
        <v>0</v>
      </c>
      <c r="H911" s="36" t="s">
        <v>611</v>
      </c>
      <c r="I911" s="37" t="s">
        <v>544</v>
      </c>
      <c r="J911" s="53"/>
      <c r="K911" s="37">
        <f>0</f>
        <v>0</v>
      </c>
      <c r="L911" s="39" t="s">
        <v>15</v>
      </c>
      <c r="N911" s="71">
        <f t="shared" si="74"/>
        <v>0</v>
      </c>
      <c r="O911" s="8">
        <f t="shared" si="75"/>
        <v>0</v>
      </c>
      <c r="P911" s="67">
        <f t="shared" si="76"/>
        <v>1</v>
      </c>
    </row>
    <row r="912" spans="1:16" ht="13.5" customHeight="1" x14ac:dyDescent="0.15">
      <c r="A912" s="32">
        <v>20150814061</v>
      </c>
      <c r="B912" s="33" t="s">
        <v>586</v>
      </c>
      <c r="C912" s="32" t="s">
        <v>546</v>
      </c>
      <c r="D912" s="34" t="s">
        <v>609</v>
      </c>
      <c r="E912" s="34" t="s">
        <v>7</v>
      </c>
      <c r="F912" s="34" t="s">
        <v>539</v>
      </c>
      <c r="G912" s="35">
        <f t="shared" si="78"/>
        <v>0</v>
      </c>
      <c r="H912" s="36" t="s">
        <v>611</v>
      </c>
      <c r="I912" s="37" t="s">
        <v>10</v>
      </c>
      <c r="J912" s="53" t="s">
        <v>588</v>
      </c>
      <c r="K912" s="37">
        <f xml:space="preserve"> 1/200</f>
        <v>5.0000000000000001E-3</v>
      </c>
      <c r="L912" s="39" t="s">
        <v>4</v>
      </c>
      <c r="N912" s="71">
        <f t="shared" si="74"/>
        <v>0</v>
      </c>
      <c r="O912" s="8">
        <f t="shared" si="75"/>
        <v>0</v>
      </c>
      <c r="P912" s="67">
        <f t="shared" si="76"/>
        <v>0</v>
      </c>
    </row>
    <row r="913" spans="1:16" ht="13.5" customHeight="1" x14ac:dyDescent="0.15">
      <c r="A913" s="32">
        <v>20150814062</v>
      </c>
      <c r="B913" s="33" t="s">
        <v>190</v>
      </c>
      <c r="C913" s="32" t="s">
        <v>122</v>
      </c>
      <c r="D913" s="34" t="s">
        <v>609</v>
      </c>
      <c r="E913" s="34" t="s">
        <v>7</v>
      </c>
      <c r="F913" s="34" t="s">
        <v>6</v>
      </c>
      <c r="G913" s="35">
        <f t="shared" si="78"/>
        <v>0</v>
      </c>
      <c r="H913" s="36" t="s">
        <v>611</v>
      </c>
      <c r="I913" s="37" t="s">
        <v>7</v>
      </c>
      <c r="J913" s="53"/>
      <c r="K913" s="37">
        <f>0</f>
        <v>0</v>
      </c>
      <c r="L913" s="39" t="s">
        <v>4</v>
      </c>
      <c r="N913" s="71">
        <f t="shared" si="74"/>
        <v>0</v>
      </c>
      <c r="O913" s="8">
        <f t="shared" si="75"/>
        <v>0</v>
      </c>
      <c r="P913" s="67">
        <f t="shared" si="76"/>
        <v>0</v>
      </c>
    </row>
    <row r="914" spans="1:16" ht="13.5" customHeight="1" x14ac:dyDescent="0.15">
      <c r="A914" s="32">
        <v>20150814063</v>
      </c>
      <c r="B914" s="33" t="s">
        <v>190</v>
      </c>
      <c r="C914" s="32" t="s">
        <v>122</v>
      </c>
      <c r="D914" s="34" t="s">
        <v>609</v>
      </c>
      <c r="E914" s="34" t="s">
        <v>540</v>
      </c>
      <c r="F914" s="34" t="s">
        <v>6</v>
      </c>
      <c r="G914" s="35">
        <f t="shared" si="78"/>
        <v>0</v>
      </c>
      <c r="H914" s="36" t="s">
        <v>611</v>
      </c>
      <c r="I914" s="37" t="s">
        <v>540</v>
      </c>
      <c r="J914" s="53"/>
      <c r="K914" s="37">
        <f>0</f>
        <v>0</v>
      </c>
      <c r="L914" s="39" t="s">
        <v>4</v>
      </c>
      <c r="N914" s="71">
        <f t="shared" si="74"/>
        <v>0</v>
      </c>
      <c r="O914" s="8">
        <f t="shared" si="75"/>
        <v>0</v>
      </c>
      <c r="P914" s="67">
        <f t="shared" si="76"/>
        <v>0</v>
      </c>
    </row>
    <row r="915" spans="1:16" ht="13.5" customHeight="1" x14ac:dyDescent="0.15">
      <c r="A915" s="32">
        <v>20150814064</v>
      </c>
      <c r="B915" s="33" t="s">
        <v>576</v>
      </c>
      <c r="C915" s="32" t="s">
        <v>555</v>
      </c>
      <c r="D915" s="34" t="s">
        <v>609</v>
      </c>
      <c r="E915" s="34" t="s">
        <v>544</v>
      </c>
      <c r="F915" s="34" t="s">
        <v>557</v>
      </c>
      <c r="G915" s="35">
        <f t="shared" si="78"/>
        <v>0</v>
      </c>
      <c r="H915" s="36" t="s">
        <v>611</v>
      </c>
      <c r="I915" s="37" t="s">
        <v>544</v>
      </c>
      <c r="J915" s="53"/>
      <c r="K915" s="37">
        <f>0</f>
        <v>0</v>
      </c>
      <c r="L915" s="39" t="s">
        <v>4</v>
      </c>
      <c r="N915" s="71">
        <f t="shared" si="74"/>
        <v>0</v>
      </c>
      <c r="O915" s="8">
        <f t="shared" si="75"/>
        <v>0</v>
      </c>
      <c r="P915" s="67">
        <f t="shared" si="76"/>
        <v>0</v>
      </c>
    </row>
    <row r="916" spans="1:16" ht="13.5" customHeight="1" x14ac:dyDescent="0.15">
      <c r="A916" s="32">
        <v>20150814065</v>
      </c>
      <c r="B916" s="33" t="s">
        <v>586</v>
      </c>
      <c r="C916" s="32" t="s">
        <v>546</v>
      </c>
      <c r="D916" s="34" t="s">
        <v>609</v>
      </c>
      <c r="E916" s="34" t="s">
        <v>540</v>
      </c>
      <c r="F916" s="34" t="s">
        <v>539</v>
      </c>
      <c r="G916" s="35">
        <f t="shared" si="78"/>
        <v>0</v>
      </c>
      <c r="H916" s="36" t="s">
        <v>611</v>
      </c>
      <c r="I916" s="37" t="s">
        <v>540</v>
      </c>
      <c r="J916" s="53"/>
      <c r="K916" s="37">
        <f>0</f>
        <v>0</v>
      </c>
      <c r="L916" s="39" t="s">
        <v>4</v>
      </c>
      <c r="N916" s="71">
        <f t="shared" si="74"/>
        <v>0</v>
      </c>
      <c r="O916" s="8">
        <f t="shared" si="75"/>
        <v>0</v>
      </c>
      <c r="P916" s="67">
        <f t="shared" si="76"/>
        <v>0</v>
      </c>
    </row>
    <row r="917" spans="1:16" s="6" customFormat="1" ht="13.5" customHeight="1" x14ac:dyDescent="0.15">
      <c r="A917" s="32">
        <v>20150817001</v>
      </c>
      <c r="B917" s="33" t="s">
        <v>589</v>
      </c>
      <c r="C917" s="32" t="s">
        <v>555</v>
      </c>
      <c r="D917" s="34" t="s">
        <v>609</v>
      </c>
      <c r="E917" s="34" t="s">
        <v>7</v>
      </c>
      <c r="F917" s="34" t="s">
        <v>557</v>
      </c>
      <c r="G917" s="35">
        <f t="shared" si="78"/>
        <v>0</v>
      </c>
      <c r="H917" s="36" t="s">
        <v>609</v>
      </c>
      <c r="I917" s="37" t="s">
        <v>7</v>
      </c>
      <c r="J917" s="53"/>
      <c r="K917" s="37">
        <f>0</f>
        <v>0</v>
      </c>
      <c r="L917" s="39" t="s">
        <v>4</v>
      </c>
      <c r="N917" s="71">
        <f t="shared" si="74"/>
        <v>0</v>
      </c>
      <c r="O917" s="8">
        <f t="shared" si="75"/>
        <v>0</v>
      </c>
      <c r="P917" s="67">
        <f t="shared" si="76"/>
        <v>0</v>
      </c>
    </row>
    <row r="918" spans="1:16" ht="13.5" customHeight="1" x14ac:dyDescent="0.15">
      <c r="A918" s="32">
        <v>20150817002</v>
      </c>
      <c r="B918" s="33" t="s">
        <v>192</v>
      </c>
      <c r="C918" s="32" t="s">
        <v>122</v>
      </c>
      <c r="D918" s="34" t="s">
        <v>609</v>
      </c>
      <c r="E918" s="34" t="s">
        <v>7</v>
      </c>
      <c r="F918" s="34" t="s">
        <v>6</v>
      </c>
      <c r="G918" s="35">
        <f t="shared" si="78"/>
        <v>0</v>
      </c>
      <c r="H918" s="36" t="s">
        <v>609</v>
      </c>
      <c r="I918" s="37" t="s">
        <v>7</v>
      </c>
      <c r="J918" s="53"/>
      <c r="K918" s="37">
        <f>0</f>
        <v>0</v>
      </c>
      <c r="L918" s="39" t="s">
        <v>4</v>
      </c>
      <c r="N918" s="71">
        <f t="shared" si="74"/>
        <v>0</v>
      </c>
      <c r="O918" s="8">
        <f t="shared" si="75"/>
        <v>0</v>
      </c>
      <c r="P918" s="67">
        <f t="shared" si="76"/>
        <v>0</v>
      </c>
    </row>
    <row r="919" spans="1:16" ht="13.5" customHeight="1" x14ac:dyDescent="0.15">
      <c r="A919" s="32">
        <v>20150817003</v>
      </c>
      <c r="B919" s="33" t="s">
        <v>192</v>
      </c>
      <c r="C919" s="32" t="s">
        <v>122</v>
      </c>
      <c r="D919" s="34" t="s">
        <v>609</v>
      </c>
      <c r="E919" s="34" t="s">
        <v>7</v>
      </c>
      <c r="F919" s="34" t="s">
        <v>6</v>
      </c>
      <c r="G919" s="35">
        <f t="shared" si="78"/>
        <v>0</v>
      </c>
      <c r="H919" s="36" t="s">
        <v>609</v>
      </c>
      <c r="I919" s="37" t="s">
        <v>7</v>
      </c>
      <c r="J919" s="53"/>
      <c r="K919" s="37">
        <f>0</f>
        <v>0</v>
      </c>
      <c r="L919" s="39" t="s">
        <v>4</v>
      </c>
      <c r="N919" s="71">
        <f t="shared" si="74"/>
        <v>0</v>
      </c>
      <c r="O919" s="8">
        <f t="shared" si="75"/>
        <v>0</v>
      </c>
      <c r="P919" s="67">
        <f t="shared" si="76"/>
        <v>0</v>
      </c>
    </row>
    <row r="920" spans="1:16" ht="13.5" customHeight="1" x14ac:dyDescent="0.15">
      <c r="A920" s="32">
        <v>20150817004</v>
      </c>
      <c r="B920" s="33" t="s">
        <v>192</v>
      </c>
      <c r="C920" s="32" t="s">
        <v>122</v>
      </c>
      <c r="D920" s="34" t="s">
        <v>609</v>
      </c>
      <c r="E920" s="34" t="s">
        <v>540</v>
      </c>
      <c r="F920" s="34" t="s">
        <v>6</v>
      </c>
      <c r="G920" s="35">
        <f t="shared" si="78"/>
        <v>0</v>
      </c>
      <c r="H920" s="36" t="s">
        <v>609</v>
      </c>
      <c r="I920" s="37" t="s">
        <v>540</v>
      </c>
      <c r="J920" s="53"/>
      <c r="K920" s="37">
        <f>0</f>
        <v>0</v>
      </c>
      <c r="L920" s="39" t="s">
        <v>4</v>
      </c>
      <c r="N920" s="71">
        <f t="shared" si="74"/>
        <v>0</v>
      </c>
      <c r="O920" s="8">
        <f t="shared" si="75"/>
        <v>0</v>
      </c>
      <c r="P920" s="67">
        <f t="shared" si="76"/>
        <v>0</v>
      </c>
    </row>
    <row r="921" spans="1:16" ht="13.5" customHeight="1" x14ac:dyDescent="0.15">
      <c r="A921" s="32">
        <v>20150817005</v>
      </c>
      <c r="B921" s="33" t="s">
        <v>589</v>
      </c>
      <c r="C921" s="32" t="s">
        <v>555</v>
      </c>
      <c r="D921" s="34" t="s">
        <v>609</v>
      </c>
      <c r="E921" s="34" t="s">
        <v>544</v>
      </c>
      <c r="F921" s="34" t="s">
        <v>557</v>
      </c>
      <c r="G921" s="35">
        <f t="shared" si="78"/>
        <v>0</v>
      </c>
      <c r="H921" s="36" t="s">
        <v>609</v>
      </c>
      <c r="I921" s="37" t="s">
        <v>544</v>
      </c>
      <c r="J921" s="53"/>
      <c r="K921" s="37">
        <f>0</f>
        <v>0</v>
      </c>
      <c r="L921" s="39" t="s">
        <v>4</v>
      </c>
      <c r="N921" s="71">
        <f t="shared" si="74"/>
        <v>0</v>
      </c>
      <c r="O921" s="8">
        <f t="shared" si="75"/>
        <v>0</v>
      </c>
      <c r="P921" s="67">
        <f t="shared" si="76"/>
        <v>0</v>
      </c>
    </row>
    <row r="922" spans="1:16" ht="13.5" customHeight="1" x14ac:dyDescent="0.15">
      <c r="A922" s="32">
        <v>20150817006</v>
      </c>
      <c r="B922" s="33" t="s">
        <v>590</v>
      </c>
      <c r="C922" s="32" t="s">
        <v>546</v>
      </c>
      <c r="D922" s="34" t="s">
        <v>609</v>
      </c>
      <c r="E922" s="34" t="s">
        <v>540</v>
      </c>
      <c r="F922" s="34" t="s">
        <v>539</v>
      </c>
      <c r="G922" s="35">
        <f t="shared" si="78"/>
        <v>0</v>
      </c>
      <c r="H922" s="36" t="s">
        <v>609</v>
      </c>
      <c r="I922" s="37" t="s">
        <v>540</v>
      </c>
      <c r="J922" s="53"/>
      <c r="K922" s="37">
        <f>0</f>
        <v>0</v>
      </c>
      <c r="L922" s="39" t="s">
        <v>4</v>
      </c>
      <c r="N922" s="71">
        <f t="shared" si="74"/>
        <v>0</v>
      </c>
      <c r="O922" s="8">
        <f t="shared" si="75"/>
        <v>0</v>
      </c>
      <c r="P922" s="67">
        <f t="shared" si="76"/>
        <v>0</v>
      </c>
    </row>
    <row r="923" spans="1:16" ht="13.5" customHeight="1" x14ac:dyDescent="0.15">
      <c r="A923" s="32">
        <v>20150817007</v>
      </c>
      <c r="B923" s="33" t="s">
        <v>589</v>
      </c>
      <c r="C923" s="32" t="s">
        <v>555</v>
      </c>
      <c r="D923" s="34" t="s">
        <v>609</v>
      </c>
      <c r="E923" s="34" t="s">
        <v>7</v>
      </c>
      <c r="F923" s="34" t="s">
        <v>557</v>
      </c>
      <c r="G923" s="35">
        <f t="shared" si="78"/>
        <v>0</v>
      </c>
      <c r="H923" s="36" t="s">
        <v>609</v>
      </c>
      <c r="I923" s="37" t="s">
        <v>7</v>
      </c>
      <c r="J923" s="53"/>
      <c r="K923" s="37">
        <f>0</f>
        <v>0</v>
      </c>
      <c r="L923" s="39" t="s">
        <v>4</v>
      </c>
      <c r="N923" s="71">
        <f t="shared" si="74"/>
        <v>0</v>
      </c>
      <c r="O923" s="8">
        <f t="shared" si="75"/>
        <v>0</v>
      </c>
      <c r="P923" s="67">
        <f t="shared" si="76"/>
        <v>0</v>
      </c>
    </row>
    <row r="924" spans="1:16" ht="13.5" customHeight="1" x14ac:dyDescent="0.15">
      <c r="A924" s="32">
        <v>20150817008</v>
      </c>
      <c r="B924" s="33" t="s">
        <v>192</v>
      </c>
      <c r="C924" s="32" t="s">
        <v>122</v>
      </c>
      <c r="D924" s="34" t="s">
        <v>609</v>
      </c>
      <c r="E924" s="34" t="s">
        <v>7</v>
      </c>
      <c r="F924" s="34" t="s">
        <v>6</v>
      </c>
      <c r="G924" s="35">
        <f t="shared" si="78"/>
        <v>0</v>
      </c>
      <c r="H924" s="36" t="s">
        <v>609</v>
      </c>
      <c r="I924" s="37" t="s">
        <v>7</v>
      </c>
      <c r="J924" s="53"/>
      <c r="K924" s="37">
        <f>0</f>
        <v>0</v>
      </c>
      <c r="L924" s="39" t="s">
        <v>4</v>
      </c>
      <c r="N924" s="71">
        <f t="shared" si="74"/>
        <v>0</v>
      </c>
      <c r="O924" s="8">
        <f t="shared" si="75"/>
        <v>0</v>
      </c>
      <c r="P924" s="67">
        <f t="shared" si="76"/>
        <v>0</v>
      </c>
    </row>
    <row r="925" spans="1:16" ht="13.5" customHeight="1" x14ac:dyDescent="0.15">
      <c r="A925" s="32">
        <v>20150817009</v>
      </c>
      <c r="B925" s="33" t="s">
        <v>192</v>
      </c>
      <c r="C925" s="32" t="s">
        <v>122</v>
      </c>
      <c r="D925" s="34" t="s">
        <v>609</v>
      </c>
      <c r="E925" s="34" t="s">
        <v>7</v>
      </c>
      <c r="F925" s="34" t="s">
        <v>6</v>
      </c>
      <c r="G925" s="35">
        <f t="shared" si="78"/>
        <v>0</v>
      </c>
      <c r="H925" s="36" t="s">
        <v>609</v>
      </c>
      <c r="I925" s="37" t="s">
        <v>7</v>
      </c>
      <c r="J925" s="53"/>
      <c r="K925" s="37">
        <f>0</f>
        <v>0</v>
      </c>
      <c r="L925" s="39" t="s">
        <v>4</v>
      </c>
      <c r="N925" s="71">
        <f t="shared" si="74"/>
        <v>0</v>
      </c>
      <c r="O925" s="8">
        <f t="shared" si="75"/>
        <v>0</v>
      </c>
      <c r="P925" s="67">
        <f t="shared" si="76"/>
        <v>0</v>
      </c>
    </row>
    <row r="926" spans="1:16" ht="13.5" customHeight="1" x14ac:dyDescent="0.15">
      <c r="A926" s="32">
        <v>20150817010</v>
      </c>
      <c r="B926" s="33" t="s">
        <v>192</v>
      </c>
      <c r="C926" s="32" t="s">
        <v>122</v>
      </c>
      <c r="D926" s="34" t="s">
        <v>609</v>
      </c>
      <c r="E926" s="34" t="s">
        <v>540</v>
      </c>
      <c r="F926" s="34" t="s">
        <v>6</v>
      </c>
      <c r="G926" s="35">
        <f t="shared" si="78"/>
        <v>0</v>
      </c>
      <c r="H926" s="36" t="s">
        <v>609</v>
      </c>
      <c r="I926" s="37" t="s">
        <v>540</v>
      </c>
      <c r="J926" s="53"/>
      <c r="K926" s="37">
        <f>0</f>
        <v>0</v>
      </c>
      <c r="L926" s="39" t="s">
        <v>4</v>
      </c>
      <c r="N926" s="71">
        <f t="shared" si="74"/>
        <v>0</v>
      </c>
      <c r="O926" s="8">
        <f t="shared" si="75"/>
        <v>0</v>
      </c>
      <c r="P926" s="67">
        <f t="shared" si="76"/>
        <v>0</v>
      </c>
    </row>
    <row r="927" spans="1:16" ht="13.5" customHeight="1" x14ac:dyDescent="0.15">
      <c r="A927" s="32">
        <v>20150817011</v>
      </c>
      <c r="B927" s="33" t="s">
        <v>589</v>
      </c>
      <c r="C927" s="32" t="s">
        <v>555</v>
      </c>
      <c r="D927" s="34" t="s">
        <v>609</v>
      </c>
      <c r="E927" s="34" t="s">
        <v>544</v>
      </c>
      <c r="F927" s="34" t="s">
        <v>557</v>
      </c>
      <c r="G927" s="35">
        <f t="shared" si="78"/>
        <v>0</v>
      </c>
      <c r="H927" s="36" t="s">
        <v>609</v>
      </c>
      <c r="I927" s="37" t="s">
        <v>544</v>
      </c>
      <c r="J927" s="53"/>
      <c r="K927" s="37">
        <f>0</f>
        <v>0</v>
      </c>
      <c r="L927" s="39" t="s">
        <v>4</v>
      </c>
      <c r="N927" s="71">
        <f t="shared" si="74"/>
        <v>0</v>
      </c>
      <c r="O927" s="8">
        <f t="shared" si="75"/>
        <v>0</v>
      </c>
      <c r="P927" s="67">
        <f t="shared" si="76"/>
        <v>0</v>
      </c>
    </row>
    <row r="928" spans="1:16" ht="13.5" customHeight="1" x14ac:dyDescent="0.15">
      <c r="A928" s="32">
        <v>20150817012</v>
      </c>
      <c r="B928" s="33" t="s">
        <v>590</v>
      </c>
      <c r="C928" s="32" t="s">
        <v>546</v>
      </c>
      <c r="D928" s="34" t="s">
        <v>609</v>
      </c>
      <c r="E928" s="34" t="s">
        <v>540</v>
      </c>
      <c r="F928" s="34" t="s">
        <v>539</v>
      </c>
      <c r="G928" s="35">
        <f t="shared" si="78"/>
        <v>0</v>
      </c>
      <c r="H928" s="36" t="s">
        <v>609</v>
      </c>
      <c r="I928" s="37" t="s">
        <v>540</v>
      </c>
      <c r="J928" s="53"/>
      <c r="K928" s="37">
        <f>0</f>
        <v>0</v>
      </c>
      <c r="L928" s="39" t="s">
        <v>4</v>
      </c>
      <c r="N928" s="71">
        <f t="shared" si="74"/>
        <v>0</v>
      </c>
      <c r="O928" s="8">
        <f t="shared" si="75"/>
        <v>0</v>
      </c>
      <c r="P928" s="67">
        <f t="shared" si="76"/>
        <v>0</v>
      </c>
    </row>
    <row r="929" spans="1:16" ht="13.5" customHeight="1" x14ac:dyDescent="0.15">
      <c r="A929" s="32">
        <v>20150817013</v>
      </c>
      <c r="B929" s="33" t="s">
        <v>589</v>
      </c>
      <c r="C929" s="32" t="s">
        <v>555</v>
      </c>
      <c r="D929" s="34" t="s">
        <v>609</v>
      </c>
      <c r="E929" s="34" t="s">
        <v>7</v>
      </c>
      <c r="F929" s="34" t="s">
        <v>557</v>
      </c>
      <c r="G929" s="35">
        <f t="shared" si="78"/>
        <v>0</v>
      </c>
      <c r="H929" s="36" t="s">
        <v>609</v>
      </c>
      <c r="I929" s="37" t="s">
        <v>7</v>
      </c>
      <c r="J929" s="53"/>
      <c r="K929" s="37">
        <f>0</f>
        <v>0</v>
      </c>
      <c r="L929" s="39" t="s">
        <v>4</v>
      </c>
      <c r="N929" s="71">
        <f t="shared" si="74"/>
        <v>0</v>
      </c>
      <c r="O929" s="8">
        <f t="shared" si="75"/>
        <v>0</v>
      </c>
      <c r="P929" s="67">
        <f t="shared" si="76"/>
        <v>0</v>
      </c>
    </row>
    <row r="930" spans="1:16" ht="13.5" customHeight="1" x14ac:dyDescent="0.15">
      <c r="A930" s="32">
        <v>20150817014</v>
      </c>
      <c r="B930" s="33" t="s">
        <v>192</v>
      </c>
      <c r="C930" s="32" t="s">
        <v>122</v>
      </c>
      <c r="D930" s="34" t="s">
        <v>609</v>
      </c>
      <c r="E930" s="34" t="s">
        <v>7</v>
      </c>
      <c r="F930" s="34" t="s">
        <v>6</v>
      </c>
      <c r="G930" s="35">
        <f t="shared" si="78"/>
        <v>0</v>
      </c>
      <c r="H930" s="36" t="s">
        <v>609</v>
      </c>
      <c r="I930" s="37" t="s">
        <v>7</v>
      </c>
      <c r="J930" s="53"/>
      <c r="K930" s="37">
        <f>0</f>
        <v>0</v>
      </c>
      <c r="L930" s="39" t="s">
        <v>4</v>
      </c>
      <c r="N930" s="71">
        <f t="shared" si="74"/>
        <v>0</v>
      </c>
      <c r="O930" s="8">
        <f t="shared" si="75"/>
        <v>0</v>
      </c>
      <c r="P930" s="67">
        <f t="shared" si="76"/>
        <v>0</v>
      </c>
    </row>
    <row r="931" spans="1:16" ht="13.5" customHeight="1" x14ac:dyDescent="0.15">
      <c r="A931" s="32">
        <v>20150817015</v>
      </c>
      <c r="B931" s="33" t="s">
        <v>192</v>
      </c>
      <c r="C931" s="32" t="s">
        <v>122</v>
      </c>
      <c r="D931" s="34" t="s">
        <v>609</v>
      </c>
      <c r="E931" s="34" t="s">
        <v>7</v>
      </c>
      <c r="F931" s="34" t="s">
        <v>6</v>
      </c>
      <c r="G931" s="35">
        <f t="shared" si="78"/>
        <v>0</v>
      </c>
      <c r="H931" s="36" t="s">
        <v>609</v>
      </c>
      <c r="I931" s="37" t="s">
        <v>7</v>
      </c>
      <c r="J931" s="53"/>
      <c r="K931" s="37">
        <f>0</f>
        <v>0</v>
      </c>
      <c r="L931" s="39" t="s">
        <v>4</v>
      </c>
      <c r="N931" s="71">
        <f t="shared" si="74"/>
        <v>0</v>
      </c>
      <c r="O931" s="8">
        <f t="shared" si="75"/>
        <v>0</v>
      </c>
      <c r="P931" s="67">
        <f t="shared" si="76"/>
        <v>0</v>
      </c>
    </row>
    <row r="932" spans="1:16" ht="13.5" customHeight="1" x14ac:dyDescent="0.15">
      <c r="A932" s="32">
        <v>20150817016</v>
      </c>
      <c r="B932" s="33" t="s">
        <v>192</v>
      </c>
      <c r="C932" s="32" t="s">
        <v>122</v>
      </c>
      <c r="D932" s="34" t="s">
        <v>609</v>
      </c>
      <c r="E932" s="34" t="s">
        <v>540</v>
      </c>
      <c r="F932" s="34" t="s">
        <v>6</v>
      </c>
      <c r="G932" s="35">
        <f t="shared" si="78"/>
        <v>0</v>
      </c>
      <c r="H932" s="36" t="s">
        <v>609</v>
      </c>
      <c r="I932" s="37" t="s">
        <v>540</v>
      </c>
      <c r="J932" s="53"/>
      <c r="K932" s="37">
        <f>0</f>
        <v>0</v>
      </c>
      <c r="L932" s="39" t="s">
        <v>4</v>
      </c>
      <c r="N932" s="71">
        <f t="shared" si="74"/>
        <v>0</v>
      </c>
      <c r="O932" s="8">
        <f t="shared" si="75"/>
        <v>0</v>
      </c>
      <c r="P932" s="67">
        <f t="shared" si="76"/>
        <v>0</v>
      </c>
    </row>
    <row r="933" spans="1:16" ht="13.5" customHeight="1" x14ac:dyDescent="0.15">
      <c r="A933" s="32">
        <v>20150817017</v>
      </c>
      <c r="B933" s="33" t="s">
        <v>589</v>
      </c>
      <c r="C933" s="32" t="s">
        <v>555</v>
      </c>
      <c r="D933" s="34" t="s">
        <v>609</v>
      </c>
      <c r="E933" s="34" t="s">
        <v>550</v>
      </c>
      <c r="F933" s="34" t="s">
        <v>557</v>
      </c>
      <c r="G933" s="35">
        <f t="shared" si="78"/>
        <v>0</v>
      </c>
      <c r="H933" s="36" t="s">
        <v>609</v>
      </c>
      <c r="I933" s="37" t="s">
        <v>550</v>
      </c>
      <c r="J933" s="53"/>
      <c r="K933" s="37">
        <f>0</f>
        <v>0</v>
      </c>
      <c r="L933" s="39" t="s">
        <v>4</v>
      </c>
      <c r="N933" s="71">
        <f t="shared" si="74"/>
        <v>0</v>
      </c>
      <c r="O933" s="8">
        <f t="shared" si="75"/>
        <v>0</v>
      </c>
      <c r="P933" s="67">
        <f t="shared" si="76"/>
        <v>0</v>
      </c>
    </row>
    <row r="934" spans="1:16" ht="13.5" customHeight="1" x14ac:dyDescent="0.15">
      <c r="A934" s="32">
        <v>20150817018</v>
      </c>
      <c r="B934" s="33" t="s">
        <v>591</v>
      </c>
      <c r="C934" s="32" t="s">
        <v>551</v>
      </c>
      <c r="D934" s="34" t="s">
        <v>609</v>
      </c>
      <c r="E934" s="34" t="s">
        <v>540</v>
      </c>
      <c r="F934" s="34" t="s">
        <v>553</v>
      </c>
      <c r="G934" s="35">
        <f t="shared" si="78"/>
        <v>0</v>
      </c>
      <c r="H934" s="36" t="s">
        <v>609</v>
      </c>
      <c r="I934" s="37" t="s">
        <v>540</v>
      </c>
      <c r="J934" s="53"/>
      <c r="K934" s="37">
        <f>0</f>
        <v>0</v>
      </c>
      <c r="L934" s="39" t="s">
        <v>4</v>
      </c>
      <c r="N934" s="71">
        <f t="shared" si="74"/>
        <v>0</v>
      </c>
      <c r="O934" s="8">
        <f t="shared" si="75"/>
        <v>0</v>
      </c>
      <c r="P934" s="67">
        <f t="shared" si="76"/>
        <v>0</v>
      </c>
    </row>
    <row r="935" spans="1:16" ht="13.5" customHeight="1" x14ac:dyDescent="0.15">
      <c r="A935" s="32">
        <v>20150817019</v>
      </c>
      <c r="B935" s="33" t="s">
        <v>589</v>
      </c>
      <c r="C935" s="32" t="s">
        <v>555</v>
      </c>
      <c r="D935" s="34" t="s">
        <v>609</v>
      </c>
      <c r="E935" s="34" t="s">
        <v>7</v>
      </c>
      <c r="F935" s="34" t="s">
        <v>557</v>
      </c>
      <c r="G935" s="35">
        <f t="shared" si="78"/>
        <v>0</v>
      </c>
      <c r="H935" s="36" t="s">
        <v>609</v>
      </c>
      <c r="I935" s="37" t="s">
        <v>7</v>
      </c>
      <c r="J935" s="53"/>
      <c r="K935" s="37">
        <f>0</f>
        <v>0</v>
      </c>
      <c r="L935" s="39" t="s">
        <v>4</v>
      </c>
      <c r="N935" s="71">
        <f t="shared" si="74"/>
        <v>0</v>
      </c>
      <c r="O935" s="8">
        <f t="shared" si="75"/>
        <v>0</v>
      </c>
      <c r="P935" s="67">
        <f t="shared" si="76"/>
        <v>0</v>
      </c>
    </row>
    <row r="936" spans="1:16" ht="13.5" customHeight="1" x14ac:dyDescent="0.15">
      <c r="A936" s="32">
        <v>20150817020</v>
      </c>
      <c r="B936" s="33" t="s">
        <v>192</v>
      </c>
      <c r="C936" s="32" t="s">
        <v>122</v>
      </c>
      <c r="D936" s="34" t="s">
        <v>609</v>
      </c>
      <c r="E936" s="34" t="s">
        <v>7</v>
      </c>
      <c r="F936" s="34" t="s">
        <v>6</v>
      </c>
      <c r="G936" s="35">
        <f t="shared" si="78"/>
        <v>0</v>
      </c>
      <c r="H936" s="36" t="s">
        <v>609</v>
      </c>
      <c r="I936" s="37" t="s">
        <v>7</v>
      </c>
      <c r="J936" s="53"/>
      <c r="K936" s="37">
        <f>0</f>
        <v>0</v>
      </c>
      <c r="L936" s="39" t="s">
        <v>4</v>
      </c>
      <c r="N936" s="71">
        <f t="shared" si="74"/>
        <v>0</v>
      </c>
      <c r="O936" s="8">
        <f t="shared" si="75"/>
        <v>0</v>
      </c>
      <c r="P936" s="67">
        <f t="shared" si="76"/>
        <v>0</v>
      </c>
    </row>
    <row r="937" spans="1:16" ht="13.5" customHeight="1" x14ac:dyDescent="0.15">
      <c r="A937" s="32">
        <v>20150817021</v>
      </c>
      <c r="B937" s="33" t="s">
        <v>192</v>
      </c>
      <c r="C937" s="32" t="s">
        <v>122</v>
      </c>
      <c r="D937" s="34" t="s">
        <v>609</v>
      </c>
      <c r="E937" s="34" t="s">
        <v>7</v>
      </c>
      <c r="F937" s="34" t="s">
        <v>6</v>
      </c>
      <c r="G937" s="35">
        <f t="shared" si="78"/>
        <v>0</v>
      </c>
      <c r="H937" s="36" t="s">
        <v>609</v>
      </c>
      <c r="I937" s="37" t="s">
        <v>7</v>
      </c>
      <c r="J937" s="53"/>
      <c r="K937" s="37">
        <f>0</f>
        <v>0</v>
      </c>
      <c r="L937" s="39" t="s">
        <v>4</v>
      </c>
      <c r="N937" s="71">
        <f t="shared" si="74"/>
        <v>0</v>
      </c>
      <c r="O937" s="8">
        <f t="shared" si="75"/>
        <v>0</v>
      </c>
      <c r="P937" s="67">
        <f t="shared" si="76"/>
        <v>0</v>
      </c>
    </row>
    <row r="938" spans="1:16" ht="13.5" customHeight="1" x14ac:dyDescent="0.15">
      <c r="A938" s="32">
        <v>20150817022</v>
      </c>
      <c r="B938" s="33" t="s">
        <v>192</v>
      </c>
      <c r="C938" s="32" t="s">
        <v>122</v>
      </c>
      <c r="D938" s="34" t="s">
        <v>609</v>
      </c>
      <c r="E938" s="34" t="s">
        <v>540</v>
      </c>
      <c r="F938" s="34" t="s">
        <v>6</v>
      </c>
      <c r="G938" s="35">
        <f t="shared" si="78"/>
        <v>0</v>
      </c>
      <c r="H938" s="36" t="s">
        <v>609</v>
      </c>
      <c r="I938" s="37" t="s">
        <v>540</v>
      </c>
      <c r="J938" s="53"/>
      <c r="K938" s="37">
        <f>0</f>
        <v>0</v>
      </c>
      <c r="L938" s="39" t="s">
        <v>9</v>
      </c>
      <c r="N938" s="71">
        <f t="shared" si="74"/>
        <v>0</v>
      </c>
      <c r="O938" s="8">
        <f t="shared" si="75"/>
        <v>0</v>
      </c>
      <c r="P938" s="67">
        <f t="shared" si="76"/>
        <v>1</v>
      </c>
    </row>
    <row r="939" spans="1:16" ht="13.5" customHeight="1" x14ac:dyDescent="0.15">
      <c r="A939" s="32">
        <v>20150817023</v>
      </c>
      <c r="B939" s="33" t="s">
        <v>589</v>
      </c>
      <c r="C939" s="32" t="s">
        <v>555</v>
      </c>
      <c r="D939" s="34" t="s">
        <v>609</v>
      </c>
      <c r="E939" s="34" t="s">
        <v>559</v>
      </c>
      <c r="F939" s="34" t="s">
        <v>557</v>
      </c>
      <c r="G939" s="35">
        <f t="shared" si="78"/>
        <v>0</v>
      </c>
      <c r="H939" s="36" t="s">
        <v>609</v>
      </c>
      <c r="I939" s="37" t="s">
        <v>559</v>
      </c>
      <c r="J939" s="53"/>
      <c r="K939" s="37">
        <f>0</f>
        <v>0</v>
      </c>
      <c r="L939" s="39" t="s">
        <v>9</v>
      </c>
      <c r="N939" s="71">
        <f t="shared" si="74"/>
        <v>0</v>
      </c>
      <c r="O939" s="8">
        <f t="shared" si="75"/>
        <v>0</v>
      </c>
      <c r="P939" s="67">
        <f t="shared" si="76"/>
        <v>1</v>
      </c>
    </row>
    <row r="940" spans="1:16" ht="13.5" customHeight="1" x14ac:dyDescent="0.15">
      <c r="A940" s="32">
        <v>20150817024</v>
      </c>
      <c r="B940" s="33" t="s">
        <v>592</v>
      </c>
      <c r="C940" s="32" t="s">
        <v>560</v>
      </c>
      <c r="D940" s="34" t="s">
        <v>609</v>
      </c>
      <c r="E940" s="34" t="s">
        <v>540</v>
      </c>
      <c r="F940" s="34" t="s">
        <v>562</v>
      </c>
      <c r="G940" s="35">
        <f t="shared" si="78"/>
        <v>0</v>
      </c>
      <c r="H940" s="36" t="s">
        <v>609</v>
      </c>
      <c r="I940" s="37" t="s">
        <v>540</v>
      </c>
      <c r="J940" s="53"/>
      <c r="K940" s="37">
        <f>0</f>
        <v>0</v>
      </c>
      <c r="L940" s="39" t="s">
        <v>4</v>
      </c>
      <c r="N940" s="71">
        <f t="shared" si="74"/>
        <v>0</v>
      </c>
      <c r="O940" s="8">
        <f t="shared" si="75"/>
        <v>0</v>
      </c>
      <c r="P940" s="67">
        <f t="shared" si="76"/>
        <v>0</v>
      </c>
    </row>
    <row r="941" spans="1:16" ht="13.5" customHeight="1" x14ac:dyDescent="0.15">
      <c r="A941" s="32">
        <v>20150817025</v>
      </c>
      <c r="B941" s="33" t="s">
        <v>589</v>
      </c>
      <c r="C941" s="32" t="s">
        <v>555</v>
      </c>
      <c r="D941" s="34" t="s">
        <v>609</v>
      </c>
      <c r="E941" s="34" t="s">
        <v>7</v>
      </c>
      <c r="F941" s="34" t="s">
        <v>557</v>
      </c>
      <c r="G941" s="35">
        <f t="shared" si="78"/>
        <v>0</v>
      </c>
      <c r="H941" s="36" t="s">
        <v>609</v>
      </c>
      <c r="I941" s="37" t="s">
        <v>7</v>
      </c>
      <c r="J941" s="53"/>
      <c r="K941" s="37">
        <f>0</f>
        <v>0</v>
      </c>
      <c r="L941" s="39" t="s">
        <v>4</v>
      </c>
      <c r="N941" s="71">
        <f t="shared" si="74"/>
        <v>0</v>
      </c>
      <c r="O941" s="8">
        <f t="shared" si="75"/>
        <v>0</v>
      </c>
      <c r="P941" s="67">
        <f t="shared" si="76"/>
        <v>0</v>
      </c>
    </row>
    <row r="942" spans="1:16" ht="13.5" customHeight="1" x14ac:dyDescent="0.15">
      <c r="A942" s="32">
        <v>20150817026</v>
      </c>
      <c r="B942" s="33" t="s">
        <v>192</v>
      </c>
      <c r="C942" s="32" t="s">
        <v>122</v>
      </c>
      <c r="D942" s="34" t="s">
        <v>609</v>
      </c>
      <c r="E942" s="34" t="s">
        <v>7</v>
      </c>
      <c r="F942" s="34" t="s">
        <v>6</v>
      </c>
      <c r="G942" s="35">
        <f t="shared" si="78"/>
        <v>0</v>
      </c>
      <c r="H942" s="36" t="s">
        <v>609</v>
      </c>
      <c r="I942" s="37" t="s">
        <v>7</v>
      </c>
      <c r="J942" s="53"/>
      <c r="K942" s="37">
        <f>0</f>
        <v>0</v>
      </c>
      <c r="L942" s="39" t="s">
        <v>4</v>
      </c>
      <c r="N942" s="71">
        <f t="shared" si="74"/>
        <v>0</v>
      </c>
      <c r="O942" s="8">
        <f t="shared" si="75"/>
        <v>0</v>
      </c>
      <c r="P942" s="67">
        <f t="shared" si="76"/>
        <v>0</v>
      </c>
    </row>
    <row r="943" spans="1:16" ht="13.5" customHeight="1" x14ac:dyDescent="0.15">
      <c r="A943" s="32">
        <v>20150817027</v>
      </c>
      <c r="B943" s="33" t="s">
        <v>192</v>
      </c>
      <c r="C943" s="32" t="s">
        <v>122</v>
      </c>
      <c r="D943" s="34" t="s">
        <v>609</v>
      </c>
      <c r="E943" s="34" t="s">
        <v>7</v>
      </c>
      <c r="F943" s="34" t="s">
        <v>6</v>
      </c>
      <c r="G943" s="35">
        <f t="shared" si="78"/>
        <v>0</v>
      </c>
      <c r="H943" s="36" t="s">
        <v>609</v>
      </c>
      <c r="I943" s="37" t="s">
        <v>7</v>
      </c>
      <c r="J943" s="53"/>
      <c r="K943" s="37">
        <f>0</f>
        <v>0</v>
      </c>
      <c r="L943" s="39" t="s">
        <v>4</v>
      </c>
      <c r="N943" s="71">
        <f t="shared" si="74"/>
        <v>0</v>
      </c>
      <c r="O943" s="8">
        <f t="shared" si="75"/>
        <v>0</v>
      </c>
      <c r="P943" s="67">
        <f t="shared" si="76"/>
        <v>0</v>
      </c>
    </row>
    <row r="944" spans="1:16" ht="13.5" customHeight="1" x14ac:dyDescent="0.15">
      <c r="A944" s="32">
        <v>20150817028</v>
      </c>
      <c r="B944" s="33" t="s">
        <v>192</v>
      </c>
      <c r="C944" s="32" t="s">
        <v>122</v>
      </c>
      <c r="D944" s="34" t="s">
        <v>609</v>
      </c>
      <c r="E944" s="34" t="s">
        <v>540</v>
      </c>
      <c r="F944" s="34" t="s">
        <v>6</v>
      </c>
      <c r="G944" s="35">
        <f t="shared" si="78"/>
        <v>0</v>
      </c>
      <c r="H944" s="36" t="s">
        <v>609</v>
      </c>
      <c r="I944" s="37" t="s">
        <v>540</v>
      </c>
      <c r="J944" s="53"/>
      <c r="K944" s="37">
        <f>0</f>
        <v>0</v>
      </c>
      <c r="L944" s="39" t="s">
        <v>4</v>
      </c>
      <c r="N944" s="71">
        <f t="shared" si="74"/>
        <v>0</v>
      </c>
      <c r="O944" s="8">
        <f t="shared" si="75"/>
        <v>0</v>
      </c>
      <c r="P944" s="67">
        <f t="shared" si="76"/>
        <v>0</v>
      </c>
    </row>
    <row r="945" spans="1:16" ht="13.5" customHeight="1" x14ac:dyDescent="0.15">
      <c r="A945" s="32">
        <v>20150817029</v>
      </c>
      <c r="B945" s="33" t="s">
        <v>589</v>
      </c>
      <c r="C945" s="32" t="s">
        <v>555</v>
      </c>
      <c r="D945" s="34" t="s">
        <v>609</v>
      </c>
      <c r="E945" s="34" t="s">
        <v>559</v>
      </c>
      <c r="F945" s="34" t="s">
        <v>557</v>
      </c>
      <c r="G945" s="35">
        <f t="shared" si="78"/>
        <v>0</v>
      </c>
      <c r="H945" s="36" t="s">
        <v>609</v>
      </c>
      <c r="I945" s="37" t="s">
        <v>559</v>
      </c>
      <c r="J945" s="53"/>
      <c r="K945" s="37">
        <f>0</f>
        <v>0</v>
      </c>
      <c r="L945" s="39" t="s">
        <v>9</v>
      </c>
      <c r="N945" s="71">
        <f t="shared" si="74"/>
        <v>0</v>
      </c>
      <c r="O945" s="8">
        <f t="shared" si="75"/>
        <v>0</v>
      </c>
      <c r="P945" s="67">
        <f t="shared" si="76"/>
        <v>1</v>
      </c>
    </row>
    <row r="946" spans="1:16" ht="13.5" customHeight="1" x14ac:dyDescent="0.15">
      <c r="A946" s="32">
        <v>20150817030</v>
      </c>
      <c r="B946" s="33" t="s">
        <v>592</v>
      </c>
      <c r="C946" s="32" t="s">
        <v>560</v>
      </c>
      <c r="D946" s="34" t="s">
        <v>609</v>
      </c>
      <c r="E946" s="34" t="s">
        <v>7</v>
      </c>
      <c r="F946" s="34" t="s">
        <v>562</v>
      </c>
      <c r="G946" s="35">
        <f t="shared" si="78"/>
        <v>0</v>
      </c>
      <c r="H946" s="36" t="s">
        <v>609</v>
      </c>
      <c r="I946" s="37" t="s">
        <v>10</v>
      </c>
      <c r="J946" s="53" t="s">
        <v>593</v>
      </c>
      <c r="K946" s="37">
        <f xml:space="preserve"> 17/200</f>
        <v>8.5000000000000006E-2</v>
      </c>
      <c r="L946" s="39" t="s">
        <v>19</v>
      </c>
      <c r="N946" s="71">
        <f t="shared" si="74"/>
        <v>0</v>
      </c>
      <c r="O946" s="8">
        <f t="shared" si="75"/>
        <v>1</v>
      </c>
      <c r="P946" s="67">
        <f t="shared" si="76"/>
        <v>1</v>
      </c>
    </row>
    <row r="947" spans="1:16" ht="13.5" customHeight="1" x14ac:dyDescent="0.15">
      <c r="A947" s="32">
        <v>20150817101</v>
      </c>
      <c r="B947" s="33" t="s">
        <v>192</v>
      </c>
      <c r="C947" s="32" t="s">
        <v>122</v>
      </c>
      <c r="D947" s="34" t="s">
        <v>609</v>
      </c>
      <c r="E947" s="34" t="s">
        <v>7</v>
      </c>
      <c r="F947" s="34" t="s">
        <v>6</v>
      </c>
      <c r="G947" s="35">
        <f t="shared" si="78"/>
        <v>0</v>
      </c>
      <c r="H947" s="36" t="s">
        <v>612</v>
      </c>
      <c r="I947" s="37" t="s">
        <v>7</v>
      </c>
      <c r="J947" s="53"/>
      <c r="K947" s="37">
        <f>0</f>
        <v>0</v>
      </c>
      <c r="L947" s="39" t="s">
        <v>4</v>
      </c>
      <c r="N947" s="71">
        <f t="shared" si="74"/>
        <v>0</v>
      </c>
      <c r="O947" s="8">
        <f t="shared" si="75"/>
        <v>0</v>
      </c>
      <c r="P947" s="67">
        <f t="shared" si="76"/>
        <v>0</v>
      </c>
    </row>
    <row r="948" spans="1:16" ht="13.5" customHeight="1" x14ac:dyDescent="0.15">
      <c r="A948" s="32">
        <v>20150817102</v>
      </c>
      <c r="B948" s="33" t="s">
        <v>192</v>
      </c>
      <c r="C948" s="32" t="s">
        <v>122</v>
      </c>
      <c r="D948" s="34" t="s">
        <v>609</v>
      </c>
      <c r="E948" s="34" t="s">
        <v>7</v>
      </c>
      <c r="F948" s="34" t="s">
        <v>6</v>
      </c>
      <c r="G948" s="35">
        <f t="shared" si="78"/>
        <v>0</v>
      </c>
      <c r="H948" s="36" t="s">
        <v>612</v>
      </c>
      <c r="I948" s="37" t="s">
        <v>7</v>
      </c>
      <c r="J948" s="53"/>
      <c r="K948" s="37">
        <f>0</f>
        <v>0</v>
      </c>
      <c r="L948" s="39" t="s">
        <v>4</v>
      </c>
      <c r="N948" s="71">
        <f t="shared" si="74"/>
        <v>0</v>
      </c>
      <c r="O948" s="8">
        <f t="shared" si="75"/>
        <v>0</v>
      </c>
      <c r="P948" s="67">
        <f t="shared" si="76"/>
        <v>0</v>
      </c>
    </row>
    <row r="949" spans="1:16" ht="13.5" customHeight="1" x14ac:dyDescent="0.15">
      <c r="A949" s="32">
        <v>20150817103</v>
      </c>
      <c r="B949" s="33" t="s">
        <v>192</v>
      </c>
      <c r="C949" s="32" t="s">
        <v>122</v>
      </c>
      <c r="D949" s="34" t="s">
        <v>609</v>
      </c>
      <c r="E949" s="34" t="s">
        <v>7</v>
      </c>
      <c r="F949" s="34" t="s">
        <v>6</v>
      </c>
      <c r="G949" s="35">
        <f t="shared" si="78"/>
        <v>0</v>
      </c>
      <c r="H949" s="36" t="s">
        <v>612</v>
      </c>
      <c r="I949" s="37" t="s">
        <v>7</v>
      </c>
      <c r="J949" s="53"/>
      <c r="K949" s="37">
        <f>0</f>
        <v>0</v>
      </c>
      <c r="L949" s="39" t="s">
        <v>4</v>
      </c>
      <c r="N949" s="71">
        <f t="shared" si="74"/>
        <v>0</v>
      </c>
      <c r="O949" s="8">
        <f t="shared" si="75"/>
        <v>0</v>
      </c>
      <c r="P949" s="67">
        <f t="shared" si="76"/>
        <v>0</v>
      </c>
    </row>
    <row r="950" spans="1:16" ht="13.5" customHeight="1" x14ac:dyDescent="0.15">
      <c r="A950" s="32">
        <v>20150817104</v>
      </c>
      <c r="B950" s="33" t="s">
        <v>192</v>
      </c>
      <c r="C950" s="32" t="s">
        <v>122</v>
      </c>
      <c r="D950" s="34" t="s">
        <v>609</v>
      </c>
      <c r="E950" s="34" t="s">
        <v>559</v>
      </c>
      <c r="F950" s="34" t="s">
        <v>6</v>
      </c>
      <c r="G950" s="35">
        <f t="shared" si="78"/>
        <v>0</v>
      </c>
      <c r="H950" s="36" t="s">
        <v>612</v>
      </c>
      <c r="I950" s="37" t="s">
        <v>559</v>
      </c>
      <c r="J950" s="53"/>
      <c r="K950" s="37">
        <f>0</f>
        <v>0</v>
      </c>
      <c r="L950" s="39" t="s">
        <v>4</v>
      </c>
      <c r="N950" s="71">
        <f t="shared" si="74"/>
        <v>0</v>
      </c>
      <c r="O950" s="8">
        <f t="shared" si="75"/>
        <v>0</v>
      </c>
      <c r="P950" s="67">
        <f t="shared" si="76"/>
        <v>0</v>
      </c>
    </row>
    <row r="951" spans="1:16" ht="13.5" customHeight="1" x14ac:dyDescent="0.15">
      <c r="A951" s="32">
        <v>20150817105</v>
      </c>
      <c r="B951" s="33" t="s">
        <v>592</v>
      </c>
      <c r="C951" s="32" t="s">
        <v>560</v>
      </c>
      <c r="D951" s="34" t="s">
        <v>609</v>
      </c>
      <c r="E951" s="34" t="s">
        <v>540</v>
      </c>
      <c r="F951" s="34" t="s">
        <v>562</v>
      </c>
      <c r="G951" s="35">
        <f t="shared" si="78"/>
        <v>0</v>
      </c>
      <c r="H951" s="36" t="s">
        <v>612</v>
      </c>
      <c r="I951" s="37" t="s">
        <v>540</v>
      </c>
      <c r="J951" s="53"/>
      <c r="K951" s="37">
        <f>0</f>
        <v>0</v>
      </c>
      <c r="L951" s="39" t="s">
        <v>4</v>
      </c>
      <c r="N951" s="71">
        <f t="shared" si="74"/>
        <v>0</v>
      </c>
      <c r="O951" s="8">
        <f t="shared" si="75"/>
        <v>0</v>
      </c>
      <c r="P951" s="67">
        <f t="shared" si="76"/>
        <v>0</v>
      </c>
    </row>
    <row r="952" spans="1:16" ht="13.5" customHeight="1" x14ac:dyDescent="0.15">
      <c r="A952" s="32">
        <v>20150817106</v>
      </c>
      <c r="B952" s="33" t="s">
        <v>589</v>
      </c>
      <c r="C952" s="32" t="s">
        <v>555</v>
      </c>
      <c r="D952" s="34" t="s">
        <v>609</v>
      </c>
      <c r="E952" s="34" t="s">
        <v>7</v>
      </c>
      <c r="F952" s="34" t="s">
        <v>557</v>
      </c>
      <c r="G952" s="35">
        <f t="shared" si="78"/>
        <v>0</v>
      </c>
      <c r="H952" s="36" t="s">
        <v>612</v>
      </c>
      <c r="I952" s="37" t="s">
        <v>7</v>
      </c>
      <c r="J952" s="53"/>
      <c r="K952" s="37">
        <f>0</f>
        <v>0</v>
      </c>
      <c r="L952" s="39" t="s">
        <v>4</v>
      </c>
      <c r="N952" s="71">
        <f t="shared" si="74"/>
        <v>0</v>
      </c>
      <c r="O952" s="8">
        <f t="shared" si="75"/>
        <v>0</v>
      </c>
      <c r="P952" s="67">
        <f t="shared" si="76"/>
        <v>0</v>
      </c>
    </row>
    <row r="953" spans="1:16" ht="13.5" customHeight="1" x14ac:dyDescent="0.15">
      <c r="A953" s="32">
        <v>20150817107</v>
      </c>
      <c r="B953" s="33" t="s">
        <v>192</v>
      </c>
      <c r="C953" s="32" t="s">
        <v>122</v>
      </c>
      <c r="D953" s="34" t="s">
        <v>609</v>
      </c>
      <c r="E953" s="34" t="s">
        <v>7</v>
      </c>
      <c r="F953" s="34" t="s">
        <v>6</v>
      </c>
      <c r="G953" s="35">
        <f t="shared" si="78"/>
        <v>0</v>
      </c>
      <c r="H953" s="36" t="s">
        <v>612</v>
      </c>
      <c r="I953" s="37" t="s">
        <v>7</v>
      </c>
      <c r="J953" s="53"/>
      <c r="K953" s="37">
        <f>0</f>
        <v>0</v>
      </c>
      <c r="L953" s="39" t="s">
        <v>4</v>
      </c>
      <c r="N953" s="71">
        <f t="shared" si="74"/>
        <v>0</v>
      </c>
      <c r="O953" s="8">
        <f t="shared" si="75"/>
        <v>0</v>
      </c>
      <c r="P953" s="67">
        <f t="shared" si="76"/>
        <v>0</v>
      </c>
    </row>
    <row r="954" spans="1:16" ht="13.5" customHeight="1" x14ac:dyDescent="0.15">
      <c r="A954" s="32">
        <v>20150817108</v>
      </c>
      <c r="B954" s="33" t="s">
        <v>192</v>
      </c>
      <c r="C954" s="32" t="s">
        <v>122</v>
      </c>
      <c r="D954" s="34" t="s">
        <v>609</v>
      </c>
      <c r="E954" s="34" t="s">
        <v>7</v>
      </c>
      <c r="F954" s="34" t="s">
        <v>6</v>
      </c>
      <c r="G954" s="35">
        <f t="shared" si="78"/>
        <v>0</v>
      </c>
      <c r="H954" s="36" t="s">
        <v>612</v>
      </c>
      <c r="I954" s="37" t="s">
        <v>7</v>
      </c>
      <c r="J954" s="53"/>
      <c r="K954" s="37">
        <f>0</f>
        <v>0</v>
      </c>
      <c r="L954" s="39" t="s">
        <v>4</v>
      </c>
      <c r="N954" s="71">
        <f t="shared" si="74"/>
        <v>0</v>
      </c>
      <c r="O954" s="8">
        <f t="shared" si="75"/>
        <v>0</v>
      </c>
      <c r="P954" s="67">
        <f t="shared" si="76"/>
        <v>0</v>
      </c>
    </row>
    <row r="955" spans="1:16" ht="13.5" customHeight="1" x14ac:dyDescent="0.15">
      <c r="A955" s="32">
        <v>20150817109</v>
      </c>
      <c r="B955" s="33" t="s">
        <v>192</v>
      </c>
      <c r="C955" s="32" t="s">
        <v>122</v>
      </c>
      <c r="D955" s="34" t="s">
        <v>609</v>
      </c>
      <c r="E955" s="34" t="s">
        <v>7</v>
      </c>
      <c r="F955" s="34" t="s">
        <v>6</v>
      </c>
      <c r="G955" s="35">
        <f t="shared" si="78"/>
        <v>0</v>
      </c>
      <c r="H955" s="36" t="s">
        <v>612</v>
      </c>
      <c r="I955" s="37" t="s">
        <v>7</v>
      </c>
      <c r="J955" s="53"/>
      <c r="K955" s="37">
        <f>0</f>
        <v>0</v>
      </c>
      <c r="L955" s="39" t="s">
        <v>4</v>
      </c>
      <c r="N955" s="71">
        <f t="shared" si="74"/>
        <v>0</v>
      </c>
      <c r="O955" s="8">
        <f t="shared" si="75"/>
        <v>0</v>
      </c>
      <c r="P955" s="67">
        <f t="shared" si="76"/>
        <v>0</v>
      </c>
    </row>
    <row r="956" spans="1:16" ht="13.5" customHeight="1" x14ac:dyDescent="0.15">
      <c r="A956" s="32">
        <v>20150817110</v>
      </c>
      <c r="B956" s="33" t="s">
        <v>192</v>
      </c>
      <c r="C956" s="32" t="s">
        <v>122</v>
      </c>
      <c r="D956" s="34" t="s">
        <v>609</v>
      </c>
      <c r="E956" s="34" t="s">
        <v>563</v>
      </c>
      <c r="F956" s="34" t="s">
        <v>6</v>
      </c>
      <c r="G956" s="35">
        <f t="shared" si="78"/>
        <v>0</v>
      </c>
      <c r="H956" s="36" t="s">
        <v>612</v>
      </c>
      <c r="I956" s="37" t="s">
        <v>563</v>
      </c>
      <c r="J956" s="53"/>
      <c r="K956" s="37">
        <f>0</f>
        <v>0</v>
      </c>
      <c r="L956" s="39" t="s">
        <v>38</v>
      </c>
      <c r="N956" s="71">
        <f t="shared" si="74"/>
        <v>0</v>
      </c>
      <c r="O956" s="8">
        <f t="shared" si="75"/>
        <v>0</v>
      </c>
      <c r="P956" s="67">
        <f t="shared" si="76"/>
        <v>1</v>
      </c>
    </row>
    <row r="957" spans="1:16" ht="13.5" customHeight="1" x14ac:dyDescent="0.15">
      <c r="A957" s="32">
        <v>20150817111</v>
      </c>
      <c r="B957" s="33" t="s">
        <v>594</v>
      </c>
      <c r="C957" s="32" t="s">
        <v>564</v>
      </c>
      <c r="D957" s="34" t="s">
        <v>609</v>
      </c>
      <c r="E957" s="34" t="s">
        <v>7</v>
      </c>
      <c r="F957" s="34" t="s">
        <v>566</v>
      </c>
      <c r="G957" s="35">
        <f t="shared" si="78"/>
        <v>0</v>
      </c>
      <c r="H957" s="36" t="s">
        <v>612</v>
      </c>
      <c r="I957" s="37" t="s">
        <v>10</v>
      </c>
      <c r="J957" s="53" t="s">
        <v>595</v>
      </c>
      <c r="K957" s="37">
        <f xml:space="preserve"> 2/201</f>
        <v>9.9502487562189053E-3</v>
      </c>
      <c r="L957" s="39" t="s">
        <v>4</v>
      </c>
      <c r="N957" s="71">
        <f t="shared" si="74"/>
        <v>0</v>
      </c>
      <c r="O957" s="8">
        <f t="shared" si="75"/>
        <v>0</v>
      </c>
      <c r="P957" s="67">
        <f t="shared" si="76"/>
        <v>0</v>
      </c>
    </row>
    <row r="958" spans="1:16" ht="13.5" customHeight="1" x14ac:dyDescent="0.15">
      <c r="A958" s="32">
        <v>20150817112</v>
      </c>
      <c r="B958" s="33" t="s">
        <v>192</v>
      </c>
      <c r="C958" s="32" t="s">
        <v>122</v>
      </c>
      <c r="D958" s="34" t="s">
        <v>609</v>
      </c>
      <c r="E958" s="34" t="s">
        <v>7</v>
      </c>
      <c r="F958" s="34" t="s">
        <v>6</v>
      </c>
      <c r="G958" s="35">
        <f t="shared" si="78"/>
        <v>0</v>
      </c>
      <c r="H958" s="36" t="s">
        <v>612</v>
      </c>
      <c r="I958" s="37" t="s">
        <v>7</v>
      </c>
      <c r="J958" s="53"/>
      <c r="K958" s="37">
        <f>0</f>
        <v>0</v>
      </c>
      <c r="L958" s="39" t="s">
        <v>4</v>
      </c>
      <c r="N958" s="71">
        <f t="shared" si="74"/>
        <v>0</v>
      </c>
      <c r="O958" s="8">
        <f t="shared" si="75"/>
        <v>0</v>
      </c>
      <c r="P958" s="67">
        <f t="shared" si="76"/>
        <v>0</v>
      </c>
    </row>
    <row r="959" spans="1:16" ht="13.5" customHeight="1" x14ac:dyDescent="0.15">
      <c r="A959" s="32">
        <v>20150817113</v>
      </c>
      <c r="B959" s="33" t="s">
        <v>192</v>
      </c>
      <c r="C959" s="32" t="s">
        <v>122</v>
      </c>
      <c r="D959" s="34" t="s">
        <v>609</v>
      </c>
      <c r="E959" s="34" t="s">
        <v>540</v>
      </c>
      <c r="F959" s="34" t="s">
        <v>6</v>
      </c>
      <c r="G959" s="35">
        <f t="shared" si="78"/>
        <v>0</v>
      </c>
      <c r="H959" s="36" t="s">
        <v>612</v>
      </c>
      <c r="I959" s="37" t="s">
        <v>540</v>
      </c>
      <c r="J959" s="53"/>
      <c r="K959" s="37">
        <f>0</f>
        <v>0</v>
      </c>
      <c r="L959" s="39" t="s">
        <v>4</v>
      </c>
      <c r="N959" s="71">
        <f t="shared" si="74"/>
        <v>0</v>
      </c>
      <c r="O959" s="8">
        <f t="shared" si="75"/>
        <v>0</v>
      </c>
      <c r="P959" s="67">
        <f t="shared" si="76"/>
        <v>0</v>
      </c>
    </row>
    <row r="960" spans="1:16" ht="13.5" customHeight="1" x14ac:dyDescent="0.15">
      <c r="A960" s="32">
        <v>20150817114</v>
      </c>
      <c r="B960" s="33" t="s">
        <v>589</v>
      </c>
      <c r="C960" s="32" t="s">
        <v>555</v>
      </c>
      <c r="D960" s="34" t="s">
        <v>609</v>
      </c>
      <c r="E960" s="34" t="s">
        <v>563</v>
      </c>
      <c r="F960" s="34" t="s">
        <v>557</v>
      </c>
      <c r="G960" s="35">
        <f t="shared" si="78"/>
        <v>0</v>
      </c>
      <c r="H960" s="36" t="s">
        <v>612</v>
      </c>
      <c r="I960" s="37" t="s">
        <v>563</v>
      </c>
      <c r="J960" s="53"/>
      <c r="K960" s="37">
        <f>0</f>
        <v>0</v>
      </c>
      <c r="L960" s="39" t="s">
        <v>4</v>
      </c>
      <c r="N960" s="71">
        <f t="shared" si="74"/>
        <v>0</v>
      </c>
      <c r="O960" s="8">
        <f t="shared" si="75"/>
        <v>0</v>
      </c>
      <c r="P960" s="67">
        <f t="shared" si="76"/>
        <v>0</v>
      </c>
    </row>
    <row r="961" spans="1:16" ht="13.5" customHeight="1" x14ac:dyDescent="0.15">
      <c r="A961" s="32">
        <v>20150817115</v>
      </c>
      <c r="B961" s="33" t="s">
        <v>594</v>
      </c>
      <c r="C961" s="32" t="s">
        <v>564</v>
      </c>
      <c r="D961" s="34" t="s">
        <v>609</v>
      </c>
      <c r="E961" s="34" t="s">
        <v>540</v>
      </c>
      <c r="F961" s="34" t="s">
        <v>566</v>
      </c>
      <c r="G961" s="35">
        <f t="shared" si="78"/>
        <v>0</v>
      </c>
      <c r="H961" s="36" t="s">
        <v>612</v>
      </c>
      <c r="I961" s="37" t="s">
        <v>540</v>
      </c>
      <c r="J961" s="53"/>
      <c r="K961" s="37">
        <f>0</f>
        <v>0</v>
      </c>
      <c r="L961" s="39" t="s">
        <v>4</v>
      </c>
      <c r="N961" s="71">
        <f t="shared" si="74"/>
        <v>0</v>
      </c>
      <c r="O961" s="8">
        <f t="shared" si="75"/>
        <v>0</v>
      </c>
      <c r="P961" s="67">
        <f t="shared" si="76"/>
        <v>0</v>
      </c>
    </row>
    <row r="962" spans="1:16" ht="13.5" customHeight="1" x14ac:dyDescent="0.15">
      <c r="A962" s="32">
        <v>20150817116</v>
      </c>
      <c r="B962" s="33" t="s">
        <v>589</v>
      </c>
      <c r="C962" s="32" t="s">
        <v>555</v>
      </c>
      <c r="D962" s="34" t="s">
        <v>609</v>
      </c>
      <c r="E962" s="34" t="s">
        <v>7</v>
      </c>
      <c r="F962" s="34" t="s">
        <v>557</v>
      </c>
      <c r="G962" s="35">
        <f t="shared" si="78"/>
        <v>0</v>
      </c>
      <c r="H962" s="36" t="s">
        <v>612</v>
      </c>
      <c r="I962" s="37" t="s">
        <v>7</v>
      </c>
      <c r="J962" s="53"/>
      <c r="K962" s="37">
        <f>0</f>
        <v>0</v>
      </c>
      <c r="L962" s="39" t="s">
        <v>4</v>
      </c>
      <c r="N962" s="71">
        <f t="shared" si="74"/>
        <v>0</v>
      </c>
      <c r="O962" s="8">
        <f t="shared" si="75"/>
        <v>0</v>
      </c>
      <c r="P962" s="67">
        <f t="shared" si="76"/>
        <v>0</v>
      </c>
    </row>
    <row r="963" spans="1:16" ht="13.5" customHeight="1" x14ac:dyDescent="0.15">
      <c r="A963" s="32">
        <v>20150817117</v>
      </c>
      <c r="B963" s="33" t="s">
        <v>192</v>
      </c>
      <c r="C963" s="32" t="s">
        <v>122</v>
      </c>
      <c r="D963" s="34" t="s">
        <v>609</v>
      </c>
      <c r="E963" s="34" t="s">
        <v>7</v>
      </c>
      <c r="F963" s="34" t="s">
        <v>6</v>
      </c>
      <c r="G963" s="35">
        <f t="shared" si="78"/>
        <v>0</v>
      </c>
      <c r="H963" s="36" t="s">
        <v>612</v>
      </c>
      <c r="I963" s="37" t="s">
        <v>7</v>
      </c>
      <c r="J963" s="53"/>
      <c r="K963" s="37">
        <f>0</f>
        <v>0</v>
      </c>
      <c r="L963" s="39" t="s">
        <v>4</v>
      </c>
      <c r="N963" s="71">
        <f t="shared" si="74"/>
        <v>0</v>
      </c>
      <c r="O963" s="8">
        <f t="shared" si="75"/>
        <v>0</v>
      </c>
      <c r="P963" s="67">
        <f t="shared" si="76"/>
        <v>0</v>
      </c>
    </row>
    <row r="964" spans="1:16" ht="13.5" customHeight="1" x14ac:dyDescent="0.15">
      <c r="A964" s="32">
        <v>20150817118</v>
      </c>
      <c r="B964" s="33" t="s">
        <v>192</v>
      </c>
      <c r="C964" s="32" t="s">
        <v>122</v>
      </c>
      <c r="D964" s="34" t="s">
        <v>609</v>
      </c>
      <c r="E964" s="34" t="s">
        <v>7</v>
      </c>
      <c r="F964" s="34" t="s">
        <v>6</v>
      </c>
      <c r="G964" s="35">
        <f t="shared" si="78"/>
        <v>0</v>
      </c>
      <c r="H964" s="36" t="s">
        <v>612</v>
      </c>
      <c r="I964" s="37" t="s">
        <v>7</v>
      </c>
      <c r="J964" s="53"/>
      <c r="K964" s="37">
        <f>0</f>
        <v>0</v>
      </c>
      <c r="L964" s="39" t="s">
        <v>4</v>
      </c>
      <c r="N964" s="71">
        <f t="shared" ref="N964:N1020" si="79">IF(E964="neg",0,IF(L964="neg",0,1))</f>
        <v>0</v>
      </c>
      <c r="O964" s="8">
        <f t="shared" ref="O964:O1020" si="80">IF(I964="neg",0,IF(L964="neg",0,1))</f>
        <v>0</v>
      </c>
      <c r="P964" s="67">
        <f t="shared" ref="P964:P1020" si="81">IF(L964="neg",0,1)</f>
        <v>0</v>
      </c>
    </row>
    <row r="965" spans="1:16" ht="13.5" customHeight="1" x14ac:dyDescent="0.15">
      <c r="A965" s="32">
        <v>20150817119</v>
      </c>
      <c r="B965" s="33" t="s">
        <v>192</v>
      </c>
      <c r="C965" s="32" t="s">
        <v>122</v>
      </c>
      <c r="D965" s="34" t="s">
        <v>609</v>
      </c>
      <c r="E965" s="34" t="s">
        <v>7</v>
      </c>
      <c r="F965" s="34" t="s">
        <v>6</v>
      </c>
      <c r="G965" s="35">
        <f t="shared" si="78"/>
        <v>0</v>
      </c>
      <c r="H965" s="36" t="s">
        <v>612</v>
      </c>
      <c r="I965" s="37" t="s">
        <v>7</v>
      </c>
      <c r="J965" s="53"/>
      <c r="K965" s="37">
        <f>0</f>
        <v>0</v>
      </c>
      <c r="L965" s="39" t="s">
        <v>4</v>
      </c>
      <c r="N965" s="71">
        <f t="shared" si="79"/>
        <v>0</v>
      </c>
      <c r="O965" s="8">
        <f t="shared" si="80"/>
        <v>0</v>
      </c>
      <c r="P965" s="67">
        <f t="shared" si="81"/>
        <v>0</v>
      </c>
    </row>
    <row r="966" spans="1:16" ht="13.5" customHeight="1" x14ac:dyDescent="0.15">
      <c r="A966" s="32">
        <v>20150817120</v>
      </c>
      <c r="B966" s="33" t="s">
        <v>192</v>
      </c>
      <c r="C966" s="32" t="s">
        <v>122</v>
      </c>
      <c r="D966" s="34" t="s">
        <v>609</v>
      </c>
      <c r="E966" s="34" t="s">
        <v>563</v>
      </c>
      <c r="F966" s="34" t="s">
        <v>6</v>
      </c>
      <c r="G966" s="35">
        <f t="shared" si="78"/>
        <v>0</v>
      </c>
      <c r="H966" s="36" t="s">
        <v>612</v>
      </c>
      <c r="I966" s="37" t="s">
        <v>563</v>
      </c>
      <c r="J966" s="53"/>
      <c r="K966" s="37">
        <f>0</f>
        <v>0</v>
      </c>
      <c r="L966" s="39" t="s">
        <v>4</v>
      </c>
      <c r="N966" s="71">
        <f t="shared" si="79"/>
        <v>0</v>
      </c>
      <c r="O966" s="8">
        <f t="shared" si="80"/>
        <v>0</v>
      </c>
      <c r="P966" s="67">
        <f t="shared" si="81"/>
        <v>0</v>
      </c>
    </row>
    <row r="967" spans="1:16" ht="13.5" customHeight="1" x14ac:dyDescent="0.15">
      <c r="A967" s="32">
        <v>20150817121</v>
      </c>
      <c r="B967" s="33" t="s">
        <v>594</v>
      </c>
      <c r="C967" s="32" t="s">
        <v>564</v>
      </c>
      <c r="D967" s="34" t="s">
        <v>609</v>
      </c>
      <c r="E967" s="34" t="s">
        <v>7</v>
      </c>
      <c r="F967" s="34" t="s">
        <v>566</v>
      </c>
      <c r="G967" s="35">
        <f t="shared" si="78"/>
        <v>0</v>
      </c>
      <c r="H967" s="36" t="s">
        <v>612</v>
      </c>
      <c r="I967" s="37" t="s">
        <v>51</v>
      </c>
      <c r="J967" s="53" t="s">
        <v>596</v>
      </c>
      <c r="K967" s="37">
        <f xml:space="preserve"> (4/202)</f>
        <v>1.9801980198019802E-2</v>
      </c>
      <c r="L967" s="39" t="s">
        <v>9</v>
      </c>
      <c r="N967" s="71">
        <f t="shared" si="79"/>
        <v>0</v>
      </c>
      <c r="O967" s="8">
        <f t="shared" si="80"/>
        <v>1</v>
      </c>
      <c r="P967" s="67">
        <f t="shared" si="81"/>
        <v>1</v>
      </c>
    </row>
    <row r="968" spans="1:16" ht="13.5" customHeight="1" x14ac:dyDescent="0.15">
      <c r="A968" s="32">
        <v>20150817122</v>
      </c>
      <c r="B968" s="33" t="s">
        <v>192</v>
      </c>
      <c r="C968" s="32" t="s">
        <v>122</v>
      </c>
      <c r="D968" s="34" t="s">
        <v>609</v>
      </c>
      <c r="E968" s="34" t="s">
        <v>7</v>
      </c>
      <c r="F968" s="34" t="s">
        <v>6</v>
      </c>
      <c r="G968" s="35">
        <f t="shared" si="78"/>
        <v>0</v>
      </c>
      <c r="H968" s="36" t="s">
        <v>612</v>
      </c>
      <c r="I968" s="37" t="s">
        <v>7</v>
      </c>
      <c r="J968" s="53"/>
      <c r="K968" s="37">
        <f>0</f>
        <v>0</v>
      </c>
      <c r="L968" s="39" t="s">
        <v>4</v>
      </c>
      <c r="N968" s="71">
        <f t="shared" si="79"/>
        <v>0</v>
      </c>
      <c r="O968" s="8">
        <f t="shared" si="80"/>
        <v>0</v>
      </c>
      <c r="P968" s="67">
        <f t="shared" si="81"/>
        <v>0</v>
      </c>
    </row>
    <row r="969" spans="1:16" ht="13.5" customHeight="1" x14ac:dyDescent="0.15">
      <c r="A969" s="32">
        <v>20150817123</v>
      </c>
      <c r="B969" s="33" t="s">
        <v>192</v>
      </c>
      <c r="C969" s="32" t="s">
        <v>122</v>
      </c>
      <c r="D969" s="34" t="s">
        <v>609</v>
      </c>
      <c r="E969" s="34" t="s">
        <v>7</v>
      </c>
      <c r="F969" s="34" t="s">
        <v>6</v>
      </c>
      <c r="G969" s="35">
        <f t="shared" si="78"/>
        <v>0</v>
      </c>
      <c r="H969" s="36" t="s">
        <v>612</v>
      </c>
      <c r="I969" s="37" t="s">
        <v>7</v>
      </c>
      <c r="J969" s="53"/>
      <c r="K969" s="37">
        <f>0</f>
        <v>0</v>
      </c>
      <c r="L969" s="39" t="s">
        <v>4</v>
      </c>
      <c r="N969" s="71">
        <f t="shared" si="79"/>
        <v>0</v>
      </c>
      <c r="O969" s="8">
        <f t="shared" si="80"/>
        <v>0</v>
      </c>
      <c r="P969" s="67">
        <f t="shared" si="81"/>
        <v>0</v>
      </c>
    </row>
    <row r="970" spans="1:16" ht="13.5" customHeight="1" x14ac:dyDescent="0.15">
      <c r="A970" s="32">
        <v>20150817124</v>
      </c>
      <c r="B970" s="33" t="s">
        <v>192</v>
      </c>
      <c r="C970" s="32" t="s">
        <v>122</v>
      </c>
      <c r="D970" s="34" t="s">
        <v>609</v>
      </c>
      <c r="E970" s="34" t="s">
        <v>7</v>
      </c>
      <c r="F970" s="34" t="s">
        <v>6</v>
      </c>
      <c r="G970" s="35">
        <f t="shared" si="78"/>
        <v>0</v>
      </c>
      <c r="H970" s="36" t="s">
        <v>612</v>
      </c>
      <c r="I970" s="37" t="s">
        <v>7</v>
      </c>
      <c r="J970" s="53"/>
      <c r="K970" s="37">
        <f>0</f>
        <v>0</v>
      </c>
      <c r="L970" s="39" t="s">
        <v>4</v>
      </c>
      <c r="N970" s="71">
        <f t="shared" si="79"/>
        <v>0</v>
      </c>
      <c r="O970" s="8">
        <f t="shared" si="80"/>
        <v>0</v>
      </c>
      <c r="P970" s="67">
        <f t="shared" si="81"/>
        <v>0</v>
      </c>
    </row>
    <row r="971" spans="1:16" ht="13.5" customHeight="1" x14ac:dyDescent="0.15">
      <c r="A971" s="32">
        <v>20150817125</v>
      </c>
      <c r="B971" s="33" t="s">
        <v>192</v>
      </c>
      <c r="C971" s="32" t="s">
        <v>122</v>
      </c>
      <c r="D971" s="34" t="s">
        <v>609</v>
      </c>
      <c r="E971" s="34" t="s">
        <v>559</v>
      </c>
      <c r="F971" s="34" t="s">
        <v>6</v>
      </c>
      <c r="G971" s="35">
        <f t="shared" si="78"/>
        <v>0</v>
      </c>
      <c r="H971" s="36" t="s">
        <v>612</v>
      </c>
      <c r="I971" s="37" t="s">
        <v>559</v>
      </c>
      <c r="J971" s="53"/>
      <c r="K971" s="37">
        <f>0</f>
        <v>0</v>
      </c>
      <c r="L971" s="39" t="s">
        <v>4</v>
      </c>
      <c r="N971" s="71">
        <f t="shared" si="79"/>
        <v>0</v>
      </c>
      <c r="O971" s="8">
        <f t="shared" si="80"/>
        <v>0</v>
      </c>
      <c r="P971" s="67">
        <f t="shared" si="81"/>
        <v>0</v>
      </c>
    </row>
    <row r="972" spans="1:16" ht="13.5" customHeight="1" x14ac:dyDescent="0.15">
      <c r="A972" s="32">
        <v>20150817126</v>
      </c>
      <c r="B972" s="33" t="s">
        <v>592</v>
      </c>
      <c r="C972" s="32" t="s">
        <v>560</v>
      </c>
      <c r="D972" s="34" t="s">
        <v>609</v>
      </c>
      <c r="E972" s="34" t="s">
        <v>7</v>
      </c>
      <c r="F972" s="34" t="s">
        <v>562</v>
      </c>
      <c r="G972" s="35">
        <f t="shared" ref="G972:G999" si="82">0/100</f>
        <v>0</v>
      </c>
      <c r="H972" s="36" t="s">
        <v>612</v>
      </c>
      <c r="I972" s="37" t="s">
        <v>7</v>
      </c>
      <c r="J972" s="53"/>
      <c r="K972" s="37">
        <f>0</f>
        <v>0</v>
      </c>
      <c r="L972" s="39" t="s">
        <v>4</v>
      </c>
      <c r="N972" s="71">
        <f t="shared" si="79"/>
        <v>0</v>
      </c>
      <c r="O972" s="8">
        <f t="shared" si="80"/>
        <v>0</v>
      </c>
      <c r="P972" s="67">
        <f t="shared" si="81"/>
        <v>0</v>
      </c>
    </row>
    <row r="973" spans="1:16" ht="13.5" customHeight="1" x14ac:dyDescent="0.15">
      <c r="A973" s="32">
        <v>20150817127</v>
      </c>
      <c r="B973" s="33" t="s">
        <v>192</v>
      </c>
      <c r="C973" s="32" t="s">
        <v>122</v>
      </c>
      <c r="D973" s="34" t="s">
        <v>609</v>
      </c>
      <c r="E973" s="34" t="s">
        <v>7</v>
      </c>
      <c r="F973" s="34" t="s">
        <v>6</v>
      </c>
      <c r="G973" s="35">
        <f t="shared" si="82"/>
        <v>0</v>
      </c>
      <c r="H973" s="36" t="s">
        <v>612</v>
      </c>
      <c r="I973" s="37" t="s">
        <v>7</v>
      </c>
      <c r="J973" s="53"/>
      <c r="K973" s="37">
        <f>0</f>
        <v>0</v>
      </c>
      <c r="L973" s="39" t="s">
        <v>4</v>
      </c>
      <c r="N973" s="71">
        <f t="shared" si="79"/>
        <v>0</v>
      </c>
      <c r="O973" s="8">
        <f t="shared" si="80"/>
        <v>0</v>
      </c>
      <c r="P973" s="67">
        <f t="shared" si="81"/>
        <v>0</v>
      </c>
    </row>
    <row r="974" spans="1:16" ht="13.5" customHeight="1" x14ac:dyDescent="0.15">
      <c r="A974" s="32">
        <v>20150817128</v>
      </c>
      <c r="B974" s="33" t="s">
        <v>192</v>
      </c>
      <c r="C974" s="32" t="s">
        <v>122</v>
      </c>
      <c r="D974" s="34" t="s">
        <v>609</v>
      </c>
      <c r="E974" s="34" t="s">
        <v>7</v>
      </c>
      <c r="F974" s="34" t="s">
        <v>6</v>
      </c>
      <c r="G974" s="35">
        <f t="shared" si="82"/>
        <v>0</v>
      </c>
      <c r="H974" s="36" t="s">
        <v>612</v>
      </c>
      <c r="I974" s="37" t="s">
        <v>7</v>
      </c>
      <c r="J974" s="53"/>
      <c r="K974" s="37">
        <f>0</f>
        <v>0</v>
      </c>
      <c r="L974" s="39" t="s">
        <v>4</v>
      </c>
      <c r="N974" s="71">
        <f t="shared" si="79"/>
        <v>0</v>
      </c>
      <c r="O974" s="8">
        <f t="shared" si="80"/>
        <v>0</v>
      </c>
      <c r="P974" s="67">
        <f t="shared" si="81"/>
        <v>0</v>
      </c>
    </row>
    <row r="975" spans="1:16" ht="13.5" customHeight="1" x14ac:dyDescent="0.15">
      <c r="A975" s="32">
        <v>20150817129</v>
      </c>
      <c r="B975" s="33" t="s">
        <v>192</v>
      </c>
      <c r="C975" s="32" t="s">
        <v>122</v>
      </c>
      <c r="D975" s="34" t="s">
        <v>609</v>
      </c>
      <c r="E975" s="34" t="s">
        <v>540</v>
      </c>
      <c r="F975" s="34" t="s">
        <v>6</v>
      </c>
      <c r="G975" s="35">
        <f t="shared" si="82"/>
        <v>0</v>
      </c>
      <c r="H975" s="36" t="s">
        <v>612</v>
      </c>
      <c r="I975" s="37" t="s">
        <v>540</v>
      </c>
      <c r="J975" s="53"/>
      <c r="K975" s="37">
        <f>0</f>
        <v>0</v>
      </c>
      <c r="L975" s="39" t="s">
        <v>4</v>
      </c>
      <c r="N975" s="71">
        <f t="shared" si="79"/>
        <v>0</v>
      </c>
      <c r="O975" s="8">
        <f t="shared" si="80"/>
        <v>0</v>
      </c>
      <c r="P975" s="67">
        <f t="shared" si="81"/>
        <v>0</v>
      </c>
    </row>
    <row r="976" spans="1:16" ht="13.5" customHeight="1" x14ac:dyDescent="0.15">
      <c r="A976" s="32">
        <v>20150817130</v>
      </c>
      <c r="B976" s="33" t="s">
        <v>589</v>
      </c>
      <c r="C976" s="32" t="s">
        <v>555</v>
      </c>
      <c r="D976" s="34" t="s">
        <v>609</v>
      </c>
      <c r="E976" s="34" t="s">
        <v>559</v>
      </c>
      <c r="F976" s="34" t="s">
        <v>557</v>
      </c>
      <c r="G976" s="35">
        <f t="shared" si="82"/>
        <v>0</v>
      </c>
      <c r="H976" s="36" t="s">
        <v>612</v>
      </c>
      <c r="I976" s="37" t="s">
        <v>559</v>
      </c>
      <c r="J976" s="53"/>
      <c r="K976" s="37">
        <f>0</f>
        <v>0</v>
      </c>
      <c r="L976" s="39" t="s">
        <v>4</v>
      </c>
      <c r="N976" s="71">
        <f t="shared" si="79"/>
        <v>0</v>
      </c>
      <c r="O976" s="8">
        <f t="shared" si="80"/>
        <v>0</v>
      </c>
      <c r="P976" s="67">
        <f t="shared" si="81"/>
        <v>0</v>
      </c>
    </row>
    <row r="977" spans="1:16" ht="13.5" customHeight="1" x14ac:dyDescent="0.15">
      <c r="A977" s="32">
        <v>20150817131</v>
      </c>
      <c r="B977" s="33" t="s">
        <v>592</v>
      </c>
      <c r="C977" s="32" t="s">
        <v>560</v>
      </c>
      <c r="D977" s="34" t="s">
        <v>609</v>
      </c>
      <c r="E977" s="34" t="s">
        <v>540</v>
      </c>
      <c r="F977" s="34" t="s">
        <v>562</v>
      </c>
      <c r="G977" s="35">
        <f t="shared" si="82"/>
        <v>0</v>
      </c>
      <c r="H977" s="36" t="s">
        <v>612</v>
      </c>
      <c r="I977" s="37" t="s">
        <v>540</v>
      </c>
      <c r="J977" s="53"/>
      <c r="K977" s="37">
        <f>0</f>
        <v>0</v>
      </c>
      <c r="L977" s="39" t="s">
        <v>4</v>
      </c>
      <c r="N977" s="71">
        <f t="shared" si="79"/>
        <v>0</v>
      </c>
      <c r="O977" s="8">
        <f t="shared" si="80"/>
        <v>0</v>
      </c>
      <c r="P977" s="67">
        <f t="shared" si="81"/>
        <v>0</v>
      </c>
    </row>
    <row r="978" spans="1:16" ht="13.5" customHeight="1" x14ac:dyDescent="0.15">
      <c r="A978" s="32">
        <v>20150817132</v>
      </c>
      <c r="B978" s="33" t="s">
        <v>589</v>
      </c>
      <c r="C978" s="32" t="s">
        <v>555</v>
      </c>
      <c r="D978" s="34" t="s">
        <v>609</v>
      </c>
      <c r="E978" s="34" t="s">
        <v>7</v>
      </c>
      <c r="F978" s="34" t="s">
        <v>557</v>
      </c>
      <c r="G978" s="35">
        <f t="shared" si="82"/>
        <v>0</v>
      </c>
      <c r="H978" s="36" t="s">
        <v>612</v>
      </c>
      <c r="I978" s="37" t="s">
        <v>7</v>
      </c>
      <c r="J978" s="53"/>
      <c r="K978" s="37">
        <f>0</f>
        <v>0</v>
      </c>
      <c r="L978" s="39" t="s">
        <v>4</v>
      </c>
      <c r="N978" s="71">
        <f t="shared" si="79"/>
        <v>0</v>
      </c>
      <c r="O978" s="8">
        <f t="shared" si="80"/>
        <v>0</v>
      </c>
      <c r="P978" s="67">
        <f t="shared" si="81"/>
        <v>0</v>
      </c>
    </row>
    <row r="979" spans="1:16" ht="13.5" customHeight="1" x14ac:dyDescent="0.15">
      <c r="A979" s="32">
        <v>20150817133</v>
      </c>
      <c r="B979" s="33" t="s">
        <v>192</v>
      </c>
      <c r="C979" s="32" t="s">
        <v>122</v>
      </c>
      <c r="D979" s="34" t="s">
        <v>609</v>
      </c>
      <c r="E979" s="34" t="s">
        <v>7</v>
      </c>
      <c r="F979" s="34" t="s">
        <v>6</v>
      </c>
      <c r="G979" s="35">
        <f t="shared" si="82"/>
        <v>0</v>
      </c>
      <c r="H979" s="36" t="s">
        <v>612</v>
      </c>
      <c r="I979" s="37" t="s">
        <v>7</v>
      </c>
      <c r="J979" s="53"/>
      <c r="K979" s="37">
        <f>0</f>
        <v>0</v>
      </c>
      <c r="L979" s="39" t="s">
        <v>4</v>
      </c>
      <c r="N979" s="71">
        <f t="shared" si="79"/>
        <v>0</v>
      </c>
      <c r="O979" s="8">
        <f t="shared" si="80"/>
        <v>0</v>
      </c>
      <c r="P979" s="67">
        <f t="shared" si="81"/>
        <v>0</v>
      </c>
    </row>
    <row r="980" spans="1:16" ht="13.5" customHeight="1" x14ac:dyDescent="0.15">
      <c r="A980" s="32">
        <v>20150817134</v>
      </c>
      <c r="B980" s="33" t="s">
        <v>192</v>
      </c>
      <c r="C980" s="32" t="s">
        <v>122</v>
      </c>
      <c r="D980" s="34" t="s">
        <v>609</v>
      </c>
      <c r="E980" s="34" t="s">
        <v>7</v>
      </c>
      <c r="F980" s="34" t="s">
        <v>6</v>
      </c>
      <c r="G980" s="35">
        <f t="shared" si="82"/>
        <v>0</v>
      </c>
      <c r="H980" s="36" t="s">
        <v>612</v>
      </c>
      <c r="I980" s="37" t="s">
        <v>7</v>
      </c>
      <c r="J980" s="53"/>
      <c r="K980" s="37">
        <f>0</f>
        <v>0</v>
      </c>
      <c r="L980" s="39" t="s">
        <v>4</v>
      </c>
      <c r="N980" s="71">
        <f t="shared" si="79"/>
        <v>0</v>
      </c>
      <c r="O980" s="8">
        <f t="shared" si="80"/>
        <v>0</v>
      </c>
      <c r="P980" s="67">
        <f t="shared" si="81"/>
        <v>0</v>
      </c>
    </row>
    <row r="981" spans="1:16" ht="13.5" customHeight="1" x14ac:dyDescent="0.15">
      <c r="A981" s="32">
        <v>20150817135</v>
      </c>
      <c r="B981" s="33" t="s">
        <v>192</v>
      </c>
      <c r="C981" s="32" t="s">
        <v>122</v>
      </c>
      <c r="D981" s="34" t="s">
        <v>609</v>
      </c>
      <c r="E981" s="34" t="s">
        <v>7</v>
      </c>
      <c r="F981" s="34" t="s">
        <v>6</v>
      </c>
      <c r="G981" s="35">
        <f t="shared" si="82"/>
        <v>0</v>
      </c>
      <c r="H981" s="36" t="s">
        <v>612</v>
      </c>
      <c r="I981" s="37" t="s">
        <v>7</v>
      </c>
      <c r="J981" s="53"/>
      <c r="K981" s="37">
        <f>0</f>
        <v>0</v>
      </c>
      <c r="L981" s="39" t="s">
        <v>4</v>
      </c>
      <c r="N981" s="71">
        <f t="shared" si="79"/>
        <v>0</v>
      </c>
      <c r="O981" s="8">
        <f t="shared" si="80"/>
        <v>0</v>
      </c>
      <c r="P981" s="67">
        <f t="shared" si="81"/>
        <v>0</v>
      </c>
    </row>
    <row r="982" spans="1:16" ht="13.5" customHeight="1" x14ac:dyDescent="0.15">
      <c r="A982" s="32">
        <v>20150817136</v>
      </c>
      <c r="B982" s="33" t="s">
        <v>192</v>
      </c>
      <c r="C982" s="32" t="s">
        <v>122</v>
      </c>
      <c r="D982" s="34" t="s">
        <v>609</v>
      </c>
      <c r="E982" s="34" t="s">
        <v>559</v>
      </c>
      <c r="F982" s="34" t="s">
        <v>6</v>
      </c>
      <c r="G982" s="35">
        <f t="shared" si="82"/>
        <v>0</v>
      </c>
      <c r="H982" s="36" t="s">
        <v>612</v>
      </c>
      <c r="I982" s="37" t="s">
        <v>559</v>
      </c>
      <c r="J982" s="53"/>
      <c r="K982" s="37">
        <f>0</f>
        <v>0</v>
      </c>
      <c r="L982" s="39" t="s">
        <v>4</v>
      </c>
      <c r="N982" s="71">
        <f t="shared" si="79"/>
        <v>0</v>
      </c>
      <c r="O982" s="8">
        <f t="shared" si="80"/>
        <v>0</v>
      </c>
      <c r="P982" s="67">
        <f t="shared" si="81"/>
        <v>0</v>
      </c>
    </row>
    <row r="983" spans="1:16" ht="13.5" customHeight="1" x14ac:dyDescent="0.15">
      <c r="A983" s="32">
        <v>20150817137</v>
      </c>
      <c r="B983" s="33" t="s">
        <v>592</v>
      </c>
      <c r="C983" s="32" t="s">
        <v>560</v>
      </c>
      <c r="D983" s="34" t="s">
        <v>609</v>
      </c>
      <c r="E983" s="34" t="s">
        <v>540</v>
      </c>
      <c r="F983" s="34" t="s">
        <v>562</v>
      </c>
      <c r="G983" s="35">
        <f t="shared" si="82"/>
        <v>0</v>
      </c>
      <c r="H983" s="36" t="s">
        <v>612</v>
      </c>
      <c r="I983" s="37" t="s">
        <v>540</v>
      </c>
      <c r="J983" s="53"/>
      <c r="K983" s="37">
        <f>0</f>
        <v>0</v>
      </c>
      <c r="L983" s="39" t="s">
        <v>4</v>
      </c>
      <c r="N983" s="71">
        <f t="shared" si="79"/>
        <v>0</v>
      </c>
      <c r="O983" s="8">
        <f t="shared" si="80"/>
        <v>0</v>
      </c>
      <c r="P983" s="67">
        <f t="shared" si="81"/>
        <v>0</v>
      </c>
    </row>
    <row r="984" spans="1:16" ht="13.5" customHeight="1" x14ac:dyDescent="0.15">
      <c r="A984" s="32">
        <v>20150817138</v>
      </c>
      <c r="B984" s="33" t="s">
        <v>589</v>
      </c>
      <c r="C984" s="32" t="s">
        <v>555</v>
      </c>
      <c r="D984" s="34" t="s">
        <v>609</v>
      </c>
      <c r="E984" s="34" t="s">
        <v>7</v>
      </c>
      <c r="F984" s="34" t="s">
        <v>557</v>
      </c>
      <c r="G984" s="35">
        <f t="shared" si="82"/>
        <v>0</v>
      </c>
      <c r="H984" s="36" t="s">
        <v>612</v>
      </c>
      <c r="I984" s="37" t="s">
        <v>7</v>
      </c>
      <c r="J984" s="53"/>
      <c r="K984" s="37">
        <f>0</f>
        <v>0</v>
      </c>
      <c r="L984" s="39" t="s">
        <v>4</v>
      </c>
      <c r="N984" s="71">
        <f t="shared" si="79"/>
        <v>0</v>
      </c>
      <c r="O984" s="8">
        <f t="shared" si="80"/>
        <v>0</v>
      </c>
      <c r="P984" s="67">
        <f t="shared" si="81"/>
        <v>0</v>
      </c>
    </row>
    <row r="985" spans="1:16" ht="13.5" customHeight="1" x14ac:dyDescent="0.15">
      <c r="A985" s="32">
        <v>20150817139</v>
      </c>
      <c r="B985" s="33" t="s">
        <v>192</v>
      </c>
      <c r="C985" s="32" t="s">
        <v>122</v>
      </c>
      <c r="D985" s="34" t="s">
        <v>609</v>
      </c>
      <c r="E985" s="34" t="s">
        <v>7</v>
      </c>
      <c r="F985" s="34" t="s">
        <v>6</v>
      </c>
      <c r="G985" s="35">
        <f t="shared" si="82"/>
        <v>0</v>
      </c>
      <c r="H985" s="36" t="s">
        <v>612</v>
      </c>
      <c r="I985" s="37" t="s">
        <v>7</v>
      </c>
      <c r="J985" s="53"/>
      <c r="K985" s="37">
        <f>0</f>
        <v>0</v>
      </c>
      <c r="L985" s="39" t="s">
        <v>4</v>
      </c>
      <c r="N985" s="71">
        <f t="shared" si="79"/>
        <v>0</v>
      </c>
      <c r="O985" s="8">
        <f t="shared" si="80"/>
        <v>0</v>
      </c>
      <c r="P985" s="67">
        <f t="shared" si="81"/>
        <v>0</v>
      </c>
    </row>
    <row r="986" spans="1:16" ht="13.5" customHeight="1" x14ac:dyDescent="0.15">
      <c r="A986" s="32">
        <v>20150817140</v>
      </c>
      <c r="B986" s="33" t="s">
        <v>192</v>
      </c>
      <c r="C986" s="32" t="s">
        <v>122</v>
      </c>
      <c r="D986" s="34" t="s">
        <v>609</v>
      </c>
      <c r="E986" s="34" t="s">
        <v>7</v>
      </c>
      <c r="F986" s="34" t="s">
        <v>6</v>
      </c>
      <c r="G986" s="35">
        <f t="shared" si="82"/>
        <v>0</v>
      </c>
      <c r="H986" s="36" t="s">
        <v>612</v>
      </c>
      <c r="I986" s="37" t="s">
        <v>7</v>
      </c>
      <c r="J986" s="53"/>
      <c r="K986" s="37">
        <f>0</f>
        <v>0</v>
      </c>
      <c r="L986" s="39" t="s">
        <v>4</v>
      </c>
      <c r="N986" s="71">
        <f t="shared" si="79"/>
        <v>0</v>
      </c>
      <c r="O986" s="8">
        <f t="shared" si="80"/>
        <v>0</v>
      </c>
      <c r="P986" s="67">
        <f t="shared" si="81"/>
        <v>0</v>
      </c>
    </row>
    <row r="987" spans="1:16" ht="13.5" customHeight="1" x14ac:dyDescent="0.15">
      <c r="A987" s="32">
        <v>20150817141</v>
      </c>
      <c r="B987" s="33" t="s">
        <v>192</v>
      </c>
      <c r="C987" s="32" t="s">
        <v>122</v>
      </c>
      <c r="D987" s="34" t="s">
        <v>609</v>
      </c>
      <c r="E987" s="34" t="s">
        <v>7</v>
      </c>
      <c r="F987" s="34" t="s">
        <v>6</v>
      </c>
      <c r="G987" s="35">
        <f t="shared" si="82"/>
        <v>0</v>
      </c>
      <c r="H987" s="36" t="s">
        <v>614</v>
      </c>
      <c r="I987" s="37" t="s">
        <v>7</v>
      </c>
      <c r="J987" s="53"/>
      <c r="K987" s="37">
        <f>0</f>
        <v>0</v>
      </c>
      <c r="L987" s="39" t="s">
        <v>4</v>
      </c>
      <c r="N987" s="71">
        <f t="shared" si="79"/>
        <v>0</v>
      </c>
      <c r="O987" s="8">
        <f t="shared" si="80"/>
        <v>0</v>
      </c>
      <c r="P987" s="67">
        <f t="shared" si="81"/>
        <v>0</v>
      </c>
    </row>
    <row r="988" spans="1:16" ht="13.5" customHeight="1" x14ac:dyDescent="0.15">
      <c r="A988" s="32">
        <v>20150817142</v>
      </c>
      <c r="B988" s="33" t="s">
        <v>192</v>
      </c>
      <c r="C988" s="32" t="s">
        <v>122</v>
      </c>
      <c r="D988" s="34" t="s">
        <v>609</v>
      </c>
      <c r="E988" s="34" t="s">
        <v>571</v>
      </c>
      <c r="F988" s="34" t="s">
        <v>6</v>
      </c>
      <c r="G988" s="35">
        <f t="shared" si="82"/>
        <v>0</v>
      </c>
      <c r="H988" s="36" t="s">
        <v>614</v>
      </c>
      <c r="I988" s="37" t="s">
        <v>571</v>
      </c>
      <c r="J988" s="53"/>
      <c r="K988" s="37">
        <f>0</f>
        <v>0</v>
      </c>
      <c r="L988" s="39" t="s">
        <v>4</v>
      </c>
      <c r="N988" s="71">
        <f t="shared" si="79"/>
        <v>0</v>
      </c>
      <c r="O988" s="8">
        <f t="shared" si="80"/>
        <v>0</v>
      </c>
      <c r="P988" s="67">
        <f t="shared" si="81"/>
        <v>0</v>
      </c>
    </row>
    <row r="989" spans="1:16" ht="13.5" customHeight="1" x14ac:dyDescent="0.15">
      <c r="A989" s="32">
        <v>20150817143</v>
      </c>
      <c r="B989" s="33" t="s">
        <v>597</v>
      </c>
      <c r="C989" s="32" t="s">
        <v>572</v>
      </c>
      <c r="D989" s="34" t="s">
        <v>609</v>
      </c>
      <c r="E989" s="34" t="s">
        <v>540</v>
      </c>
      <c r="F989" s="34" t="s">
        <v>575</v>
      </c>
      <c r="G989" s="35">
        <f t="shared" si="82"/>
        <v>0</v>
      </c>
      <c r="H989" s="36" t="s">
        <v>614</v>
      </c>
      <c r="I989" s="37" t="s">
        <v>540</v>
      </c>
      <c r="J989" s="53"/>
      <c r="K989" s="37">
        <f>0</f>
        <v>0</v>
      </c>
      <c r="L989" s="39" t="s">
        <v>4</v>
      </c>
      <c r="N989" s="71">
        <f t="shared" si="79"/>
        <v>0</v>
      </c>
      <c r="O989" s="8">
        <f t="shared" si="80"/>
        <v>0</v>
      </c>
      <c r="P989" s="67">
        <f t="shared" si="81"/>
        <v>0</v>
      </c>
    </row>
    <row r="990" spans="1:16" ht="13.5" customHeight="1" x14ac:dyDescent="0.15">
      <c r="A990" s="32">
        <v>20150817145</v>
      </c>
      <c r="B990" s="33" t="s">
        <v>589</v>
      </c>
      <c r="C990" s="32" t="s">
        <v>555</v>
      </c>
      <c r="D990" s="34" t="s">
        <v>609</v>
      </c>
      <c r="E990" s="34" t="s">
        <v>7</v>
      </c>
      <c r="F990" s="34" t="s">
        <v>557</v>
      </c>
      <c r="G990" s="35">
        <f t="shared" si="82"/>
        <v>0</v>
      </c>
      <c r="H990" s="36" t="s">
        <v>614</v>
      </c>
      <c r="I990" s="37" t="s">
        <v>7</v>
      </c>
      <c r="J990" s="53"/>
      <c r="K990" s="37">
        <f>0</f>
        <v>0</v>
      </c>
      <c r="L990" s="39" t="s">
        <v>4</v>
      </c>
      <c r="N990" s="71">
        <f t="shared" si="79"/>
        <v>0</v>
      </c>
      <c r="O990" s="8">
        <f t="shared" si="80"/>
        <v>0</v>
      </c>
      <c r="P990" s="67">
        <f t="shared" si="81"/>
        <v>0</v>
      </c>
    </row>
    <row r="991" spans="1:16" ht="13.5" customHeight="1" x14ac:dyDescent="0.15">
      <c r="A991" s="32">
        <v>20150817146</v>
      </c>
      <c r="B991" s="33" t="s">
        <v>192</v>
      </c>
      <c r="C991" s="32" t="s">
        <v>122</v>
      </c>
      <c r="D991" s="34" t="s">
        <v>609</v>
      </c>
      <c r="E991" s="34" t="s">
        <v>7</v>
      </c>
      <c r="F991" s="34" t="s">
        <v>6</v>
      </c>
      <c r="G991" s="35">
        <f t="shared" si="82"/>
        <v>0</v>
      </c>
      <c r="H991" s="36" t="s">
        <v>614</v>
      </c>
      <c r="I991" s="37" t="s">
        <v>7</v>
      </c>
      <c r="J991" s="53"/>
      <c r="K991" s="37">
        <f>0</f>
        <v>0</v>
      </c>
      <c r="L991" s="39" t="s">
        <v>4</v>
      </c>
      <c r="N991" s="71">
        <f t="shared" si="79"/>
        <v>0</v>
      </c>
      <c r="O991" s="8">
        <f t="shared" si="80"/>
        <v>0</v>
      </c>
      <c r="P991" s="67">
        <f t="shared" si="81"/>
        <v>0</v>
      </c>
    </row>
    <row r="992" spans="1:16" ht="13.5" customHeight="1" x14ac:dyDescent="0.15">
      <c r="A992" s="32">
        <v>20150817147</v>
      </c>
      <c r="B992" s="33" t="s">
        <v>192</v>
      </c>
      <c r="C992" s="32" t="s">
        <v>122</v>
      </c>
      <c r="D992" s="34" t="s">
        <v>609</v>
      </c>
      <c r="E992" s="34" t="s">
        <v>7</v>
      </c>
      <c r="F992" s="34" t="s">
        <v>6</v>
      </c>
      <c r="G992" s="35">
        <f t="shared" si="82"/>
        <v>0</v>
      </c>
      <c r="H992" s="36" t="s">
        <v>614</v>
      </c>
      <c r="I992" s="37" t="s">
        <v>7</v>
      </c>
      <c r="J992" s="53"/>
      <c r="K992" s="37">
        <f>0</f>
        <v>0</v>
      </c>
      <c r="L992" s="39" t="s">
        <v>4</v>
      </c>
      <c r="N992" s="71">
        <f t="shared" si="79"/>
        <v>0</v>
      </c>
      <c r="O992" s="8">
        <f t="shared" si="80"/>
        <v>0</v>
      </c>
      <c r="P992" s="67">
        <f t="shared" si="81"/>
        <v>0</v>
      </c>
    </row>
    <row r="993" spans="1:16" s="6" customFormat="1" ht="13.5" customHeight="1" x14ac:dyDescent="0.15">
      <c r="A993" s="32">
        <v>20150817148</v>
      </c>
      <c r="B993" s="33" t="s">
        <v>192</v>
      </c>
      <c r="C993" s="32" t="s">
        <v>122</v>
      </c>
      <c r="D993" s="34" t="s">
        <v>609</v>
      </c>
      <c r="E993" s="34" t="s">
        <v>540</v>
      </c>
      <c r="F993" s="34" t="s">
        <v>6</v>
      </c>
      <c r="G993" s="35">
        <f t="shared" si="82"/>
        <v>0</v>
      </c>
      <c r="H993" s="36" t="s">
        <v>614</v>
      </c>
      <c r="I993" s="37" t="s">
        <v>540</v>
      </c>
      <c r="J993" s="53"/>
      <c r="K993" s="37">
        <f>0</f>
        <v>0</v>
      </c>
      <c r="L993" s="39" t="s">
        <v>4</v>
      </c>
      <c r="N993" s="71">
        <f t="shared" si="79"/>
        <v>0</v>
      </c>
      <c r="O993" s="8">
        <f t="shared" si="80"/>
        <v>0</v>
      </c>
      <c r="P993" s="67">
        <f t="shared" si="81"/>
        <v>0</v>
      </c>
    </row>
    <row r="994" spans="1:16" ht="13.5" customHeight="1" x14ac:dyDescent="0.15">
      <c r="A994" s="32">
        <v>20150817149</v>
      </c>
      <c r="B994" s="33" t="s">
        <v>589</v>
      </c>
      <c r="C994" s="32" t="s">
        <v>555</v>
      </c>
      <c r="D994" s="34" t="s">
        <v>609</v>
      </c>
      <c r="E994" s="34" t="s">
        <v>571</v>
      </c>
      <c r="F994" s="34" t="s">
        <v>557</v>
      </c>
      <c r="G994" s="35">
        <f t="shared" si="82"/>
        <v>0</v>
      </c>
      <c r="H994" s="36" t="s">
        <v>614</v>
      </c>
      <c r="I994" s="37" t="s">
        <v>571</v>
      </c>
      <c r="J994" s="53"/>
      <c r="K994" s="37">
        <f>0</f>
        <v>0</v>
      </c>
      <c r="L994" s="39" t="s">
        <v>4</v>
      </c>
      <c r="N994" s="71">
        <f t="shared" si="79"/>
        <v>0</v>
      </c>
      <c r="O994" s="8">
        <f t="shared" si="80"/>
        <v>0</v>
      </c>
      <c r="P994" s="67">
        <f t="shared" si="81"/>
        <v>0</v>
      </c>
    </row>
    <row r="995" spans="1:16" ht="13.5" customHeight="1" x14ac:dyDescent="0.15">
      <c r="A995" s="32">
        <v>20150817150</v>
      </c>
      <c r="B995" s="33" t="s">
        <v>597</v>
      </c>
      <c r="C995" s="32" t="s">
        <v>572</v>
      </c>
      <c r="D995" s="34" t="s">
        <v>609</v>
      </c>
      <c r="E995" s="34" t="s">
        <v>540</v>
      </c>
      <c r="F995" s="34" t="s">
        <v>575</v>
      </c>
      <c r="G995" s="35">
        <f t="shared" si="82"/>
        <v>0</v>
      </c>
      <c r="H995" s="36" t="s">
        <v>614</v>
      </c>
      <c r="I995" s="37" t="s">
        <v>540</v>
      </c>
      <c r="J995" s="53"/>
      <c r="K995" s="37">
        <f>0</f>
        <v>0</v>
      </c>
      <c r="L995" s="39" t="s">
        <v>4</v>
      </c>
      <c r="N995" s="71">
        <f t="shared" si="79"/>
        <v>0</v>
      </c>
      <c r="O995" s="8">
        <f t="shared" si="80"/>
        <v>0</v>
      </c>
      <c r="P995" s="67">
        <f t="shared" si="81"/>
        <v>0</v>
      </c>
    </row>
    <row r="996" spans="1:16" ht="13.5" customHeight="1" x14ac:dyDescent="0.15">
      <c r="A996" s="32">
        <v>20150817151</v>
      </c>
      <c r="B996" s="33" t="s">
        <v>589</v>
      </c>
      <c r="C996" s="32" t="s">
        <v>555</v>
      </c>
      <c r="D996" s="34" t="s">
        <v>609</v>
      </c>
      <c r="E996" s="34" t="s">
        <v>7</v>
      </c>
      <c r="F996" s="34" t="s">
        <v>557</v>
      </c>
      <c r="G996" s="35">
        <f t="shared" si="82"/>
        <v>0</v>
      </c>
      <c r="H996" s="36" t="s">
        <v>614</v>
      </c>
      <c r="I996" s="37" t="s">
        <v>7</v>
      </c>
      <c r="J996" s="53"/>
      <c r="K996" s="37">
        <f>0</f>
        <v>0</v>
      </c>
      <c r="L996" s="39" t="s">
        <v>4</v>
      </c>
      <c r="N996" s="71">
        <f t="shared" si="79"/>
        <v>0</v>
      </c>
      <c r="O996" s="8">
        <f t="shared" si="80"/>
        <v>0</v>
      </c>
      <c r="P996" s="67">
        <f t="shared" si="81"/>
        <v>0</v>
      </c>
    </row>
    <row r="997" spans="1:16" ht="13.5" customHeight="1" x14ac:dyDescent="0.15">
      <c r="A997" s="32">
        <v>20150817152</v>
      </c>
      <c r="B997" s="33" t="s">
        <v>192</v>
      </c>
      <c r="C997" s="32" t="s">
        <v>122</v>
      </c>
      <c r="D997" s="34" t="s">
        <v>609</v>
      </c>
      <c r="E997" s="34" t="s">
        <v>7</v>
      </c>
      <c r="F997" s="34" t="s">
        <v>6</v>
      </c>
      <c r="G997" s="35">
        <f t="shared" si="82"/>
        <v>0</v>
      </c>
      <c r="H997" s="36" t="s">
        <v>614</v>
      </c>
      <c r="I997" s="37" t="s">
        <v>7</v>
      </c>
      <c r="J997" s="53"/>
      <c r="K997" s="37">
        <f>0</f>
        <v>0</v>
      </c>
      <c r="L997" s="39" t="s">
        <v>4</v>
      </c>
      <c r="N997" s="71">
        <f t="shared" si="79"/>
        <v>0</v>
      </c>
      <c r="O997" s="8">
        <f t="shared" si="80"/>
        <v>0</v>
      </c>
      <c r="P997" s="67">
        <f t="shared" si="81"/>
        <v>0</v>
      </c>
    </row>
    <row r="998" spans="1:16" ht="13.5" customHeight="1" x14ac:dyDescent="0.15">
      <c r="A998" s="32">
        <v>20150817153</v>
      </c>
      <c r="B998" s="33" t="s">
        <v>192</v>
      </c>
      <c r="C998" s="32" t="s">
        <v>122</v>
      </c>
      <c r="D998" s="34" t="s">
        <v>609</v>
      </c>
      <c r="E998" s="34" t="s">
        <v>7</v>
      </c>
      <c r="F998" s="34" t="s">
        <v>6</v>
      </c>
      <c r="G998" s="35">
        <f t="shared" si="82"/>
        <v>0</v>
      </c>
      <c r="H998" s="36" t="s">
        <v>614</v>
      </c>
      <c r="I998" s="37" t="s">
        <v>7</v>
      </c>
      <c r="J998" s="53"/>
      <c r="K998" s="37">
        <f>0</f>
        <v>0</v>
      </c>
      <c r="L998" s="39" t="s">
        <v>4</v>
      </c>
      <c r="N998" s="71">
        <f t="shared" si="79"/>
        <v>0</v>
      </c>
      <c r="O998" s="8">
        <f t="shared" si="80"/>
        <v>0</v>
      </c>
      <c r="P998" s="67">
        <f t="shared" si="81"/>
        <v>0</v>
      </c>
    </row>
    <row r="999" spans="1:16" ht="13.5" customHeight="1" x14ac:dyDescent="0.15">
      <c r="A999" s="32">
        <v>20150817154</v>
      </c>
      <c r="B999" s="33" t="s">
        <v>192</v>
      </c>
      <c r="C999" s="32" t="s">
        <v>122</v>
      </c>
      <c r="D999" s="34" t="s">
        <v>609</v>
      </c>
      <c r="E999" s="34" t="s">
        <v>540</v>
      </c>
      <c r="F999" s="34" t="s">
        <v>6</v>
      </c>
      <c r="G999" s="35">
        <f t="shared" si="82"/>
        <v>0</v>
      </c>
      <c r="H999" s="36" t="s">
        <v>614</v>
      </c>
      <c r="I999" s="37" t="s">
        <v>540</v>
      </c>
      <c r="J999" s="53"/>
      <c r="K999" s="37">
        <f>0</f>
        <v>0</v>
      </c>
      <c r="L999" s="39" t="s">
        <v>4</v>
      </c>
      <c r="N999" s="71">
        <f t="shared" si="79"/>
        <v>0</v>
      </c>
      <c r="O999" s="8">
        <f t="shared" si="80"/>
        <v>0</v>
      </c>
      <c r="P999" s="67">
        <f t="shared" si="81"/>
        <v>0</v>
      </c>
    </row>
    <row r="1000" spans="1:16" ht="13.5" customHeight="1" x14ac:dyDescent="0.15">
      <c r="A1000" s="32">
        <v>20150817155</v>
      </c>
      <c r="B1000" s="33" t="s">
        <v>589</v>
      </c>
      <c r="C1000" s="32" t="s">
        <v>555</v>
      </c>
      <c r="D1000" s="34" t="s">
        <v>609</v>
      </c>
      <c r="E1000" s="34" t="s">
        <v>10</v>
      </c>
      <c r="F1000" s="34" t="s">
        <v>598</v>
      </c>
      <c r="G1000" s="35">
        <f>6/50</f>
        <v>0.12</v>
      </c>
      <c r="H1000" s="36" t="s">
        <v>614</v>
      </c>
      <c r="I1000" s="37" t="s">
        <v>10</v>
      </c>
      <c r="J1000" s="53" t="s">
        <v>599</v>
      </c>
      <c r="K1000" s="37">
        <f xml:space="preserve"> 31/200</f>
        <v>0.155</v>
      </c>
      <c r="L1000" s="39" t="s">
        <v>9</v>
      </c>
      <c r="N1000" s="71">
        <f t="shared" si="79"/>
        <v>1</v>
      </c>
      <c r="O1000" s="8">
        <f t="shared" si="80"/>
        <v>1</v>
      </c>
      <c r="P1000" s="67">
        <f t="shared" si="81"/>
        <v>1</v>
      </c>
    </row>
    <row r="1001" spans="1:16" ht="13.5" customHeight="1" x14ac:dyDescent="0.15">
      <c r="A1001" s="32">
        <v>20150817156</v>
      </c>
      <c r="B1001" s="33" t="s">
        <v>192</v>
      </c>
      <c r="C1001" s="32" t="s">
        <v>122</v>
      </c>
      <c r="D1001" s="34" t="s">
        <v>609</v>
      </c>
      <c r="E1001" s="34" t="s">
        <v>7</v>
      </c>
      <c r="F1001" s="34" t="s">
        <v>6</v>
      </c>
      <c r="G1001" s="35">
        <f t="shared" ref="G1001:G1020" si="83">0/100</f>
        <v>0</v>
      </c>
      <c r="H1001" s="36" t="s">
        <v>614</v>
      </c>
      <c r="I1001" s="37" t="s">
        <v>7</v>
      </c>
      <c r="J1001" s="53"/>
      <c r="K1001" s="37">
        <f>0</f>
        <v>0</v>
      </c>
      <c r="L1001" s="39" t="s">
        <v>4</v>
      </c>
      <c r="N1001" s="71">
        <f t="shared" si="79"/>
        <v>0</v>
      </c>
      <c r="O1001" s="8">
        <f t="shared" si="80"/>
        <v>0</v>
      </c>
      <c r="P1001" s="67">
        <f t="shared" si="81"/>
        <v>0</v>
      </c>
    </row>
    <row r="1002" spans="1:16" ht="13.5" customHeight="1" x14ac:dyDescent="0.15">
      <c r="A1002" s="32">
        <v>20150817157</v>
      </c>
      <c r="B1002" s="33" t="s">
        <v>192</v>
      </c>
      <c r="C1002" s="32" t="s">
        <v>122</v>
      </c>
      <c r="D1002" s="34" t="s">
        <v>609</v>
      </c>
      <c r="E1002" s="34" t="s">
        <v>540</v>
      </c>
      <c r="F1002" s="34" t="s">
        <v>6</v>
      </c>
      <c r="G1002" s="35">
        <f t="shared" si="83"/>
        <v>0</v>
      </c>
      <c r="H1002" s="36" t="s">
        <v>614</v>
      </c>
      <c r="I1002" s="37" t="s">
        <v>540</v>
      </c>
      <c r="J1002" s="53"/>
      <c r="K1002" s="37">
        <f>0</f>
        <v>0</v>
      </c>
      <c r="L1002" s="39" t="s">
        <v>4</v>
      </c>
      <c r="N1002" s="71">
        <f t="shared" si="79"/>
        <v>0</v>
      </c>
      <c r="O1002" s="8">
        <f t="shared" si="80"/>
        <v>0</v>
      </c>
      <c r="P1002" s="67">
        <f t="shared" si="81"/>
        <v>0</v>
      </c>
    </row>
    <row r="1003" spans="1:16" ht="13.5" customHeight="1" x14ac:dyDescent="0.15">
      <c r="A1003" s="32">
        <v>20150817158</v>
      </c>
      <c r="B1003" s="33" t="s">
        <v>589</v>
      </c>
      <c r="C1003" s="32" t="s">
        <v>555</v>
      </c>
      <c r="D1003" s="34" t="s">
        <v>609</v>
      </c>
      <c r="E1003" s="34" t="s">
        <v>577</v>
      </c>
      <c r="F1003" s="34" t="s">
        <v>557</v>
      </c>
      <c r="G1003" s="35">
        <f t="shared" si="83"/>
        <v>0</v>
      </c>
      <c r="H1003" s="36" t="s">
        <v>614</v>
      </c>
      <c r="I1003" s="37" t="s">
        <v>577</v>
      </c>
      <c r="J1003" s="53"/>
      <c r="K1003" s="37">
        <f>0</f>
        <v>0</v>
      </c>
      <c r="L1003" s="39" t="s">
        <v>4</v>
      </c>
      <c r="N1003" s="71">
        <f t="shared" si="79"/>
        <v>0</v>
      </c>
      <c r="O1003" s="8">
        <f t="shared" si="80"/>
        <v>0</v>
      </c>
      <c r="P1003" s="67">
        <f t="shared" si="81"/>
        <v>0</v>
      </c>
    </row>
    <row r="1004" spans="1:16" ht="13.5" customHeight="1" x14ac:dyDescent="0.15">
      <c r="A1004" s="32">
        <v>20150817159</v>
      </c>
      <c r="B1004" s="33" t="s">
        <v>600</v>
      </c>
      <c r="C1004" s="32" t="s">
        <v>578</v>
      </c>
      <c r="D1004" s="34" t="s">
        <v>609</v>
      </c>
      <c r="E1004" s="34" t="s">
        <v>540</v>
      </c>
      <c r="F1004" s="34" t="s">
        <v>580</v>
      </c>
      <c r="G1004" s="35">
        <f t="shared" si="83"/>
        <v>0</v>
      </c>
      <c r="H1004" s="36" t="s">
        <v>614</v>
      </c>
      <c r="I1004" s="37" t="s">
        <v>540</v>
      </c>
      <c r="J1004" s="53"/>
      <c r="K1004" s="37">
        <f>0</f>
        <v>0</v>
      </c>
      <c r="L1004" s="39" t="s">
        <v>4</v>
      </c>
      <c r="N1004" s="71">
        <f t="shared" si="79"/>
        <v>0</v>
      </c>
      <c r="O1004" s="8">
        <f t="shared" si="80"/>
        <v>0</v>
      </c>
      <c r="P1004" s="67">
        <f t="shared" si="81"/>
        <v>0</v>
      </c>
    </row>
    <row r="1005" spans="1:16" ht="13.5" customHeight="1" x14ac:dyDescent="0.15">
      <c r="A1005" s="32">
        <v>20150817160</v>
      </c>
      <c r="B1005" s="33" t="s">
        <v>589</v>
      </c>
      <c r="C1005" s="32" t="s">
        <v>555</v>
      </c>
      <c r="D1005" s="34" t="s">
        <v>609</v>
      </c>
      <c r="E1005" s="34" t="s">
        <v>7</v>
      </c>
      <c r="F1005" s="34" t="s">
        <v>557</v>
      </c>
      <c r="G1005" s="35">
        <f t="shared" si="83"/>
        <v>0</v>
      </c>
      <c r="H1005" s="36" t="s">
        <v>614</v>
      </c>
      <c r="I1005" s="37" t="s">
        <v>7</v>
      </c>
      <c r="J1005" s="53"/>
      <c r="K1005" s="37">
        <f>0</f>
        <v>0</v>
      </c>
      <c r="L1005" s="39" t="s">
        <v>4</v>
      </c>
      <c r="N1005" s="71">
        <f t="shared" si="79"/>
        <v>0</v>
      </c>
      <c r="O1005" s="8">
        <f t="shared" si="80"/>
        <v>0</v>
      </c>
      <c r="P1005" s="67">
        <f t="shared" si="81"/>
        <v>0</v>
      </c>
    </row>
    <row r="1006" spans="1:16" ht="13.5" customHeight="1" x14ac:dyDescent="0.15">
      <c r="A1006" s="32">
        <v>20150817161</v>
      </c>
      <c r="B1006" s="33" t="s">
        <v>192</v>
      </c>
      <c r="C1006" s="32" t="s">
        <v>122</v>
      </c>
      <c r="D1006" s="34" t="s">
        <v>609</v>
      </c>
      <c r="E1006" s="34" t="s">
        <v>7</v>
      </c>
      <c r="F1006" s="34" t="s">
        <v>6</v>
      </c>
      <c r="G1006" s="35">
        <f t="shared" si="83"/>
        <v>0</v>
      </c>
      <c r="H1006" s="36" t="s">
        <v>614</v>
      </c>
      <c r="I1006" s="37" t="s">
        <v>7</v>
      </c>
      <c r="J1006" s="53"/>
      <c r="K1006" s="37">
        <f>0</f>
        <v>0</v>
      </c>
      <c r="L1006" s="39" t="s">
        <v>4</v>
      </c>
      <c r="N1006" s="71">
        <f t="shared" si="79"/>
        <v>0</v>
      </c>
      <c r="O1006" s="8">
        <f t="shared" si="80"/>
        <v>0</v>
      </c>
      <c r="P1006" s="67">
        <f t="shared" si="81"/>
        <v>0</v>
      </c>
    </row>
    <row r="1007" spans="1:16" ht="13.5" customHeight="1" x14ac:dyDescent="0.15">
      <c r="A1007" s="32">
        <v>20150817162</v>
      </c>
      <c r="B1007" s="33" t="s">
        <v>192</v>
      </c>
      <c r="C1007" s="32" t="s">
        <v>122</v>
      </c>
      <c r="D1007" s="34" t="s">
        <v>609</v>
      </c>
      <c r="E1007" s="34" t="s">
        <v>7</v>
      </c>
      <c r="F1007" s="34" t="s">
        <v>6</v>
      </c>
      <c r="G1007" s="35">
        <f t="shared" si="83"/>
        <v>0</v>
      </c>
      <c r="H1007" s="36" t="s">
        <v>614</v>
      </c>
      <c r="I1007" s="37" t="s">
        <v>7</v>
      </c>
      <c r="J1007" s="53"/>
      <c r="K1007" s="37">
        <f>0</f>
        <v>0</v>
      </c>
      <c r="L1007" s="39" t="s">
        <v>4</v>
      </c>
      <c r="N1007" s="71">
        <f t="shared" si="79"/>
        <v>0</v>
      </c>
      <c r="O1007" s="8">
        <f t="shared" si="80"/>
        <v>0</v>
      </c>
      <c r="P1007" s="67">
        <f t="shared" si="81"/>
        <v>0</v>
      </c>
    </row>
    <row r="1008" spans="1:16" ht="13.5" customHeight="1" x14ac:dyDescent="0.15">
      <c r="A1008" s="32">
        <v>20150817163</v>
      </c>
      <c r="B1008" s="33" t="s">
        <v>192</v>
      </c>
      <c r="C1008" s="32" t="s">
        <v>122</v>
      </c>
      <c r="D1008" s="34" t="s">
        <v>609</v>
      </c>
      <c r="E1008" s="34" t="s">
        <v>540</v>
      </c>
      <c r="F1008" s="34" t="s">
        <v>6</v>
      </c>
      <c r="G1008" s="35">
        <f t="shared" si="83"/>
        <v>0</v>
      </c>
      <c r="H1008" s="36" t="s">
        <v>611</v>
      </c>
      <c r="I1008" s="37" t="s">
        <v>540</v>
      </c>
      <c r="J1008" s="53"/>
      <c r="K1008" s="37">
        <f>0</f>
        <v>0</v>
      </c>
      <c r="L1008" s="39" t="s">
        <v>4</v>
      </c>
      <c r="N1008" s="71">
        <f t="shared" si="79"/>
        <v>0</v>
      </c>
      <c r="O1008" s="8">
        <f t="shared" si="80"/>
        <v>0</v>
      </c>
      <c r="P1008" s="67">
        <f t="shared" si="81"/>
        <v>0</v>
      </c>
    </row>
    <row r="1009" spans="1:16" ht="13.5" customHeight="1" x14ac:dyDescent="0.15">
      <c r="A1009" s="32">
        <v>20150817164</v>
      </c>
      <c r="B1009" s="33" t="s">
        <v>589</v>
      </c>
      <c r="C1009" s="32" t="s">
        <v>555</v>
      </c>
      <c r="D1009" s="34" t="s">
        <v>609</v>
      </c>
      <c r="E1009" s="34" t="s">
        <v>581</v>
      </c>
      <c r="F1009" s="34" t="s">
        <v>557</v>
      </c>
      <c r="G1009" s="35">
        <f t="shared" si="83"/>
        <v>0</v>
      </c>
      <c r="H1009" s="36" t="s">
        <v>611</v>
      </c>
      <c r="I1009" s="37" t="s">
        <v>581</v>
      </c>
      <c r="J1009" s="53"/>
      <c r="K1009" s="37">
        <f>0</f>
        <v>0</v>
      </c>
      <c r="L1009" s="39" t="s">
        <v>4</v>
      </c>
      <c r="N1009" s="71">
        <f t="shared" si="79"/>
        <v>0</v>
      </c>
      <c r="O1009" s="8">
        <f t="shared" si="80"/>
        <v>0</v>
      </c>
      <c r="P1009" s="67">
        <f t="shared" si="81"/>
        <v>0</v>
      </c>
    </row>
    <row r="1010" spans="1:16" ht="13.5" customHeight="1" x14ac:dyDescent="0.15">
      <c r="A1010" s="32">
        <v>20150817165</v>
      </c>
      <c r="B1010" s="33" t="s">
        <v>601</v>
      </c>
      <c r="C1010" s="32" t="s">
        <v>582</v>
      </c>
      <c r="D1010" s="34" t="s">
        <v>609</v>
      </c>
      <c r="E1010" s="34" t="s">
        <v>7</v>
      </c>
      <c r="F1010" s="34" t="s">
        <v>584</v>
      </c>
      <c r="G1010" s="35">
        <f t="shared" si="83"/>
        <v>0</v>
      </c>
      <c r="H1010" s="36" t="s">
        <v>611</v>
      </c>
      <c r="I1010" s="37" t="s">
        <v>10</v>
      </c>
      <c r="J1010" s="53" t="s">
        <v>602</v>
      </c>
      <c r="K1010" s="37">
        <f xml:space="preserve"> 2/206</f>
        <v>9.7087378640776691E-3</v>
      </c>
      <c r="L1010" s="39" t="s">
        <v>9</v>
      </c>
      <c r="N1010" s="71">
        <f t="shared" si="79"/>
        <v>0</v>
      </c>
      <c r="O1010" s="8">
        <f t="shared" si="80"/>
        <v>1</v>
      </c>
      <c r="P1010" s="67">
        <f t="shared" si="81"/>
        <v>1</v>
      </c>
    </row>
    <row r="1011" spans="1:16" ht="13.5" customHeight="1" x14ac:dyDescent="0.15">
      <c r="A1011" s="32">
        <v>20150817166</v>
      </c>
      <c r="B1011" s="33" t="s">
        <v>192</v>
      </c>
      <c r="C1011" s="32" t="s">
        <v>122</v>
      </c>
      <c r="D1011" s="34" t="s">
        <v>609</v>
      </c>
      <c r="E1011" s="34" t="s">
        <v>7</v>
      </c>
      <c r="F1011" s="34" t="s">
        <v>6</v>
      </c>
      <c r="G1011" s="35">
        <f t="shared" si="83"/>
        <v>0</v>
      </c>
      <c r="H1011" s="36" t="s">
        <v>611</v>
      </c>
      <c r="I1011" s="37" t="s">
        <v>7</v>
      </c>
      <c r="J1011" s="53"/>
      <c r="K1011" s="37">
        <f>0</f>
        <v>0</v>
      </c>
      <c r="L1011" s="39" t="s">
        <v>4</v>
      </c>
      <c r="N1011" s="71">
        <f t="shared" si="79"/>
        <v>0</v>
      </c>
      <c r="O1011" s="8">
        <f t="shared" si="80"/>
        <v>0</v>
      </c>
      <c r="P1011" s="67">
        <f t="shared" si="81"/>
        <v>0</v>
      </c>
    </row>
    <row r="1012" spans="1:16" ht="13.5" customHeight="1" x14ac:dyDescent="0.15">
      <c r="A1012" s="32">
        <v>20150817167</v>
      </c>
      <c r="B1012" s="33" t="s">
        <v>192</v>
      </c>
      <c r="C1012" s="32" t="s">
        <v>122</v>
      </c>
      <c r="D1012" s="34" t="s">
        <v>609</v>
      </c>
      <c r="E1012" s="34" t="s">
        <v>540</v>
      </c>
      <c r="F1012" s="34" t="s">
        <v>6</v>
      </c>
      <c r="G1012" s="35">
        <f t="shared" si="83"/>
        <v>0</v>
      </c>
      <c r="H1012" s="36" t="s">
        <v>611</v>
      </c>
      <c r="I1012" s="37" t="s">
        <v>558</v>
      </c>
      <c r="J1012" s="53" t="s">
        <v>603</v>
      </c>
      <c r="K1012" s="37">
        <v>4.975124378109453E-2</v>
      </c>
      <c r="L1012" s="39" t="s">
        <v>9</v>
      </c>
      <c r="N1012" s="71">
        <f t="shared" si="79"/>
        <v>0</v>
      </c>
      <c r="O1012" s="8">
        <f t="shared" si="80"/>
        <v>1</v>
      </c>
      <c r="P1012" s="67">
        <f t="shared" si="81"/>
        <v>1</v>
      </c>
    </row>
    <row r="1013" spans="1:16" ht="13.5" customHeight="1" x14ac:dyDescent="0.15">
      <c r="A1013" s="32">
        <v>20150817168</v>
      </c>
      <c r="B1013" s="33" t="s">
        <v>589</v>
      </c>
      <c r="C1013" s="32" t="s">
        <v>555</v>
      </c>
      <c r="D1013" s="34" t="s">
        <v>609</v>
      </c>
      <c r="E1013" s="34" t="s">
        <v>581</v>
      </c>
      <c r="F1013" s="34" t="s">
        <v>557</v>
      </c>
      <c r="G1013" s="35">
        <f t="shared" si="83"/>
        <v>0</v>
      </c>
      <c r="H1013" s="36" t="s">
        <v>611</v>
      </c>
      <c r="I1013" s="37" t="s">
        <v>581</v>
      </c>
      <c r="J1013" s="53"/>
      <c r="K1013" s="37">
        <f>0</f>
        <v>0</v>
      </c>
      <c r="L1013" s="39" t="s">
        <v>4</v>
      </c>
      <c r="N1013" s="71">
        <f t="shared" si="79"/>
        <v>0</v>
      </c>
      <c r="O1013" s="8">
        <f t="shared" si="80"/>
        <v>0</v>
      </c>
      <c r="P1013" s="67">
        <f t="shared" si="81"/>
        <v>0</v>
      </c>
    </row>
    <row r="1014" spans="1:16" ht="13.5" customHeight="1" x14ac:dyDescent="0.15">
      <c r="A1014" s="32">
        <v>20150817169</v>
      </c>
      <c r="B1014" s="33" t="s">
        <v>601</v>
      </c>
      <c r="C1014" s="32" t="s">
        <v>582</v>
      </c>
      <c r="D1014" s="34" t="s">
        <v>609</v>
      </c>
      <c r="E1014" s="34" t="s">
        <v>540</v>
      </c>
      <c r="F1014" s="34" t="s">
        <v>584</v>
      </c>
      <c r="G1014" s="35">
        <f t="shared" si="83"/>
        <v>0</v>
      </c>
      <c r="H1014" s="36" t="s">
        <v>612</v>
      </c>
      <c r="I1014" s="37" t="s">
        <v>540</v>
      </c>
      <c r="J1014" s="53"/>
      <c r="K1014" s="37">
        <f>0</f>
        <v>0</v>
      </c>
      <c r="L1014" s="39" t="s">
        <v>4</v>
      </c>
      <c r="N1014" s="71">
        <f t="shared" si="79"/>
        <v>0</v>
      </c>
      <c r="O1014" s="8">
        <f t="shared" si="80"/>
        <v>0</v>
      </c>
      <c r="P1014" s="67">
        <f t="shared" si="81"/>
        <v>0</v>
      </c>
    </row>
    <row r="1015" spans="1:16" ht="13.5" customHeight="1" x14ac:dyDescent="0.15">
      <c r="A1015" s="32">
        <v>20150817170</v>
      </c>
      <c r="B1015" s="33" t="s">
        <v>589</v>
      </c>
      <c r="C1015" s="32" t="s">
        <v>555</v>
      </c>
      <c r="D1015" s="34" t="s">
        <v>609</v>
      </c>
      <c r="E1015" s="34" t="s">
        <v>7</v>
      </c>
      <c r="F1015" s="34" t="s">
        <v>557</v>
      </c>
      <c r="G1015" s="35">
        <f t="shared" si="83"/>
        <v>0</v>
      </c>
      <c r="H1015" s="36" t="s">
        <v>612</v>
      </c>
      <c r="I1015" s="37" t="s">
        <v>7</v>
      </c>
      <c r="J1015" s="53"/>
      <c r="K1015" s="37">
        <f>0</f>
        <v>0</v>
      </c>
      <c r="L1015" s="39" t="s">
        <v>4</v>
      </c>
      <c r="N1015" s="71">
        <f t="shared" si="79"/>
        <v>0</v>
      </c>
      <c r="O1015" s="8">
        <f t="shared" si="80"/>
        <v>0</v>
      </c>
      <c r="P1015" s="67">
        <f t="shared" si="81"/>
        <v>0</v>
      </c>
    </row>
    <row r="1016" spans="1:16" ht="13.5" customHeight="1" x14ac:dyDescent="0.15">
      <c r="A1016" s="32">
        <v>20150817171</v>
      </c>
      <c r="B1016" s="33" t="s">
        <v>192</v>
      </c>
      <c r="C1016" s="32" t="s">
        <v>122</v>
      </c>
      <c r="D1016" s="34" t="s">
        <v>609</v>
      </c>
      <c r="E1016" s="34" t="s">
        <v>7</v>
      </c>
      <c r="F1016" s="34" t="s">
        <v>6</v>
      </c>
      <c r="G1016" s="35">
        <f t="shared" si="83"/>
        <v>0</v>
      </c>
      <c r="H1016" s="36" t="s">
        <v>612</v>
      </c>
      <c r="I1016" s="37" t="s">
        <v>7</v>
      </c>
      <c r="J1016" s="53"/>
      <c r="K1016" s="37">
        <f>0</f>
        <v>0</v>
      </c>
      <c r="L1016" s="39" t="s">
        <v>4</v>
      </c>
      <c r="N1016" s="71">
        <f t="shared" si="79"/>
        <v>0</v>
      </c>
      <c r="O1016" s="8">
        <f t="shared" si="80"/>
        <v>0</v>
      </c>
      <c r="P1016" s="67">
        <f t="shared" si="81"/>
        <v>0</v>
      </c>
    </row>
    <row r="1017" spans="1:16" ht="13.5" customHeight="1" x14ac:dyDescent="0.15">
      <c r="A1017" s="32">
        <v>20150817172</v>
      </c>
      <c r="B1017" s="33" t="s">
        <v>192</v>
      </c>
      <c r="C1017" s="32" t="s">
        <v>122</v>
      </c>
      <c r="D1017" s="34" t="s">
        <v>609</v>
      </c>
      <c r="E1017" s="34" t="s">
        <v>7</v>
      </c>
      <c r="F1017" s="34" t="s">
        <v>6</v>
      </c>
      <c r="G1017" s="35">
        <f t="shared" si="83"/>
        <v>0</v>
      </c>
      <c r="H1017" s="36" t="s">
        <v>612</v>
      </c>
      <c r="I1017" s="37" t="s">
        <v>7</v>
      </c>
      <c r="J1017" s="53"/>
      <c r="K1017" s="37">
        <f>0</f>
        <v>0</v>
      </c>
      <c r="L1017" s="39" t="s">
        <v>4</v>
      </c>
      <c r="N1017" s="71">
        <f t="shared" si="79"/>
        <v>0</v>
      </c>
      <c r="O1017" s="8">
        <f t="shared" si="80"/>
        <v>0</v>
      </c>
      <c r="P1017" s="67">
        <f t="shared" si="81"/>
        <v>0</v>
      </c>
    </row>
    <row r="1018" spans="1:16" ht="13.5" customHeight="1" x14ac:dyDescent="0.15">
      <c r="A1018" s="32">
        <v>20150817173</v>
      </c>
      <c r="B1018" s="33" t="s">
        <v>192</v>
      </c>
      <c r="C1018" s="32" t="s">
        <v>122</v>
      </c>
      <c r="D1018" s="34" t="s">
        <v>609</v>
      </c>
      <c r="E1018" s="34" t="s">
        <v>540</v>
      </c>
      <c r="F1018" s="34" t="s">
        <v>6</v>
      </c>
      <c r="G1018" s="35">
        <f t="shared" si="83"/>
        <v>0</v>
      </c>
      <c r="H1018" s="36" t="s">
        <v>612</v>
      </c>
      <c r="I1018" s="37" t="s">
        <v>540</v>
      </c>
      <c r="J1018" s="53"/>
      <c r="K1018" s="37">
        <f>0</f>
        <v>0</v>
      </c>
      <c r="L1018" s="39" t="s">
        <v>9</v>
      </c>
      <c r="N1018" s="71">
        <f t="shared" si="79"/>
        <v>0</v>
      </c>
      <c r="O1018" s="8">
        <f t="shared" si="80"/>
        <v>0</v>
      </c>
      <c r="P1018" s="67">
        <f t="shared" si="81"/>
        <v>1</v>
      </c>
    </row>
    <row r="1019" spans="1:16" ht="13.5" customHeight="1" x14ac:dyDescent="0.15">
      <c r="A1019" s="32">
        <v>20150817174</v>
      </c>
      <c r="B1019" s="33" t="s">
        <v>589</v>
      </c>
      <c r="C1019" s="32" t="s">
        <v>555</v>
      </c>
      <c r="D1019" s="34" t="s">
        <v>609</v>
      </c>
      <c r="E1019" s="34" t="s">
        <v>550</v>
      </c>
      <c r="F1019" s="34" t="s">
        <v>557</v>
      </c>
      <c r="G1019" s="35">
        <f t="shared" si="83"/>
        <v>0</v>
      </c>
      <c r="H1019" s="36" t="s">
        <v>612</v>
      </c>
      <c r="I1019" s="37" t="s">
        <v>550</v>
      </c>
      <c r="J1019" s="53"/>
      <c r="K1019" s="37">
        <f>0</f>
        <v>0</v>
      </c>
      <c r="L1019" s="39" t="s">
        <v>4</v>
      </c>
      <c r="N1019" s="71">
        <f t="shared" si="79"/>
        <v>0</v>
      </c>
      <c r="O1019" s="8">
        <f t="shared" si="80"/>
        <v>0</v>
      </c>
      <c r="P1019" s="67">
        <f t="shared" si="81"/>
        <v>0</v>
      </c>
    </row>
    <row r="1020" spans="1:16" ht="13.5" customHeight="1" x14ac:dyDescent="0.15">
      <c r="A1020" s="54">
        <v>20150817175</v>
      </c>
      <c r="B1020" s="55" t="s">
        <v>591</v>
      </c>
      <c r="C1020" s="54" t="s">
        <v>551</v>
      </c>
      <c r="D1020" s="56" t="s">
        <v>609</v>
      </c>
      <c r="E1020" s="56" t="s">
        <v>540</v>
      </c>
      <c r="F1020" s="56" t="s">
        <v>553</v>
      </c>
      <c r="G1020" s="57">
        <f t="shared" si="83"/>
        <v>0</v>
      </c>
      <c r="H1020" s="58" t="s">
        <v>612</v>
      </c>
      <c r="I1020" s="59" t="s">
        <v>540</v>
      </c>
      <c r="J1020" s="60"/>
      <c r="K1020" s="59">
        <f>0</f>
        <v>0</v>
      </c>
      <c r="L1020" s="61" t="s">
        <v>4</v>
      </c>
      <c r="N1020" s="71">
        <f t="shared" si="79"/>
        <v>0</v>
      </c>
      <c r="O1020" s="8">
        <f t="shared" si="80"/>
        <v>0</v>
      </c>
      <c r="P1020" s="67">
        <f t="shared" si="81"/>
        <v>0</v>
      </c>
    </row>
    <row r="1022" spans="1:16" ht="13.5" customHeight="1" x14ac:dyDescent="0.15">
      <c r="A1022" s="68" t="s">
        <v>630</v>
      </c>
      <c r="B1022" s="70" t="s">
        <v>8</v>
      </c>
      <c r="C1022" s="68">
        <f>COUNTIF(C3:C1020,"H")</f>
        <v>526</v>
      </c>
      <c r="D1022" s="64" t="s">
        <v>7</v>
      </c>
      <c r="E1022" s="64">
        <f>COUNTIF(E3:E1020,"neg")</f>
        <v>870</v>
      </c>
      <c r="F1022" s="72"/>
      <c r="G1022" s="73"/>
      <c r="H1022" s="63" t="s">
        <v>7</v>
      </c>
      <c r="I1022" s="63">
        <f>COUNTIF(I3:I1020,"neg")</f>
        <v>873</v>
      </c>
      <c r="J1022" s="10"/>
      <c r="K1022" s="66" t="s">
        <v>7</v>
      </c>
      <c r="L1022" s="66">
        <f>COUNTIF(L3:L1020,"neg")</f>
        <v>712</v>
      </c>
      <c r="M1022" s="5"/>
      <c r="N1022" s="74" t="s">
        <v>629</v>
      </c>
      <c r="O1022" s="75" t="s">
        <v>635</v>
      </c>
      <c r="P1022" s="9" t="s">
        <v>631</v>
      </c>
    </row>
    <row r="1023" spans="1:16" x14ac:dyDescent="0.15">
      <c r="A1023" s="68" t="s">
        <v>630</v>
      </c>
      <c r="B1023" s="70" t="s">
        <v>122</v>
      </c>
      <c r="C1023" s="68">
        <f>COUNTIF(C3:C1020,"L")</f>
        <v>492</v>
      </c>
      <c r="D1023" s="64" t="s">
        <v>626</v>
      </c>
      <c r="E1023" s="64">
        <f>$C1024-E1022</f>
        <v>148</v>
      </c>
      <c r="F1023" s="5"/>
      <c r="G1023" s="76"/>
      <c r="H1023" s="63" t="s">
        <v>626</v>
      </c>
      <c r="I1023" s="63">
        <f>$C1024-I1022</f>
        <v>145</v>
      </c>
      <c r="J1023" s="10"/>
      <c r="K1023" s="66" t="s">
        <v>626</v>
      </c>
      <c r="L1023" s="66">
        <f>$C1024-L1022</f>
        <v>306</v>
      </c>
      <c r="M1023" s="5"/>
      <c r="N1023" s="62">
        <f>SUM(N3:N1020)</f>
        <v>141</v>
      </c>
      <c r="O1023" s="7">
        <f t="shared" ref="O1023:P1023" si="84">SUM(O3:O1020)</f>
        <v>119</v>
      </c>
      <c r="P1023" s="65">
        <f t="shared" si="84"/>
        <v>306</v>
      </c>
    </row>
    <row r="1024" spans="1:16" x14ac:dyDescent="0.15">
      <c r="A1024" s="67" t="s">
        <v>630</v>
      </c>
      <c r="B1024" s="70" t="s">
        <v>625</v>
      </c>
      <c r="C1024" s="67">
        <f>C1022+C1023</f>
        <v>1018</v>
      </c>
      <c r="H1024" s="1"/>
      <c r="J1024" s="10"/>
    </row>
    <row r="1025" spans="8:10" x14ac:dyDescent="0.15">
      <c r="H1025" s="1"/>
      <c r="J1025" s="10"/>
    </row>
  </sheetData>
  <mergeCells count="2">
    <mergeCell ref="D1:G1"/>
    <mergeCell ref="H1:K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Kimura</dc:creator>
  <cp:lastModifiedBy>Kimura</cp:lastModifiedBy>
  <dcterms:created xsi:type="dcterms:W3CDTF">2017-09-26T07:59:03Z</dcterms:created>
  <dcterms:modified xsi:type="dcterms:W3CDTF">2017-09-26T09:36:41Z</dcterms:modified>
</cp:coreProperties>
</file>