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alexhiscox/Documents/Solarmal/Manuscripts/An farauti trapping surveillance/An farauti trapping manuscript submission/"/>
    </mc:Choice>
  </mc:AlternateContent>
  <bookViews>
    <workbookView xWindow="1000" yWindow="460" windowWidth="19420" windowHeight="10420"/>
  </bookViews>
  <sheets>
    <sheet name="Lure comparison study" sheetId="1" r:id="rId1"/>
    <sheet name="Trap comparison study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65" i="2" l="1"/>
  <c r="I65" i="2"/>
  <c r="H65" i="2"/>
  <c r="AA64" i="2"/>
  <c r="I64" i="2"/>
  <c r="H64" i="2"/>
  <c r="AA63" i="2"/>
  <c r="I63" i="2"/>
  <c r="H63" i="2"/>
  <c r="AA62" i="2"/>
  <c r="AA61" i="2"/>
  <c r="AA60" i="2"/>
  <c r="AA59" i="2"/>
  <c r="AA58" i="2"/>
  <c r="I58" i="2"/>
  <c r="I61" i="2"/>
  <c r="H58" i="2"/>
  <c r="H60" i="2"/>
  <c r="AA57" i="2"/>
  <c r="AA56" i="2"/>
  <c r="I54" i="2"/>
  <c r="I56" i="2"/>
  <c r="AA55" i="2"/>
  <c r="H54" i="2"/>
  <c r="H55" i="2"/>
  <c r="AA54" i="2"/>
  <c r="I57" i="2"/>
  <c r="H56" i="2"/>
  <c r="AA53" i="2"/>
  <c r="AA52" i="2"/>
  <c r="I50" i="2"/>
  <c r="I52" i="2"/>
  <c r="AA51" i="2"/>
  <c r="I51" i="2"/>
  <c r="H50" i="2"/>
  <c r="H51" i="2"/>
  <c r="AA50" i="2"/>
  <c r="I53" i="2"/>
  <c r="H52" i="2"/>
  <c r="AA49" i="2"/>
  <c r="AA48" i="2"/>
  <c r="AA47" i="2"/>
  <c r="I46" i="2"/>
  <c r="I47" i="2"/>
  <c r="AA46" i="2"/>
  <c r="I49" i="2"/>
  <c r="H46" i="2"/>
  <c r="H48" i="2"/>
  <c r="AA45" i="2"/>
  <c r="AA44" i="2"/>
  <c r="AA43" i="2"/>
  <c r="AA42" i="2"/>
  <c r="I42" i="2"/>
  <c r="I45" i="2"/>
  <c r="H42" i="2"/>
  <c r="H44" i="2"/>
  <c r="AA41" i="2"/>
  <c r="AA40" i="2"/>
  <c r="T39" i="2"/>
  <c r="AA39" i="2"/>
  <c r="AA38" i="2"/>
  <c r="I38" i="2"/>
  <c r="I41" i="2"/>
  <c r="H38" i="2"/>
  <c r="H40" i="2"/>
  <c r="AA37" i="2"/>
  <c r="AA36" i="2"/>
  <c r="T35" i="2"/>
  <c r="M35" i="2"/>
  <c r="K35" i="2"/>
  <c r="I34" i="2"/>
  <c r="I35" i="2"/>
  <c r="H34" i="2"/>
  <c r="H35" i="2"/>
  <c r="AA34" i="2"/>
  <c r="I36" i="2"/>
  <c r="H36" i="2"/>
  <c r="AA33" i="2"/>
  <c r="AA32" i="2"/>
  <c r="AA31" i="2"/>
  <c r="I30" i="2"/>
  <c r="I31" i="2"/>
  <c r="AA30" i="2"/>
  <c r="I33" i="2"/>
  <c r="H30" i="2"/>
  <c r="H32" i="2"/>
  <c r="AA29" i="2"/>
  <c r="AA28" i="2"/>
  <c r="AA27" i="2"/>
  <c r="AA26" i="2"/>
  <c r="I26" i="2"/>
  <c r="I29" i="2"/>
  <c r="H26" i="2"/>
  <c r="H28" i="2"/>
  <c r="AA25" i="2"/>
  <c r="AA24" i="2"/>
  <c r="I22" i="2"/>
  <c r="I24" i="2"/>
  <c r="AA23" i="2"/>
  <c r="H22" i="2"/>
  <c r="H23" i="2"/>
  <c r="AA22" i="2"/>
  <c r="I25" i="2"/>
  <c r="H24" i="2"/>
  <c r="AA21" i="2"/>
  <c r="AA20" i="2"/>
  <c r="I18" i="2"/>
  <c r="I20" i="2"/>
  <c r="AA19" i="2"/>
  <c r="I19" i="2"/>
  <c r="H18" i="2"/>
  <c r="H19" i="2"/>
  <c r="AA18" i="2"/>
  <c r="I21" i="2"/>
  <c r="H20" i="2"/>
  <c r="AA17" i="2"/>
  <c r="AA16" i="2"/>
  <c r="AA15" i="2"/>
  <c r="I14" i="2"/>
  <c r="I15" i="2"/>
  <c r="AA14" i="2"/>
  <c r="I17" i="2"/>
  <c r="H14" i="2"/>
  <c r="H16" i="2"/>
  <c r="AA13" i="2"/>
  <c r="AA12" i="2"/>
  <c r="AA11" i="2"/>
  <c r="AA10" i="2"/>
  <c r="I10" i="2"/>
  <c r="I13" i="2"/>
  <c r="H10" i="2"/>
  <c r="H12" i="2"/>
  <c r="AA9" i="2"/>
  <c r="AA8" i="2"/>
  <c r="I6" i="2"/>
  <c r="I8" i="2"/>
  <c r="AA7" i="2"/>
  <c r="H6" i="2"/>
  <c r="H7" i="2"/>
  <c r="AA6" i="2"/>
  <c r="I9" i="2"/>
  <c r="H8" i="2"/>
  <c r="AA5" i="2"/>
  <c r="AA4" i="2"/>
  <c r="I2" i="2"/>
  <c r="I4" i="2"/>
  <c r="AA3" i="2"/>
  <c r="I3" i="2"/>
  <c r="H2" i="2"/>
  <c r="H3" i="2"/>
  <c r="AA2" i="2"/>
  <c r="I5" i="2"/>
  <c r="H4" i="2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2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2" i="1"/>
  <c r="G2" i="1"/>
  <c r="I40" i="2"/>
  <c r="I12" i="2"/>
  <c r="I28" i="2"/>
  <c r="I44" i="2"/>
  <c r="I60" i="2"/>
  <c r="I7" i="2"/>
  <c r="H11" i="2"/>
  <c r="I16" i="2"/>
  <c r="I23" i="2"/>
  <c r="H27" i="2"/>
  <c r="I32" i="2"/>
  <c r="I39" i="2"/>
  <c r="H43" i="2"/>
  <c r="I48" i="2"/>
  <c r="I55" i="2"/>
  <c r="H59" i="2"/>
  <c r="I11" i="2"/>
  <c r="H15" i="2"/>
  <c r="I27" i="2"/>
  <c r="H31" i="2"/>
  <c r="I43" i="2"/>
  <c r="H47" i="2"/>
  <c r="I59" i="2"/>
  <c r="AA35" i="2"/>
  <c r="H37" i="2"/>
  <c r="H5" i="2"/>
  <c r="H9" i="2"/>
  <c r="H13" i="2"/>
  <c r="H17" i="2"/>
  <c r="H21" i="2"/>
  <c r="H25" i="2"/>
  <c r="H29" i="2"/>
  <c r="H33" i="2"/>
  <c r="I37" i="2"/>
  <c r="H41" i="2"/>
  <c r="H45" i="2"/>
  <c r="H49" i="2"/>
  <c r="H53" i="2"/>
  <c r="H57" i="2"/>
  <c r="H61" i="2"/>
  <c r="H39" i="2"/>
</calcChain>
</file>

<file path=xl/sharedStrings.xml><?xml version="1.0" encoding="utf-8"?>
<sst xmlns="http://schemas.openxmlformats.org/spreadsheetml/2006/main" count="685" uniqueCount="50">
  <si>
    <t>Trap type</t>
  </si>
  <si>
    <t>CO2 source</t>
  </si>
  <si>
    <t>Odour bait</t>
  </si>
  <si>
    <t>Odour  bait nr</t>
  </si>
  <si>
    <t>Start time</t>
  </si>
  <si>
    <t>End time</t>
  </si>
  <si>
    <t>Humidity (%)</t>
  </si>
  <si>
    <t>Rainfall</t>
  </si>
  <si>
    <t>Total trapped</t>
  </si>
  <si>
    <t>BG-Suna</t>
  </si>
  <si>
    <t>Tank</t>
  </si>
  <si>
    <t>None</t>
  </si>
  <si>
    <t>16.00</t>
  </si>
  <si>
    <t>8.30</t>
  </si>
  <si>
    <t>N</t>
  </si>
  <si>
    <t>BG-Lure</t>
  </si>
  <si>
    <t>MB5</t>
  </si>
  <si>
    <t>Sock</t>
  </si>
  <si>
    <t>Y</t>
  </si>
  <si>
    <t>Total</t>
  </si>
  <si>
    <r>
      <t>Temperature (</t>
    </r>
    <r>
      <rPr>
        <sz val="11"/>
        <rFont val="Calibri"/>
        <family val="2"/>
      </rPr>
      <t>°C)</t>
    </r>
  </si>
  <si>
    <t>Date</t>
  </si>
  <si>
    <t>Treatment</t>
  </si>
  <si>
    <r>
      <t>Temperature (</t>
    </r>
    <r>
      <rPr>
        <b/>
        <sz val="11"/>
        <color theme="1"/>
        <rFont val="Calibri"/>
        <family val="2"/>
      </rPr>
      <t>°C)</t>
    </r>
  </si>
  <si>
    <t>Coquillettidia</t>
  </si>
  <si>
    <t>PBT</t>
  </si>
  <si>
    <t>BGS2</t>
  </si>
  <si>
    <t>BGB</t>
  </si>
  <si>
    <t>BGSuna</t>
  </si>
  <si>
    <t>An. farauti</t>
  </si>
  <si>
    <t>An. bancroftii</t>
  </si>
  <si>
    <t>Ae. kochi</t>
  </si>
  <si>
    <t>Ae. notoscripto</t>
  </si>
  <si>
    <t>Ae. palmarum</t>
  </si>
  <si>
    <t>Ae. vigilax</t>
  </si>
  <si>
    <t>Cx. annulirostris</t>
  </si>
  <si>
    <t>Cx. hilli</t>
  </si>
  <si>
    <t>Cx. sitiens</t>
  </si>
  <si>
    <t>Ma. septempunctuata</t>
  </si>
  <si>
    <t>Ma. uniformis</t>
  </si>
  <si>
    <t>Ve. carmenti</t>
  </si>
  <si>
    <t>Ve. funerea</t>
  </si>
  <si>
    <t>Ve. lineata</t>
  </si>
  <si>
    <t>Tr. magnetiensis</t>
  </si>
  <si>
    <t>Anopheles spp (other)</t>
  </si>
  <si>
    <t>Aedes spp</t>
  </si>
  <si>
    <t>Culex spp</t>
  </si>
  <si>
    <t>Mansonia spp</t>
  </si>
  <si>
    <t>Verrallinea spp</t>
  </si>
  <si>
    <t>Tripteroides spp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</si>
</sst>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4">
    <xf numFmtId="0" fontId="0" fillId="0" borderId="0" xfId="0"/>
    <xf numFmtId="0" fontId="4" fillId="0" borderId="0" xfId="0" applyFont="1"/>
    <xf numFmtId="164" fontId="0" fillId="0" borderId="0" xfId="0" applyNumberFormat="1"/>
    <xf numFmtId="0" fontId="7" fillId="0" borderId="0" xfId="2" applyFont="1" applyFill="1" applyBorder="1"/>
    <xf numFmtId="0" fontId="7" fillId="0" borderId="0" xfId="3" applyFont="1" applyFill="1" applyBorder="1"/>
    <xf numFmtId="0" fontId="7" fillId="0" borderId="0" xfId="1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164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0" xfId="3" applyNumberFormat="1" applyFont="1" applyFill="1" applyBorder="1"/>
    <xf numFmtId="164" fontId="7" fillId="0" borderId="0" xfId="2" applyNumberFormat="1" applyFont="1" applyFill="1" applyBorder="1"/>
    <xf numFmtId="14" fontId="0" fillId="0" borderId="0" xfId="0" applyNumberFormat="1"/>
    <xf numFmtId="165" fontId="0" fillId="0" borderId="0" xfId="0" applyNumberForma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workbookViewId="0">
      <selection activeCell="J4" sqref="J4"/>
    </sheetView>
  </sheetViews>
  <sheetFormatPr baseColWidth="10" defaultColWidth="8.83203125" defaultRowHeight="15" x14ac:dyDescent="0.2"/>
  <cols>
    <col min="1" max="1" width="8.83203125" bestFit="1" customWidth="1"/>
    <col min="2" max="2" width="10.33203125" bestFit="1" customWidth="1"/>
    <col min="3" max="3" width="9.83203125" bestFit="1" customWidth="1"/>
    <col min="4" max="4" width="12.6640625" bestFit="1" customWidth="1"/>
    <col min="5" max="5" width="9.1640625" bestFit="1" customWidth="1"/>
    <col min="6" max="6" width="8.33203125" bestFit="1" customWidth="1"/>
    <col min="7" max="7" width="15.33203125" bestFit="1" customWidth="1"/>
    <col min="8" max="8" width="11.6640625" bestFit="1" customWidth="1"/>
    <col min="9" max="9" width="7" bestFit="1" customWidth="1"/>
    <col min="10" max="10" width="11.1640625" bestFit="1" customWidth="1"/>
    <col min="11" max="11" width="11.1640625" customWidth="1"/>
    <col min="12" max="12" width="10.83203125" bestFit="1" customWidth="1"/>
    <col min="13" max="14" width="10.33203125" bestFit="1" customWidth="1"/>
    <col min="15" max="15" width="14.1640625" bestFit="1" customWidth="1"/>
    <col min="16" max="16" width="14.83203125" bestFit="1" customWidth="1"/>
  </cols>
  <sheetData>
    <row r="1" spans="1:18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20</v>
      </c>
      <c r="H1" s="7" t="s">
        <v>6</v>
      </c>
      <c r="I1" s="7" t="s">
        <v>7</v>
      </c>
      <c r="J1" s="7" t="s">
        <v>29</v>
      </c>
      <c r="K1" s="7" t="s">
        <v>44</v>
      </c>
      <c r="L1" s="7" t="s">
        <v>45</v>
      </c>
      <c r="M1" s="7" t="s">
        <v>24</v>
      </c>
      <c r="N1" s="7" t="s">
        <v>46</v>
      </c>
      <c r="O1" s="7" t="s">
        <v>47</v>
      </c>
      <c r="P1" s="7" t="s">
        <v>48</v>
      </c>
      <c r="Q1" s="7" t="s">
        <v>49</v>
      </c>
      <c r="R1" s="7" t="s">
        <v>8</v>
      </c>
    </row>
    <row r="2" spans="1:18" x14ac:dyDescent="0.2">
      <c r="A2" s="6" t="s">
        <v>9</v>
      </c>
      <c r="B2" s="6" t="s">
        <v>10</v>
      </c>
      <c r="C2" s="6" t="s">
        <v>11</v>
      </c>
      <c r="D2" s="6">
        <v>1</v>
      </c>
      <c r="E2" s="6" t="s">
        <v>12</v>
      </c>
      <c r="F2" s="6" t="s">
        <v>13</v>
      </c>
      <c r="G2" s="8">
        <f>AVERAGE(24.7,20.9,20.7,20.8,21.3)</f>
        <v>21.68</v>
      </c>
      <c r="H2" s="8">
        <f>AVERAGE(74,73,63,60,48)</f>
        <v>63.6</v>
      </c>
      <c r="I2" s="8" t="s">
        <v>14</v>
      </c>
      <c r="J2" s="6">
        <v>146</v>
      </c>
      <c r="K2" s="6">
        <v>0</v>
      </c>
      <c r="L2" s="6">
        <v>35</v>
      </c>
      <c r="M2" s="6">
        <v>20</v>
      </c>
      <c r="N2" s="6">
        <v>157</v>
      </c>
      <c r="O2" s="6">
        <v>4</v>
      </c>
      <c r="P2" s="6">
        <v>108</v>
      </c>
      <c r="Q2" s="6">
        <v>0</v>
      </c>
      <c r="R2" s="6">
        <f>SUM(J2:Q2)</f>
        <v>470</v>
      </c>
    </row>
    <row r="3" spans="1:18" x14ac:dyDescent="0.2">
      <c r="A3" s="5" t="s">
        <v>9</v>
      </c>
      <c r="B3" s="5" t="s">
        <v>10</v>
      </c>
      <c r="C3" s="5" t="s">
        <v>15</v>
      </c>
      <c r="D3" s="5">
        <v>2</v>
      </c>
      <c r="E3" s="5" t="s">
        <v>12</v>
      </c>
      <c r="F3" s="5" t="s">
        <v>13</v>
      </c>
      <c r="G3" s="9">
        <f>AVERAGE(24.7,20.9,20.7,20.8,21.3)</f>
        <v>21.68</v>
      </c>
      <c r="H3" s="9">
        <f>AVERAGE(74,73,63,60,48)</f>
        <v>63.6</v>
      </c>
      <c r="I3" s="9" t="s">
        <v>14</v>
      </c>
      <c r="J3" s="5">
        <v>386</v>
      </c>
      <c r="K3" s="6">
        <v>0</v>
      </c>
      <c r="L3" s="5">
        <v>83</v>
      </c>
      <c r="M3" s="5">
        <v>2</v>
      </c>
      <c r="N3" s="5">
        <v>81</v>
      </c>
      <c r="O3" s="5">
        <v>3</v>
      </c>
      <c r="P3" s="5">
        <v>42</v>
      </c>
      <c r="Q3" s="5">
        <v>0</v>
      </c>
      <c r="R3" s="6">
        <f t="shared" ref="R3:R65" si="0">SUM(J3:Q3)</f>
        <v>597</v>
      </c>
    </row>
    <row r="4" spans="1:18" x14ac:dyDescent="0.2">
      <c r="A4" s="4" t="s">
        <v>9</v>
      </c>
      <c r="B4" s="4" t="s">
        <v>10</v>
      </c>
      <c r="C4" s="4" t="s">
        <v>16</v>
      </c>
      <c r="D4" s="4">
        <v>3</v>
      </c>
      <c r="E4" s="4" t="s">
        <v>12</v>
      </c>
      <c r="F4" s="4" t="s">
        <v>13</v>
      </c>
      <c r="G4" s="10">
        <f>AVERAGE(24.7,20.9,20.7,20.8,21.3)</f>
        <v>21.68</v>
      </c>
      <c r="H4" s="10">
        <f>AVERAGE(74,73,63,60,48)</f>
        <v>63.6</v>
      </c>
      <c r="I4" s="10" t="s">
        <v>14</v>
      </c>
      <c r="J4" s="4">
        <v>48</v>
      </c>
      <c r="K4" s="6">
        <v>0</v>
      </c>
      <c r="L4" s="4">
        <v>8</v>
      </c>
      <c r="M4" s="4">
        <v>0</v>
      </c>
      <c r="N4" s="4">
        <v>9</v>
      </c>
      <c r="O4" s="4">
        <v>1</v>
      </c>
      <c r="P4" s="4">
        <v>15</v>
      </c>
      <c r="Q4" s="4">
        <v>0</v>
      </c>
      <c r="R4" s="6">
        <f t="shared" si="0"/>
        <v>81</v>
      </c>
    </row>
    <row r="5" spans="1:18" x14ac:dyDescent="0.2">
      <c r="A5" s="3" t="s">
        <v>9</v>
      </c>
      <c r="B5" s="3" t="s">
        <v>10</v>
      </c>
      <c r="C5" s="3" t="s">
        <v>17</v>
      </c>
      <c r="D5" s="3">
        <v>4</v>
      </c>
      <c r="E5" s="3" t="s">
        <v>12</v>
      </c>
      <c r="F5" s="3" t="s">
        <v>13</v>
      </c>
      <c r="G5" s="11">
        <f>AVERAGE(24.7,20.9,20.7,20.8,21.3)</f>
        <v>21.68</v>
      </c>
      <c r="H5" s="11">
        <f>AVERAGE(74,73,63,60,48)</f>
        <v>63.6</v>
      </c>
      <c r="I5" s="11" t="s">
        <v>14</v>
      </c>
      <c r="J5" s="3">
        <v>0</v>
      </c>
      <c r="K5" s="6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6">
        <f t="shared" si="0"/>
        <v>0</v>
      </c>
    </row>
    <row r="6" spans="1:18" x14ac:dyDescent="0.2">
      <c r="A6" s="3" t="s">
        <v>9</v>
      </c>
      <c r="B6" s="3" t="s">
        <v>10</v>
      </c>
      <c r="C6" s="3" t="s">
        <v>17</v>
      </c>
      <c r="D6" s="3">
        <v>4</v>
      </c>
      <c r="E6" s="3" t="s">
        <v>12</v>
      </c>
      <c r="F6" s="3" t="s">
        <v>13</v>
      </c>
      <c r="G6" s="11">
        <f>AVERAGE(24.8,20.6,16.4,14.2,17.7)</f>
        <v>18.740000000000002</v>
      </c>
      <c r="H6" s="11">
        <f>AVERAGE(44,54,77,86,74)</f>
        <v>67</v>
      </c>
      <c r="I6" s="11" t="s">
        <v>14</v>
      </c>
      <c r="J6" s="3">
        <v>177</v>
      </c>
      <c r="K6" s="6">
        <v>0</v>
      </c>
      <c r="L6" s="3">
        <v>37</v>
      </c>
      <c r="M6" s="3">
        <v>5</v>
      </c>
      <c r="N6" s="3">
        <v>43</v>
      </c>
      <c r="O6" s="3">
        <v>4</v>
      </c>
      <c r="P6" s="3">
        <v>58</v>
      </c>
      <c r="Q6" s="3">
        <v>0</v>
      </c>
      <c r="R6" s="6">
        <f t="shared" si="0"/>
        <v>324</v>
      </c>
    </row>
    <row r="7" spans="1:18" x14ac:dyDescent="0.2">
      <c r="A7" s="6" t="s">
        <v>9</v>
      </c>
      <c r="B7" s="6" t="s">
        <v>10</v>
      </c>
      <c r="C7" s="6" t="s">
        <v>11</v>
      </c>
      <c r="D7" s="6">
        <v>1</v>
      </c>
      <c r="E7" s="6" t="s">
        <v>12</v>
      </c>
      <c r="F7" s="6" t="s">
        <v>13</v>
      </c>
      <c r="G7" s="8">
        <f>AVERAGE(24.8,20.6,16.4,14.2,17.7)</f>
        <v>18.740000000000002</v>
      </c>
      <c r="H7" s="8">
        <f>AVERAGE(44,54,77,86,74)</f>
        <v>67</v>
      </c>
      <c r="I7" s="8" t="s">
        <v>14</v>
      </c>
      <c r="J7" s="6">
        <v>198</v>
      </c>
      <c r="K7" s="6">
        <v>0</v>
      </c>
      <c r="L7" s="6">
        <v>22</v>
      </c>
      <c r="M7" s="6">
        <v>5</v>
      </c>
      <c r="N7" s="6">
        <v>73</v>
      </c>
      <c r="O7" s="6">
        <v>1</v>
      </c>
      <c r="P7" s="6">
        <v>47</v>
      </c>
      <c r="Q7" s="6">
        <v>0</v>
      </c>
      <c r="R7" s="6">
        <f t="shared" si="0"/>
        <v>346</v>
      </c>
    </row>
    <row r="8" spans="1:18" x14ac:dyDescent="0.2">
      <c r="A8" s="5" t="s">
        <v>9</v>
      </c>
      <c r="B8" s="5" t="s">
        <v>10</v>
      </c>
      <c r="C8" s="5" t="s">
        <v>15</v>
      </c>
      <c r="D8" s="5">
        <v>2</v>
      </c>
      <c r="E8" s="5" t="s">
        <v>12</v>
      </c>
      <c r="F8" s="5" t="s">
        <v>13</v>
      </c>
      <c r="G8" s="9">
        <f>AVERAGE(24.8,20.6,16.4,14.2,17.7)</f>
        <v>18.740000000000002</v>
      </c>
      <c r="H8" s="9">
        <f>AVERAGE(44,54,77,86,74)</f>
        <v>67</v>
      </c>
      <c r="I8" s="9" t="s">
        <v>14</v>
      </c>
      <c r="J8" s="5">
        <v>121</v>
      </c>
      <c r="K8" s="6">
        <v>0</v>
      </c>
      <c r="L8" s="5">
        <v>17</v>
      </c>
      <c r="M8" s="5">
        <v>1</v>
      </c>
      <c r="N8" s="5">
        <v>55</v>
      </c>
      <c r="O8" s="5">
        <v>3</v>
      </c>
      <c r="P8" s="5">
        <v>26</v>
      </c>
      <c r="Q8" s="5">
        <v>0</v>
      </c>
      <c r="R8" s="6">
        <f t="shared" si="0"/>
        <v>223</v>
      </c>
    </row>
    <row r="9" spans="1:18" x14ac:dyDescent="0.2">
      <c r="A9" s="4" t="s">
        <v>9</v>
      </c>
      <c r="B9" s="4" t="s">
        <v>10</v>
      </c>
      <c r="C9" s="4" t="s">
        <v>16</v>
      </c>
      <c r="D9" s="4">
        <v>3</v>
      </c>
      <c r="E9" s="4" t="s">
        <v>12</v>
      </c>
      <c r="F9" s="4" t="s">
        <v>13</v>
      </c>
      <c r="G9" s="10">
        <f>AVERAGE(24.8,20.6,16.4,14.2,17.7)</f>
        <v>18.740000000000002</v>
      </c>
      <c r="H9" s="10">
        <f>AVERAGE(44,54,77,86,74)</f>
        <v>67</v>
      </c>
      <c r="I9" s="10" t="s">
        <v>14</v>
      </c>
      <c r="J9" s="4">
        <v>12</v>
      </c>
      <c r="K9" s="6">
        <v>0</v>
      </c>
      <c r="L9" s="4">
        <v>7</v>
      </c>
      <c r="M9" s="4">
        <v>0</v>
      </c>
      <c r="N9" s="4">
        <v>11</v>
      </c>
      <c r="O9" s="4">
        <v>0</v>
      </c>
      <c r="P9" s="4">
        <v>38</v>
      </c>
      <c r="Q9" s="4">
        <v>0</v>
      </c>
      <c r="R9" s="6">
        <f t="shared" si="0"/>
        <v>68</v>
      </c>
    </row>
    <row r="10" spans="1:18" x14ac:dyDescent="0.2">
      <c r="A10" s="4" t="s">
        <v>9</v>
      </c>
      <c r="B10" s="4" t="s">
        <v>10</v>
      </c>
      <c r="C10" s="4" t="s">
        <v>16</v>
      </c>
      <c r="D10" s="4">
        <v>3</v>
      </c>
      <c r="E10" s="4" t="s">
        <v>12</v>
      </c>
      <c r="F10" s="4" t="s">
        <v>13</v>
      </c>
      <c r="G10" s="10">
        <f>AVERAGE(23.7,19.2,15.6,14.2,17.9)</f>
        <v>18.119999999999997</v>
      </c>
      <c r="H10" s="10">
        <f>AVERAGE(47,69,83,84,59)</f>
        <v>68.400000000000006</v>
      </c>
      <c r="I10" s="10" t="s">
        <v>14</v>
      </c>
      <c r="J10" s="4">
        <v>30</v>
      </c>
      <c r="K10" s="6">
        <v>0</v>
      </c>
      <c r="L10" s="4">
        <v>5</v>
      </c>
      <c r="M10" s="4">
        <v>0</v>
      </c>
      <c r="N10" s="4">
        <v>5</v>
      </c>
      <c r="O10" s="4">
        <v>0</v>
      </c>
      <c r="P10" s="4">
        <v>16</v>
      </c>
      <c r="Q10" s="4">
        <v>0</v>
      </c>
      <c r="R10" s="6">
        <f t="shared" si="0"/>
        <v>56</v>
      </c>
    </row>
    <row r="11" spans="1:18" x14ac:dyDescent="0.2">
      <c r="A11" s="3" t="s">
        <v>9</v>
      </c>
      <c r="B11" s="3" t="s">
        <v>10</v>
      </c>
      <c r="C11" s="3" t="s">
        <v>17</v>
      </c>
      <c r="D11" s="3">
        <v>4</v>
      </c>
      <c r="E11" s="3" t="s">
        <v>12</v>
      </c>
      <c r="F11" s="3" t="s">
        <v>13</v>
      </c>
      <c r="G11" s="11">
        <f>AVERAGE(23.7,19.2,15.6,14.2,17.9)</f>
        <v>18.119999999999997</v>
      </c>
      <c r="H11" s="11">
        <f>AVERAGE(47,69,83,84,59)</f>
        <v>68.400000000000006</v>
      </c>
      <c r="I11" s="11" t="s">
        <v>14</v>
      </c>
      <c r="J11" s="3">
        <v>157</v>
      </c>
      <c r="K11" s="6">
        <v>0</v>
      </c>
      <c r="L11" s="3">
        <v>24</v>
      </c>
      <c r="M11" s="3">
        <v>4</v>
      </c>
      <c r="N11" s="3">
        <v>43</v>
      </c>
      <c r="O11" s="3">
        <v>3</v>
      </c>
      <c r="P11" s="3">
        <v>29</v>
      </c>
      <c r="Q11" s="3">
        <v>0</v>
      </c>
      <c r="R11" s="6">
        <f t="shared" si="0"/>
        <v>260</v>
      </c>
    </row>
    <row r="12" spans="1:18" x14ac:dyDescent="0.2">
      <c r="A12" s="6" t="s">
        <v>9</v>
      </c>
      <c r="B12" s="6" t="s">
        <v>10</v>
      </c>
      <c r="C12" s="6" t="s">
        <v>11</v>
      </c>
      <c r="D12" s="6">
        <v>1</v>
      </c>
      <c r="E12" s="6" t="s">
        <v>12</v>
      </c>
      <c r="F12" s="6" t="s">
        <v>13</v>
      </c>
      <c r="G12" s="8">
        <f>AVERAGE(23.7,19.2,15.6,14.2,17.9)</f>
        <v>18.119999999999997</v>
      </c>
      <c r="H12" s="8">
        <f>AVERAGE(47,69,83,84,59)</f>
        <v>68.400000000000006</v>
      </c>
      <c r="I12" s="8" t="s">
        <v>14</v>
      </c>
      <c r="J12" s="6">
        <v>63</v>
      </c>
      <c r="K12" s="6">
        <v>0</v>
      </c>
      <c r="L12" s="6">
        <v>8</v>
      </c>
      <c r="M12" s="6">
        <v>6</v>
      </c>
      <c r="N12" s="6">
        <v>14</v>
      </c>
      <c r="O12" s="6">
        <v>1</v>
      </c>
      <c r="P12" s="6">
        <v>19</v>
      </c>
      <c r="Q12" s="6">
        <v>0</v>
      </c>
      <c r="R12" s="6">
        <f t="shared" si="0"/>
        <v>111</v>
      </c>
    </row>
    <row r="13" spans="1:18" x14ac:dyDescent="0.2">
      <c r="A13" s="5" t="s">
        <v>9</v>
      </c>
      <c r="B13" s="5" t="s">
        <v>10</v>
      </c>
      <c r="C13" s="5" t="s">
        <v>15</v>
      </c>
      <c r="D13" s="5">
        <v>2</v>
      </c>
      <c r="E13" s="5" t="s">
        <v>12</v>
      </c>
      <c r="F13" s="5" t="s">
        <v>13</v>
      </c>
      <c r="G13" s="9">
        <f>AVERAGE(23.7,19.2,15.6,14.2,17.9)</f>
        <v>18.119999999999997</v>
      </c>
      <c r="H13" s="9">
        <f>AVERAGE(47,69,83,84,59)</f>
        <v>68.400000000000006</v>
      </c>
      <c r="I13" s="9" t="s">
        <v>14</v>
      </c>
      <c r="J13" s="5">
        <v>36</v>
      </c>
      <c r="K13" s="6">
        <v>0</v>
      </c>
      <c r="L13" s="5">
        <v>6</v>
      </c>
      <c r="M13" s="5">
        <v>1</v>
      </c>
      <c r="N13" s="5">
        <v>18</v>
      </c>
      <c r="O13" s="5">
        <v>0</v>
      </c>
      <c r="P13" s="5">
        <v>26</v>
      </c>
      <c r="Q13" s="5">
        <v>0</v>
      </c>
      <c r="R13" s="6">
        <f t="shared" si="0"/>
        <v>87</v>
      </c>
    </row>
    <row r="14" spans="1:18" x14ac:dyDescent="0.2">
      <c r="A14" s="5" t="s">
        <v>9</v>
      </c>
      <c r="B14" s="5" t="s">
        <v>10</v>
      </c>
      <c r="C14" s="5" t="s">
        <v>15</v>
      </c>
      <c r="D14" s="5">
        <v>2</v>
      </c>
      <c r="E14" s="5" t="s">
        <v>12</v>
      </c>
      <c r="F14" s="5" t="s">
        <v>13</v>
      </c>
      <c r="G14" s="9">
        <f>AVERAGE(22.5,18.9,18.8,16.4,19.9)</f>
        <v>19.3</v>
      </c>
      <c r="H14" s="9">
        <f>AVERAGE(51,61,63,78,56)</f>
        <v>61.8</v>
      </c>
      <c r="I14" s="9" t="s">
        <v>14</v>
      </c>
      <c r="J14" s="5">
        <v>92</v>
      </c>
      <c r="K14" s="6">
        <v>0</v>
      </c>
      <c r="L14" s="5">
        <v>24</v>
      </c>
      <c r="M14" s="5">
        <v>2</v>
      </c>
      <c r="N14" s="5">
        <v>47</v>
      </c>
      <c r="O14" s="5">
        <v>0</v>
      </c>
      <c r="P14" s="5">
        <v>17</v>
      </c>
      <c r="Q14" s="5">
        <v>0</v>
      </c>
      <c r="R14" s="6">
        <f t="shared" si="0"/>
        <v>182</v>
      </c>
    </row>
    <row r="15" spans="1:18" x14ac:dyDescent="0.2">
      <c r="A15" s="4" t="s">
        <v>9</v>
      </c>
      <c r="B15" s="4" t="s">
        <v>10</v>
      </c>
      <c r="C15" s="4" t="s">
        <v>16</v>
      </c>
      <c r="D15" s="4">
        <v>3</v>
      </c>
      <c r="E15" s="4" t="s">
        <v>12</v>
      </c>
      <c r="F15" s="4" t="s">
        <v>13</v>
      </c>
      <c r="G15" s="10">
        <f>AVERAGE(22.5,18.9,18.8,16.4,19.9)</f>
        <v>19.3</v>
      </c>
      <c r="H15" s="10">
        <f>AVERAGE(51,61,63,78,56)</f>
        <v>61.8</v>
      </c>
      <c r="I15" s="10" t="s">
        <v>14</v>
      </c>
      <c r="J15" s="4">
        <v>104</v>
      </c>
      <c r="K15" s="6">
        <v>0</v>
      </c>
      <c r="L15" s="4">
        <v>6</v>
      </c>
      <c r="M15" s="4">
        <v>0</v>
      </c>
      <c r="N15" s="4">
        <v>15</v>
      </c>
      <c r="O15" s="4">
        <v>2</v>
      </c>
      <c r="P15" s="4">
        <v>13</v>
      </c>
      <c r="Q15" s="4">
        <v>0</v>
      </c>
      <c r="R15" s="6">
        <f t="shared" si="0"/>
        <v>140</v>
      </c>
    </row>
    <row r="16" spans="1:18" x14ac:dyDescent="0.2">
      <c r="A16" s="3" t="s">
        <v>9</v>
      </c>
      <c r="B16" s="3" t="s">
        <v>10</v>
      </c>
      <c r="C16" s="3" t="s">
        <v>17</v>
      </c>
      <c r="D16" s="3">
        <v>4</v>
      </c>
      <c r="E16" s="3" t="s">
        <v>12</v>
      </c>
      <c r="F16" s="3" t="s">
        <v>13</v>
      </c>
      <c r="G16" s="11">
        <f>AVERAGE(22.5,18.9,18.8,16.4,19.9)</f>
        <v>19.3</v>
      </c>
      <c r="H16" s="11">
        <f>AVERAGE(51,61,63,78,56)</f>
        <v>61.8</v>
      </c>
      <c r="I16" s="11" t="s">
        <v>14</v>
      </c>
      <c r="J16" s="3">
        <v>37</v>
      </c>
      <c r="K16" s="6">
        <v>0</v>
      </c>
      <c r="L16" s="3">
        <v>2</v>
      </c>
      <c r="M16" s="3">
        <v>1</v>
      </c>
      <c r="N16" s="3">
        <v>1</v>
      </c>
      <c r="O16" s="3">
        <v>0</v>
      </c>
      <c r="P16" s="3">
        <v>4</v>
      </c>
      <c r="Q16" s="3">
        <v>0</v>
      </c>
      <c r="R16" s="6">
        <f t="shared" si="0"/>
        <v>45</v>
      </c>
    </row>
    <row r="17" spans="1:18" x14ac:dyDescent="0.2">
      <c r="A17" s="6" t="s">
        <v>9</v>
      </c>
      <c r="B17" s="6" t="s">
        <v>10</v>
      </c>
      <c r="C17" s="6" t="s">
        <v>11</v>
      </c>
      <c r="D17" s="6">
        <v>1</v>
      </c>
      <c r="E17" s="6" t="s">
        <v>12</v>
      </c>
      <c r="F17" s="6" t="s">
        <v>13</v>
      </c>
      <c r="G17" s="8">
        <f>AVERAGE(22.5,18.9,18.8,16.4,19.9)</f>
        <v>19.3</v>
      </c>
      <c r="H17" s="8">
        <f>AVERAGE(51,61,63,78,56)</f>
        <v>61.8</v>
      </c>
      <c r="I17" s="8" t="s">
        <v>14</v>
      </c>
      <c r="J17" s="6">
        <v>1</v>
      </c>
      <c r="K17" s="6">
        <v>0</v>
      </c>
      <c r="L17" s="6">
        <v>1</v>
      </c>
      <c r="M17" s="6">
        <v>3</v>
      </c>
      <c r="N17" s="6">
        <v>6</v>
      </c>
      <c r="O17" s="6">
        <v>0</v>
      </c>
      <c r="P17" s="6">
        <v>10</v>
      </c>
      <c r="Q17" s="6">
        <v>0</v>
      </c>
      <c r="R17" s="6">
        <f t="shared" si="0"/>
        <v>21</v>
      </c>
    </row>
    <row r="18" spans="1:18" x14ac:dyDescent="0.2">
      <c r="A18" s="6" t="s">
        <v>9</v>
      </c>
      <c r="B18" s="6" t="s">
        <v>10</v>
      </c>
      <c r="C18" s="6" t="s">
        <v>11</v>
      </c>
      <c r="D18" s="6">
        <v>1</v>
      </c>
      <c r="E18" s="6" t="s">
        <v>12</v>
      </c>
      <c r="F18" s="6" t="s">
        <v>13</v>
      </c>
      <c r="G18" s="8">
        <f>AVERAGE(26,20.9,20.4,20.4,20.5)</f>
        <v>21.639999999999997</v>
      </c>
      <c r="H18" s="8">
        <f>AVERAGE(58,76,75,61,49)</f>
        <v>63.8</v>
      </c>
      <c r="I18" s="8" t="s">
        <v>18</v>
      </c>
      <c r="J18" s="6">
        <v>39</v>
      </c>
      <c r="K18" s="6">
        <v>0</v>
      </c>
      <c r="L18" s="6">
        <v>19</v>
      </c>
      <c r="M18" s="6">
        <v>16</v>
      </c>
      <c r="N18" s="6">
        <v>99</v>
      </c>
      <c r="O18" s="6">
        <v>1</v>
      </c>
      <c r="P18" s="6">
        <v>56</v>
      </c>
      <c r="Q18" s="6">
        <v>0</v>
      </c>
      <c r="R18" s="6">
        <f t="shared" si="0"/>
        <v>230</v>
      </c>
    </row>
    <row r="19" spans="1:18" x14ac:dyDescent="0.2">
      <c r="A19" s="3" t="s">
        <v>9</v>
      </c>
      <c r="B19" s="3" t="s">
        <v>10</v>
      </c>
      <c r="C19" s="3" t="s">
        <v>17</v>
      </c>
      <c r="D19" s="3">
        <v>4</v>
      </c>
      <c r="E19" s="3" t="s">
        <v>12</v>
      </c>
      <c r="F19" s="3" t="s">
        <v>13</v>
      </c>
      <c r="G19" s="11">
        <f>AVERAGE(26,20.9,20.4,20.4,20.5)</f>
        <v>21.639999999999997</v>
      </c>
      <c r="H19" s="11">
        <f>AVERAGE(58,76,75,61,49)</f>
        <v>63.8</v>
      </c>
      <c r="I19" s="11" t="s">
        <v>18</v>
      </c>
      <c r="J19" s="3">
        <v>132</v>
      </c>
      <c r="K19" s="6">
        <v>1</v>
      </c>
      <c r="L19" s="3">
        <v>32</v>
      </c>
      <c r="M19" s="3">
        <v>8</v>
      </c>
      <c r="N19" s="3">
        <v>61</v>
      </c>
      <c r="O19" s="3">
        <v>3</v>
      </c>
      <c r="P19" s="3">
        <v>62</v>
      </c>
      <c r="Q19" s="6">
        <v>0</v>
      </c>
      <c r="R19" s="6">
        <f t="shared" si="0"/>
        <v>299</v>
      </c>
    </row>
    <row r="20" spans="1:18" x14ac:dyDescent="0.2">
      <c r="A20" s="5" t="s">
        <v>9</v>
      </c>
      <c r="B20" s="5" t="s">
        <v>10</v>
      </c>
      <c r="C20" s="5" t="s">
        <v>15</v>
      </c>
      <c r="D20" s="5">
        <v>2</v>
      </c>
      <c r="E20" s="5" t="s">
        <v>12</v>
      </c>
      <c r="F20" s="5" t="s">
        <v>13</v>
      </c>
      <c r="G20" s="9">
        <f>AVERAGE(26,20.9,20.4,20.4,20.5)</f>
        <v>21.639999999999997</v>
      </c>
      <c r="H20" s="9">
        <f>AVERAGE(58,76,75,61,49)</f>
        <v>63.8</v>
      </c>
      <c r="I20" s="9" t="s">
        <v>18</v>
      </c>
      <c r="J20" s="5">
        <v>0</v>
      </c>
      <c r="K20" s="6">
        <v>0</v>
      </c>
      <c r="L20" s="5">
        <v>0</v>
      </c>
      <c r="M20" s="5">
        <v>0</v>
      </c>
      <c r="N20" s="5">
        <v>2</v>
      </c>
      <c r="O20" s="5">
        <v>0</v>
      </c>
      <c r="P20" s="5">
        <v>0</v>
      </c>
      <c r="Q20" s="6">
        <v>0</v>
      </c>
      <c r="R20" s="6">
        <f t="shared" si="0"/>
        <v>2</v>
      </c>
    </row>
    <row r="21" spans="1:18" x14ac:dyDescent="0.2">
      <c r="A21" s="4" t="s">
        <v>9</v>
      </c>
      <c r="B21" s="4" t="s">
        <v>10</v>
      </c>
      <c r="C21" s="4" t="s">
        <v>16</v>
      </c>
      <c r="D21" s="4">
        <v>3</v>
      </c>
      <c r="E21" s="4" t="s">
        <v>12</v>
      </c>
      <c r="F21" s="4" t="s">
        <v>13</v>
      </c>
      <c r="G21" s="10">
        <f>AVERAGE(26,20.9,20.4,20.4,20.5)</f>
        <v>21.639999999999997</v>
      </c>
      <c r="H21" s="10">
        <f>AVERAGE(58,76,75,61,49)</f>
        <v>63.8</v>
      </c>
      <c r="I21" s="10" t="s">
        <v>18</v>
      </c>
      <c r="J21" s="4">
        <v>7</v>
      </c>
      <c r="K21" s="6">
        <v>0</v>
      </c>
      <c r="L21" s="4">
        <v>8</v>
      </c>
      <c r="M21" s="4">
        <v>0</v>
      </c>
      <c r="N21" s="4">
        <v>9</v>
      </c>
      <c r="O21" s="4">
        <v>0</v>
      </c>
      <c r="P21" s="4">
        <v>24</v>
      </c>
      <c r="Q21" s="6">
        <v>0</v>
      </c>
      <c r="R21" s="6">
        <f t="shared" si="0"/>
        <v>48</v>
      </c>
    </row>
    <row r="22" spans="1:18" x14ac:dyDescent="0.2">
      <c r="A22" s="4" t="s">
        <v>9</v>
      </c>
      <c r="B22" s="4" t="s">
        <v>10</v>
      </c>
      <c r="C22" s="4" t="s">
        <v>16</v>
      </c>
      <c r="D22" s="4">
        <v>3</v>
      </c>
      <c r="E22" s="4" t="s">
        <v>12</v>
      </c>
      <c r="F22" s="4" t="s">
        <v>13</v>
      </c>
      <c r="G22" s="10">
        <f>AVERAGE(24.6,20.2,20.5,18.7,20.9)</f>
        <v>20.98</v>
      </c>
      <c r="H22" s="10">
        <f>AVERAGE(44,58,55,66,60)</f>
        <v>56.6</v>
      </c>
      <c r="I22" s="10" t="s">
        <v>14</v>
      </c>
      <c r="J22" s="4">
        <v>47</v>
      </c>
      <c r="K22" s="6">
        <v>1</v>
      </c>
      <c r="L22" s="4">
        <v>28</v>
      </c>
      <c r="M22" s="4">
        <v>0</v>
      </c>
      <c r="N22" s="4">
        <v>12</v>
      </c>
      <c r="O22" s="4">
        <v>2</v>
      </c>
      <c r="P22" s="4">
        <v>25</v>
      </c>
      <c r="Q22" s="6">
        <v>0</v>
      </c>
      <c r="R22" s="6">
        <f t="shared" si="0"/>
        <v>115</v>
      </c>
    </row>
    <row r="23" spans="1:18" x14ac:dyDescent="0.2">
      <c r="A23" s="6" t="s">
        <v>9</v>
      </c>
      <c r="B23" s="6" t="s">
        <v>10</v>
      </c>
      <c r="C23" s="6" t="s">
        <v>11</v>
      </c>
      <c r="D23" s="6">
        <v>1</v>
      </c>
      <c r="E23" s="6" t="s">
        <v>12</v>
      </c>
      <c r="F23" s="6" t="s">
        <v>13</v>
      </c>
      <c r="G23" s="8">
        <f>AVERAGE(24.6,20.2,20.5,18.7,20.9)</f>
        <v>20.98</v>
      </c>
      <c r="H23" s="8">
        <f>AVERAGE(44,58,55,66,60)</f>
        <v>56.6</v>
      </c>
      <c r="I23" s="8" t="s">
        <v>14</v>
      </c>
      <c r="J23" s="6">
        <v>87</v>
      </c>
      <c r="K23" s="6">
        <v>1</v>
      </c>
      <c r="L23" s="6">
        <v>12</v>
      </c>
      <c r="M23" s="6">
        <v>8</v>
      </c>
      <c r="N23" s="6">
        <v>35</v>
      </c>
      <c r="O23" s="6">
        <v>1</v>
      </c>
      <c r="P23" s="6">
        <v>25</v>
      </c>
      <c r="Q23" s="6">
        <v>0</v>
      </c>
      <c r="R23" s="6">
        <f t="shared" si="0"/>
        <v>169</v>
      </c>
    </row>
    <row r="24" spans="1:18" x14ac:dyDescent="0.2">
      <c r="A24" s="3" t="s">
        <v>9</v>
      </c>
      <c r="B24" s="3" t="s">
        <v>10</v>
      </c>
      <c r="C24" s="3" t="s">
        <v>17</v>
      </c>
      <c r="D24" s="3">
        <v>4</v>
      </c>
      <c r="E24" s="3" t="s">
        <v>12</v>
      </c>
      <c r="F24" s="3" t="s">
        <v>13</v>
      </c>
      <c r="G24" s="11">
        <f>AVERAGE(24.6,20.2,20.5,18.7,20.9)</f>
        <v>20.98</v>
      </c>
      <c r="H24" s="11">
        <f>AVERAGE(44,58,55,66,60)</f>
        <v>56.6</v>
      </c>
      <c r="I24" s="11" t="s">
        <v>14</v>
      </c>
      <c r="J24" s="3">
        <v>57</v>
      </c>
      <c r="K24" s="6">
        <v>1</v>
      </c>
      <c r="L24" s="3">
        <v>37</v>
      </c>
      <c r="M24" s="3">
        <v>9</v>
      </c>
      <c r="N24" s="3">
        <v>23</v>
      </c>
      <c r="O24" s="3">
        <v>4</v>
      </c>
      <c r="P24" s="3">
        <v>42</v>
      </c>
      <c r="Q24" s="6">
        <v>0</v>
      </c>
      <c r="R24" s="6">
        <f t="shared" si="0"/>
        <v>173</v>
      </c>
    </row>
    <row r="25" spans="1:18" x14ac:dyDescent="0.2">
      <c r="A25" s="5" t="s">
        <v>9</v>
      </c>
      <c r="B25" s="5" t="s">
        <v>10</v>
      </c>
      <c r="C25" s="5" t="s">
        <v>15</v>
      </c>
      <c r="D25" s="5">
        <v>2</v>
      </c>
      <c r="E25" s="5" t="s">
        <v>12</v>
      </c>
      <c r="F25" s="5" t="s">
        <v>13</v>
      </c>
      <c r="G25" s="9">
        <f>AVERAGE(24.6,20.2,20.5,18.7,20.9)</f>
        <v>20.98</v>
      </c>
      <c r="H25" s="9">
        <f>AVERAGE(44,58,55,66,60)</f>
        <v>56.6</v>
      </c>
      <c r="I25" s="9" t="s">
        <v>14</v>
      </c>
      <c r="J25" s="5">
        <v>18</v>
      </c>
      <c r="K25" s="6">
        <v>1</v>
      </c>
      <c r="L25" s="5">
        <v>6</v>
      </c>
      <c r="M25" s="5">
        <v>1</v>
      </c>
      <c r="N25" s="5">
        <v>15</v>
      </c>
      <c r="O25" s="5">
        <v>0</v>
      </c>
      <c r="P25" s="5">
        <v>52</v>
      </c>
      <c r="Q25" s="6">
        <v>0</v>
      </c>
      <c r="R25" s="6">
        <f t="shared" si="0"/>
        <v>93</v>
      </c>
    </row>
    <row r="26" spans="1:18" x14ac:dyDescent="0.2">
      <c r="A26" s="5" t="s">
        <v>9</v>
      </c>
      <c r="B26" s="5" t="s">
        <v>10</v>
      </c>
      <c r="C26" s="5" t="s">
        <v>15</v>
      </c>
      <c r="D26" s="5">
        <v>2</v>
      </c>
      <c r="E26" s="5" t="s">
        <v>12</v>
      </c>
      <c r="F26" s="5" t="s">
        <v>13</v>
      </c>
      <c r="G26" s="9">
        <f>AVERAGE(21.5,18.5,18.7,17.9,20.7)</f>
        <v>19.46</v>
      </c>
      <c r="H26" s="9">
        <f>AVERAGE(66,84,76,85,74)</f>
        <v>77</v>
      </c>
      <c r="I26" s="9" t="s">
        <v>14</v>
      </c>
      <c r="J26" s="5">
        <v>90</v>
      </c>
      <c r="K26" s="6">
        <v>0</v>
      </c>
      <c r="L26" s="5">
        <v>74</v>
      </c>
      <c r="M26" s="5">
        <v>1</v>
      </c>
      <c r="N26" s="5">
        <v>113</v>
      </c>
      <c r="O26" s="5">
        <v>0</v>
      </c>
      <c r="P26" s="5">
        <v>32</v>
      </c>
      <c r="Q26" s="6">
        <v>0</v>
      </c>
      <c r="R26" s="6">
        <f t="shared" si="0"/>
        <v>310</v>
      </c>
    </row>
    <row r="27" spans="1:18" x14ac:dyDescent="0.2">
      <c r="A27" s="4" t="s">
        <v>9</v>
      </c>
      <c r="B27" s="4" t="s">
        <v>10</v>
      </c>
      <c r="C27" s="4" t="s">
        <v>16</v>
      </c>
      <c r="D27" s="4">
        <v>3</v>
      </c>
      <c r="E27" s="4" t="s">
        <v>12</v>
      </c>
      <c r="F27" s="4" t="s">
        <v>13</v>
      </c>
      <c r="G27" s="10">
        <f>AVERAGE(21.5,18.5,18.7,17.9,20.7)</f>
        <v>19.46</v>
      </c>
      <c r="H27" s="10">
        <f>AVERAGE(66,84,76,85,74)</f>
        <v>77</v>
      </c>
      <c r="I27" s="10" t="s">
        <v>14</v>
      </c>
      <c r="J27" s="4">
        <v>56</v>
      </c>
      <c r="K27" s="6">
        <v>1</v>
      </c>
      <c r="L27" s="4">
        <v>13</v>
      </c>
      <c r="M27" s="4">
        <v>0</v>
      </c>
      <c r="N27" s="4">
        <v>26</v>
      </c>
      <c r="O27" s="4">
        <v>1</v>
      </c>
      <c r="P27" s="4">
        <v>21</v>
      </c>
      <c r="Q27" s="6">
        <v>0</v>
      </c>
      <c r="R27" s="6">
        <f t="shared" si="0"/>
        <v>118</v>
      </c>
    </row>
    <row r="28" spans="1:18" x14ac:dyDescent="0.2">
      <c r="A28" s="6" t="s">
        <v>9</v>
      </c>
      <c r="B28" s="6" t="s">
        <v>10</v>
      </c>
      <c r="C28" s="6" t="s">
        <v>11</v>
      </c>
      <c r="D28" s="6">
        <v>1</v>
      </c>
      <c r="E28" s="6" t="s">
        <v>12</v>
      </c>
      <c r="F28" s="6" t="s">
        <v>13</v>
      </c>
      <c r="G28" s="8">
        <f>AVERAGE(21.5,18.5,18.7,17.9,20.7)</f>
        <v>19.46</v>
      </c>
      <c r="H28" s="8">
        <f>AVERAGE(66,84,76,85,74)</f>
        <v>77</v>
      </c>
      <c r="I28" s="8" t="s">
        <v>14</v>
      </c>
      <c r="J28" s="6">
        <v>43</v>
      </c>
      <c r="K28" s="6">
        <v>0</v>
      </c>
      <c r="L28" s="6">
        <v>14</v>
      </c>
      <c r="M28" s="6">
        <v>4</v>
      </c>
      <c r="N28" s="6">
        <v>29</v>
      </c>
      <c r="O28" s="6">
        <v>1</v>
      </c>
      <c r="P28" s="6">
        <v>18</v>
      </c>
      <c r="Q28" s="6">
        <v>1</v>
      </c>
      <c r="R28" s="6">
        <f t="shared" si="0"/>
        <v>110</v>
      </c>
    </row>
    <row r="29" spans="1:18" x14ac:dyDescent="0.2">
      <c r="A29" s="3" t="s">
        <v>9</v>
      </c>
      <c r="B29" s="3" t="s">
        <v>10</v>
      </c>
      <c r="C29" s="3" t="s">
        <v>17</v>
      </c>
      <c r="D29" s="3">
        <v>4</v>
      </c>
      <c r="E29" s="3" t="s">
        <v>12</v>
      </c>
      <c r="F29" s="3" t="s">
        <v>13</v>
      </c>
      <c r="G29" s="11">
        <f>AVERAGE(21.5,18.5,18.7,17.9,20.7)</f>
        <v>19.46</v>
      </c>
      <c r="H29" s="11">
        <f>AVERAGE(66,84,76,85,74)</f>
        <v>77</v>
      </c>
      <c r="I29" s="11" t="s">
        <v>14</v>
      </c>
      <c r="J29" s="3">
        <v>1</v>
      </c>
      <c r="K29" s="6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  <c r="Q29" s="6">
        <v>0</v>
      </c>
      <c r="R29" s="6">
        <f t="shared" si="0"/>
        <v>6</v>
      </c>
    </row>
    <row r="30" spans="1:18" x14ac:dyDescent="0.2">
      <c r="A30" s="3" t="s">
        <v>9</v>
      </c>
      <c r="B30" s="3" t="s">
        <v>10</v>
      </c>
      <c r="C30" s="3" t="s">
        <v>17</v>
      </c>
      <c r="D30" s="3">
        <v>4</v>
      </c>
      <c r="E30" s="3" t="s">
        <v>12</v>
      </c>
      <c r="F30" s="3" t="s">
        <v>13</v>
      </c>
      <c r="G30" s="11">
        <v>21.3</v>
      </c>
      <c r="H30" s="11">
        <v>70</v>
      </c>
      <c r="I30" s="11" t="s">
        <v>14</v>
      </c>
      <c r="J30" s="3">
        <v>207</v>
      </c>
      <c r="K30" s="6">
        <v>0</v>
      </c>
      <c r="L30" s="3">
        <v>188</v>
      </c>
      <c r="M30" s="3">
        <v>6</v>
      </c>
      <c r="N30" s="3">
        <v>66</v>
      </c>
      <c r="O30" s="3">
        <v>5</v>
      </c>
      <c r="P30" s="3">
        <v>55</v>
      </c>
      <c r="Q30" s="6">
        <v>0</v>
      </c>
      <c r="R30" s="6">
        <f t="shared" si="0"/>
        <v>527</v>
      </c>
    </row>
    <row r="31" spans="1:18" x14ac:dyDescent="0.2">
      <c r="A31" s="5" t="s">
        <v>9</v>
      </c>
      <c r="B31" s="5" t="s">
        <v>10</v>
      </c>
      <c r="C31" s="5" t="s">
        <v>15</v>
      </c>
      <c r="D31" s="5">
        <v>2</v>
      </c>
      <c r="E31" s="5" t="s">
        <v>12</v>
      </c>
      <c r="F31" s="5" t="s">
        <v>13</v>
      </c>
      <c r="G31" s="9">
        <v>21.3</v>
      </c>
      <c r="H31" s="9">
        <v>70</v>
      </c>
      <c r="I31" s="9" t="s">
        <v>14</v>
      </c>
      <c r="J31" s="5">
        <v>119</v>
      </c>
      <c r="K31" s="6">
        <v>0</v>
      </c>
      <c r="L31" s="5">
        <v>63</v>
      </c>
      <c r="M31" s="5">
        <v>2</v>
      </c>
      <c r="N31" s="5">
        <v>56</v>
      </c>
      <c r="O31" s="5">
        <v>1</v>
      </c>
      <c r="P31" s="5">
        <v>23</v>
      </c>
      <c r="Q31" s="6">
        <v>0</v>
      </c>
      <c r="R31" s="6">
        <f t="shared" si="0"/>
        <v>264</v>
      </c>
    </row>
    <row r="32" spans="1:18" x14ac:dyDescent="0.2">
      <c r="A32" s="4" t="s">
        <v>9</v>
      </c>
      <c r="B32" s="4" t="s">
        <v>10</v>
      </c>
      <c r="C32" s="4" t="s">
        <v>16</v>
      </c>
      <c r="D32" s="4">
        <v>3</v>
      </c>
      <c r="E32" s="4" t="s">
        <v>12</v>
      </c>
      <c r="F32" s="4" t="s">
        <v>13</v>
      </c>
      <c r="G32" s="10">
        <v>21.3</v>
      </c>
      <c r="H32" s="10">
        <v>70</v>
      </c>
      <c r="I32" s="10" t="s">
        <v>14</v>
      </c>
      <c r="J32" s="4">
        <v>0</v>
      </c>
      <c r="K32" s="6">
        <v>0</v>
      </c>
      <c r="L32" s="4">
        <v>0</v>
      </c>
      <c r="M32" s="4">
        <v>0</v>
      </c>
      <c r="N32" s="4">
        <v>0</v>
      </c>
      <c r="O32" s="4">
        <v>0</v>
      </c>
      <c r="P32" s="4">
        <v>5</v>
      </c>
      <c r="Q32" s="6">
        <v>0</v>
      </c>
      <c r="R32" s="6">
        <f t="shared" si="0"/>
        <v>5</v>
      </c>
    </row>
    <row r="33" spans="1:18" x14ac:dyDescent="0.2">
      <c r="A33" s="6" t="s">
        <v>9</v>
      </c>
      <c r="B33" s="6" t="s">
        <v>10</v>
      </c>
      <c r="C33" s="6" t="s">
        <v>11</v>
      </c>
      <c r="D33" s="6">
        <v>1</v>
      </c>
      <c r="E33" s="6" t="s">
        <v>12</v>
      </c>
      <c r="F33" s="6" t="s">
        <v>13</v>
      </c>
      <c r="G33" s="8">
        <v>21.3</v>
      </c>
      <c r="H33" s="8">
        <v>70</v>
      </c>
      <c r="I33" s="8" t="s">
        <v>14</v>
      </c>
      <c r="J33" s="6">
        <v>35</v>
      </c>
      <c r="K33" s="6">
        <v>1</v>
      </c>
      <c r="L33" s="6">
        <v>7</v>
      </c>
      <c r="M33" s="6">
        <v>8</v>
      </c>
      <c r="N33" s="6">
        <v>37</v>
      </c>
      <c r="O33" s="6">
        <v>3</v>
      </c>
      <c r="P33" s="6">
        <v>26</v>
      </c>
      <c r="Q33" s="6">
        <v>0</v>
      </c>
      <c r="R33" s="6">
        <f t="shared" si="0"/>
        <v>117</v>
      </c>
    </row>
    <row r="34" spans="1:18" x14ac:dyDescent="0.2">
      <c r="A34" s="5" t="s">
        <v>9</v>
      </c>
      <c r="B34" s="5" t="s">
        <v>10</v>
      </c>
      <c r="C34" s="5" t="s">
        <v>15</v>
      </c>
      <c r="D34" s="5">
        <v>2</v>
      </c>
      <c r="E34" s="5" t="s">
        <v>12</v>
      </c>
      <c r="F34" s="5" t="s">
        <v>13</v>
      </c>
      <c r="G34" s="9">
        <f>AVERAGE(24.2,20.9,20.9,21.2,20.1)</f>
        <v>21.46</v>
      </c>
      <c r="H34" s="9">
        <f>AVERAGE(56,76,73,76,93)</f>
        <v>74.8</v>
      </c>
      <c r="I34" s="9" t="s">
        <v>14</v>
      </c>
      <c r="J34" s="5">
        <v>75</v>
      </c>
      <c r="K34" s="6">
        <v>1</v>
      </c>
      <c r="L34" s="5">
        <v>139</v>
      </c>
      <c r="M34" s="5">
        <v>4</v>
      </c>
      <c r="N34" s="5">
        <v>94</v>
      </c>
      <c r="O34" s="5">
        <v>2</v>
      </c>
      <c r="P34" s="5">
        <v>10</v>
      </c>
      <c r="Q34" s="6">
        <v>0</v>
      </c>
      <c r="R34" s="6">
        <f t="shared" si="0"/>
        <v>325</v>
      </c>
    </row>
    <row r="35" spans="1:18" x14ac:dyDescent="0.2">
      <c r="A35" s="6" t="s">
        <v>9</v>
      </c>
      <c r="B35" s="6" t="s">
        <v>10</v>
      </c>
      <c r="C35" s="6" t="s">
        <v>11</v>
      </c>
      <c r="D35" s="6">
        <v>1</v>
      </c>
      <c r="E35" s="6" t="s">
        <v>12</v>
      </c>
      <c r="F35" s="6" t="s">
        <v>13</v>
      </c>
      <c r="G35" s="8">
        <f>AVERAGE(24.2,20.9,20.9,21.2,20.1)</f>
        <v>21.46</v>
      </c>
      <c r="H35" s="8">
        <f>AVERAGE(56,76,73,76,93)</f>
        <v>74.8</v>
      </c>
      <c r="I35" s="8" t="s">
        <v>14</v>
      </c>
      <c r="J35" s="6">
        <v>51</v>
      </c>
      <c r="K35" s="6">
        <v>0</v>
      </c>
      <c r="L35" s="6">
        <v>32</v>
      </c>
      <c r="M35" s="6">
        <v>17</v>
      </c>
      <c r="N35" s="6">
        <v>57</v>
      </c>
      <c r="O35" s="6">
        <v>2</v>
      </c>
      <c r="P35" s="6">
        <v>14</v>
      </c>
      <c r="Q35" s="6">
        <v>0</v>
      </c>
      <c r="R35" s="6">
        <f t="shared" si="0"/>
        <v>173</v>
      </c>
    </row>
    <row r="36" spans="1:18" x14ac:dyDescent="0.2">
      <c r="A36" s="3" t="s">
        <v>9</v>
      </c>
      <c r="B36" s="3" t="s">
        <v>10</v>
      </c>
      <c r="C36" s="3" t="s">
        <v>17</v>
      </c>
      <c r="D36" s="3">
        <v>4</v>
      </c>
      <c r="E36" s="3" t="s">
        <v>12</v>
      </c>
      <c r="F36" s="3" t="s">
        <v>13</v>
      </c>
      <c r="G36" s="11">
        <f>AVERAGE(24.2,20.9,20.9,21.2,20.1)</f>
        <v>21.46</v>
      </c>
      <c r="H36" s="11">
        <f>AVERAGE(56,76,73,76,93)</f>
        <v>74.8</v>
      </c>
      <c r="I36" s="11" t="s">
        <v>14</v>
      </c>
      <c r="J36" s="3">
        <v>15</v>
      </c>
      <c r="K36" s="6">
        <v>0</v>
      </c>
      <c r="L36" s="3">
        <v>21</v>
      </c>
      <c r="M36" s="3">
        <v>13</v>
      </c>
      <c r="N36" s="3">
        <v>14</v>
      </c>
      <c r="O36" s="3">
        <v>1</v>
      </c>
      <c r="P36" s="3">
        <v>6</v>
      </c>
      <c r="Q36" s="6">
        <v>0</v>
      </c>
      <c r="R36" s="6">
        <f t="shared" si="0"/>
        <v>70</v>
      </c>
    </row>
    <row r="37" spans="1:18" x14ac:dyDescent="0.2">
      <c r="A37" s="4" t="s">
        <v>9</v>
      </c>
      <c r="B37" s="4" t="s">
        <v>10</v>
      </c>
      <c r="C37" s="4" t="s">
        <v>16</v>
      </c>
      <c r="D37" s="4">
        <v>3</v>
      </c>
      <c r="E37" s="4" t="s">
        <v>12</v>
      </c>
      <c r="F37" s="4" t="s">
        <v>13</v>
      </c>
      <c r="G37" s="10">
        <f>AVERAGE(24.2,20.9,20.9,21.2,20.1)</f>
        <v>21.46</v>
      </c>
      <c r="H37" s="10">
        <f>AVERAGE(56,76,73,76,93)</f>
        <v>74.8</v>
      </c>
      <c r="I37" s="10" t="s">
        <v>14</v>
      </c>
      <c r="J37" s="4">
        <v>2</v>
      </c>
      <c r="K37" s="6">
        <v>2</v>
      </c>
      <c r="L37" s="4">
        <v>10</v>
      </c>
      <c r="M37" s="4">
        <v>0</v>
      </c>
      <c r="N37" s="4">
        <v>7</v>
      </c>
      <c r="O37" s="4">
        <v>2</v>
      </c>
      <c r="P37" s="4">
        <v>12</v>
      </c>
      <c r="Q37" s="6">
        <v>0</v>
      </c>
      <c r="R37" s="6">
        <f t="shared" si="0"/>
        <v>35</v>
      </c>
    </row>
    <row r="38" spans="1:18" x14ac:dyDescent="0.2">
      <c r="A38" s="4" t="s">
        <v>9</v>
      </c>
      <c r="B38" s="4" t="s">
        <v>10</v>
      </c>
      <c r="C38" s="4" t="s">
        <v>16</v>
      </c>
      <c r="D38" s="4">
        <v>3</v>
      </c>
      <c r="E38" s="4" t="s">
        <v>12</v>
      </c>
      <c r="F38" s="4" t="s">
        <v>13</v>
      </c>
      <c r="G38" s="10">
        <f>AVERAGE(22.9,21.2,21,20.5,21.5)</f>
        <v>21.419999999999998</v>
      </c>
      <c r="H38" s="10">
        <f>AVERAGE(78,86,82,79,72)</f>
        <v>79.400000000000006</v>
      </c>
      <c r="I38" s="10" t="s">
        <v>14</v>
      </c>
      <c r="J38" s="4">
        <v>32</v>
      </c>
      <c r="K38" s="6">
        <v>1</v>
      </c>
      <c r="L38" s="4">
        <v>144</v>
      </c>
      <c r="M38" s="4">
        <v>1</v>
      </c>
      <c r="N38" s="4">
        <v>11</v>
      </c>
      <c r="O38" s="4">
        <v>0</v>
      </c>
      <c r="P38" s="4">
        <v>2</v>
      </c>
      <c r="Q38" s="6">
        <v>0</v>
      </c>
      <c r="R38" s="6">
        <f t="shared" si="0"/>
        <v>191</v>
      </c>
    </row>
    <row r="39" spans="1:18" x14ac:dyDescent="0.2">
      <c r="A39" s="5" t="s">
        <v>9</v>
      </c>
      <c r="B39" s="5" t="s">
        <v>10</v>
      </c>
      <c r="C39" s="5" t="s">
        <v>15</v>
      </c>
      <c r="D39" s="5">
        <v>2</v>
      </c>
      <c r="E39" s="5" t="s">
        <v>12</v>
      </c>
      <c r="F39" s="5" t="s">
        <v>13</v>
      </c>
      <c r="G39" s="9">
        <f>AVERAGE(22.9,21.2,21,20.5,21.5)</f>
        <v>21.419999999999998</v>
      </c>
      <c r="H39" s="9">
        <f>AVERAGE(78,86,82,79,72)</f>
        <v>79.400000000000006</v>
      </c>
      <c r="I39" s="9" t="s">
        <v>14</v>
      </c>
      <c r="J39" s="5">
        <v>79</v>
      </c>
      <c r="K39" s="6">
        <v>1</v>
      </c>
      <c r="L39" s="5">
        <v>89</v>
      </c>
      <c r="M39" s="5">
        <v>9</v>
      </c>
      <c r="N39" s="5">
        <v>76</v>
      </c>
      <c r="O39" s="5">
        <v>5</v>
      </c>
      <c r="P39" s="5">
        <v>3</v>
      </c>
      <c r="Q39" s="6">
        <v>0</v>
      </c>
      <c r="R39" s="6">
        <f t="shared" si="0"/>
        <v>262</v>
      </c>
    </row>
    <row r="40" spans="1:18" x14ac:dyDescent="0.2">
      <c r="A40" s="6" t="s">
        <v>9</v>
      </c>
      <c r="B40" s="6" t="s">
        <v>10</v>
      </c>
      <c r="C40" s="6" t="s">
        <v>11</v>
      </c>
      <c r="D40" s="6">
        <v>1</v>
      </c>
      <c r="E40" s="6" t="s">
        <v>12</v>
      </c>
      <c r="F40" s="6" t="s">
        <v>13</v>
      </c>
      <c r="G40" s="8">
        <f>AVERAGE(22.9,21.2,21,20.5,21.5)</f>
        <v>21.419999999999998</v>
      </c>
      <c r="H40" s="8">
        <f>AVERAGE(78,86,82,79,72)</f>
        <v>79.400000000000006</v>
      </c>
      <c r="I40" s="8" t="s">
        <v>14</v>
      </c>
      <c r="J40" s="6">
        <v>25</v>
      </c>
      <c r="K40" s="6">
        <v>1</v>
      </c>
      <c r="L40" s="6">
        <v>24</v>
      </c>
      <c r="M40" s="6">
        <v>10</v>
      </c>
      <c r="N40" s="6">
        <v>40</v>
      </c>
      <c r="O40" s="6">
        <v>4</v>
      </c>
      <c r="P40" s="6">
        <v>13</v>
      </c>
      <c r="Q40" s="6">
        <v>0</v>
      </c>
      <c r="R40" s="6">
        <f t="shared" si="0"/>
        <v>117</v>
      </c>
    </row>
    <row r="41" spans="1:18" x14ac:dyDescent="0.2">
      <c r="A41" s="3" t="s">
        <v>9</v>
      </c>
      <c r="B41" s="3" t="s">
        <v>10</v>
      </c>
      <c r="C41" s="3" t="s">
        <v>17</v>
      </c>
      <c r="D41" s="3">
        <v>4</v>
      </c>
      <c r="E41" s="3" t="s">
        <v>12</v>
      </c>
      <c r="F41" s="3" t="s">
        <v>13</v>
      </c>
      <c r="G41" s="11">
        <f>AVERAGE(22.9,21.2,21,20.5,21.5)</f>
        <v>21.419999999999998</v>
      </c>
      <c r="H41" s="11">
        <f>AVERAGE(78,86,82,79,72)</f>
        <v>79.400000000000006</v>
      </c>
      <c r="I41" s="11" t="s">
        <v>14</v>
      </c>
      <c r="J41" s="3">
        <v>63</v>
      </c>
      <c r="K41" s="6">
        <v>1</v>
      </c>
      <c r="L41" s="3">
        <v>58</v>
      </c>
      <c r="M41" s="3">
        <v>13</v>
      </c>
      <c r="N41" s="3">
        <v>69</v>
      </c>
      <c r="O41" s="3">
        <v>4</v>
      </c>
      <c r="P41" s="3">
        <v>23</v>
      </c>
      <c r="Q41" s="6">
        <v>0</v>
      </c>
      <c r="R41" s="6">
        <f t="shared" si="0"/>
        <v>231</v>
      </c>
    </row>
    <row r="42" spans="1:18" x14ac:dyDescent="0.2">
      <c r="A42" s="3" t="s">
        <v>9</v>
      </c>
      <c r="B42" s="3" t="s">
        <v>10</v>
      </c>
      <c r="C42" s="3" t="s">
        <v>17</v>
      </c>
      <c r="D42" s="3">
        <v>4</v>
      </c>
      <c r="E42" s="3" t="s">
        <v>12</v>
      </c>
      <c r="F42" s="3" t="s">
        <v>13</v>
      </c>
      <c r="G42" s="11">
        <f>AVERAGE(24.3,21.8,20.4,20.6,21.3)</f>
        <v>21.68</v>
      </c>
      <c r="H42" s="11">
        <f>AVERAGE(65,77,91,81,76)</f>
        <v>78</v>
      </c>
      <c r="I42" s="11" t="s">
        <v>18</v>
      </c>
      <c r="J42" s="3">
        <v>62</v>
      </c>
      <c r="K42" s="6">
        <v>1</v>
      </c>
      <c r="L42" s="3">
        <v>153</v>
      </c>
      <c r="M42" s="3">
        <v>5</v>
      </c>
      <c r="N42" s="3">
        <v>81</v>
      </c>
      <c r="O42" s="3">
        <v>2</v>
      </c>
      <c r="P42" s="3">
        <v>11</v>
      </c>
      <c r="Q42" s="6">
        <v>0</v>
      </c>
      <c r="R42" s="6">
        <f t="shared" si="0"/>
        <v>315</v>
      </c>
    </row>
    <row r="43" spans="1:18" x14ac:dyDescent="0.2">
      <c r="A43" s="4" t="s">
        <v>9</v>
      </c>
      <c r="B43" s="4" t="s">
        <v>10</v>
      </c>
      <c r="C43" s="4" t="s">
        <v>16</v>
      </c>
      <c r="D43" s="4">
        <v>3</v>
      </c>
      <c r="E43" s="4" t="s">
        <v>12</v>
      </c>
      <c r="F43" s="4" t="s">
        <v>13</v>
      </c>
      <c r="G43" s="10">
        <f>AVERAGE(24.3,21.8,20.4,20.6,21.3)</f>
        <v>21.68</v>
      </c>
      <c r="H43" s="10">
        <f>AVERAGE(65,77,91,81,76)</f>
        <v>78</v>
      </c>
      <c r="I43" s="10" t="s">
        <v>18</v>
      </c>
      <c r="J43" s="4">
        <v>3</v>
      </c>
      <c r="K43" s="6">
        <v>0</v>
      </c>
      <c r="L43" s="4">
        <v>13</v>
      </c>
      <c r="M43" s="4">
        <v>1</v>
      </c>
      <c r="N43" s="4">
        <v>16</v>
      </c>
      <c r="O43" s="4">
        <v>0</v>
      </c>
      <c r="P43" s="4">
        <v>8</v>
      </c>
      <c r="Q43" s="6">
        <v>0</v>
      </c>
      <c r="R43" s="6">
        <f t="shared" si="0"/>
        <v>41</v>
      </c>
    </row>
    <row r="44" spans="1:18" x14ac:dyDescent="0.2">
      <c r="A44" s="5" t="s">
        <v>9</v>
      </c>
      <c r="B44" s="5" t="s">
        <v>10</v>
      </c>
      <c r="C44" s="5" t="s">
        <v>15</v>
      </c>
      <c r="D44" s="5">
        <v>2</v>
      </c>
      <c r="E44" s="5" t="s">
        <v>12</v>
      </c>
      <c r="F44" s="5" t="s">
        <v>13</v>
      </c>
      <c r="G44" s="9">
        <f>AVERAGE(24.3,21.8,20.4,20.6,21.3)</f>
        <v>21.68</v>
      </c>
      <c r="H44" s="9">
        <f>AVERAGE(65,77,91,81,76)</f>
        <v>78</v>
      </c>
      <c r="I44" s="9" t="s">
        <v>18</v>
      </c>
      <c r="J44" s="5">
        <v>20</v>
      </c>
      <c r="K44" s="6">
        <v>1</v>
      </c>
      <c r="L44" s="5">
        <v>35</v>
      </c>
      <c r="M44" s="5">
        <v>3</v>
      </c>
      <c r="N44" s="5">
        <v>41</v>
      </c>
      <c r="O44" s="5">
        <v>0</v>
      </c>
      <c r="P44" s="5">
        <v>6</v>
      </c>
      <c r="Q44" s="6">
        <v>0</v>
      </c>
      <c r="R44" s="6">
        <f t="shared" si="0"/>
        <v>106</v>
      </c>
    </row>
    <row r="45" spans="1:18" x14ac:dyDescent="0.2">
      <c r="A45" s="6" t="s">
        <v>9</v>
      </c>
      <c r="B45" s="6" t="s">
        <v>10</v>
      </c>
      <c r="C45" s="6" t="s">
        <v>11</v>
      </c>
      <c r="D45" s="6">
        <v>1</v>
      </c>
      <c r="E45" s="6" t="s">
        <v>12</v>
      </c>
      <c r="F45" s="6" t="s">
        <v>13</v>
      </c>
      <c r="G45" s="8">
        <f>AVERAGE(24.3,21.8,20.4,20.6,21.3)</f>
        <v>21.68</v>
      </c>
      <c r="H45" s="8">
        <f>AVERAGE(65,77,91,81,76)</f>
        <v>78</v>
      </c>
      <c r="I45" s="8" t="s">
        <v>18</v>
      </c>
      <c r="J45" s="6">
        <v>36</v>
      </c>
      <c r="K45" s="6">
        <v>0</v>
      </c>
      <c r="L45" s="6">
        <v>11</v>
      </c>
      <c r="M45" s="6">
        <v>8</v>
      </c>
      <c r="N45" s="6">
        <v>76</v>
      </c>
      <c r="O45" s="6">
        <v>3</v>
      </c>
      <c r="P45" s="6">
        <v>22</v>
      </c>
      <c r="Q45" s="6">
        <v>0</v>
      </c>
      <c r="R45" s="6">
        <f t="shared" si="0"/>
        <v>156</v>
      </c>
    </row>
    <row r="46" spans="1:18" x14ac:dyDescent="0.2">
      <c r="A46" s="6" t="s">
        <v>9</v>
      </c>
      <c r="B46" s="6" t="s">
        <v>10</v>
      </c>
      <c r="C46" s="6" t="s">
        <v>11</v>
      </c>
      <c r="D46" s="6">
        <v>1</v>
      </c>
      <c r="E46" s="6" t="s">
        <v>12</v>
      </c>
      <c r="F46" s="6" t="s">
        <v>13</v>
      </c>
      <c r="G46" s="8">
        <f>AVERAGE(23.6,20.7,20.2,20.2,20.3)</f>
        <v>21</v>
      </c>
      <c r="H46" s="8">
        <f>AVERAGE(69,82,83,84,89)</f>
        <v>81.400000000000006</v>
      </c>
      <c r="I46" s="8" t="s">
        <v>18</v>
      </c>
      <c r="J46" s="6">
        <v>35</v>
      </c>
      <c r="K46" s="6">
        <v>0</v>
      </c>
      <c r="L46" s="6">
        <v>49</v>
      </c>
      <c r="M46" s="6">
        <v>8</v>
      </c>
      <c r="N46" s="6">
        <v>89</v>
      </c>
      <c r="O46" s="6">
        <v>1</v>
      </c>
      <c r="P46" s="6">
        <v>12</v>
      </c>
      <c r="Q46" s="6">
        <v>0</v>
      </c>
      <c r="R46" s="6">
        <f t="shared" si="0"/>
        <v>194</v>
      </c>
    </row>
    <row r="47" spans="1:18" x14ac:dyDescent="0.2">
      <c r="A47" s="3" t="s">
        <v>9</v>
      </c>
      <c r="B47" s="3" t="s">
        <v>10</v>
      </c>
      <c r="C47" s="3" t="s">
        <v>17</v>
      </c>
      <c r="D47" s="3">
        <v>4</v>
      </c>
      <c r="E47" s="3" t="s">
        <v>12</v>
      </c>
      <c r="F47" s="3" t="s">
        <v>13</v>
      </c>
      <c r="G47" s="11">
        <f>AVERAGE(23.6,20.7,20.2,20.2,20.3)</f>
        <v>21</v>
      </c>
      <c r="H47" s="11">
        <f>AVERAGE(69,82,83,84,89)</f>
        <v>81.400000000000006</v>
      </c>
      <c r="I47" s="11" t="s">
        <v>18</v>
      </c>
      <c r="J47" s="3">
        <v>32</v>
      </c>
      <c r="K47" s="6">
        <v>0</v>
      </c>
      <c r="L47" s="3">
        <v>29</v>
      </c>
      <c r="M47" s="3">
        <v>15</v>
      </c>
      <c r="N47" s="3">
        <v>72</v>
      </c>
      <c r="O47" s="3">
        <v>1</v>
      </c>
      <c r="P47" s="3">
        <v>10</v>
      </c>
      <c r="Q47" s="6">
        <v>0</v>
      </c>
      <c r="R47" s="6">
        <f t="shared" si="0"/>
        <v>159</v>
      </c>
    </row>
    <row r="48" spans="1:18" x14ac:dyDescent="0.2">
      <c r="A48" s="4" t="s">
        <v>9</v>
      </c>
      <c r="B48" s="4" t="s">
        <v>10</v>
      </c>
      <c r="C48" s="4" t="s">
        <v>16</v>
      </c>
      <c r="D48" s="4">
        <v>3</v>
      </c>
      <c r="E48" s="4" t="s">
        <v>12</v>
      </c>
      <c r="F48" s="4" t="s">
        <v>13</v>
      </c>
      <c r="G48" s="10">
        <f>AVERAGE(23.6,20.7,20.2,20.2,20.3)</f>
        <v>21</v>
      </c>
      <c r="H48" s="10">
        <f>AVERAGE(69,82,83,84,89)</f>
        <v>81.400000000000006</v>
      </c>
      <c r="I48" s="10" t="s">
        <v>18</v>
      </c>
      <c r="J48" s="4">
        <v>1</v>
      </c>
      <c r="K48" s="6">
        <v>0</v>
      </c>
      <c r="L48" s="4">
        <v>4</v>
      </c>
      <c r="M48" s="4">
        <v>0</v>
      </c>
      <c r="N48" s="4">
        <v>1</v>
      </c>
      <c r="O48" s="4">
        <v>0</v>
      </c>
      <c r="P48" s="4">
        <v>3</v>
      </c>
      <c r="Q48" s="6">
        <v>1</v>
      </c>
      <c r="R48" s="6">
        <f t="shared" si="0"/>
        <v>10</v>
      </c>
    </row>
    <row r="49" spans="1:18" x14ac:dyDescent="0.2">
      <c r="A49" s="5" t="s">
        <v>9</v>
      </c>
      <c r="B49" s="5" t="s">
        <v>10</v>
      </c>
      <c r="C49" s="5" t="s">
        <v>15</v>
      </c>
      <c r="D49" s="5">
        <v>2</v>
      </c>
      <c r="E49" s="5" t="s">
        <v>12</v>
      </c>
      <c r="F49" s="5" t="s">
        <v>13</v>
      </c>
      <c r="G49" s="9">
        <f>AVERAGE(23.6,20.7,20.2,20.2,20.3)</f>
        <v>21</v>
      </c>
      <c r="H49" s="9">
        <f>AVERAGE(69,82,83,84,89)</f>
        <v>81.400000000000006</v>
      </c>
      <c r="I49" s="9" t="s">
        <v>18</v>
      </c>
      <c r="J49" s="5">
        <v>20</v>
      </c>
      <c r="K49" s="6">
        <v>0</v>
      </c>
      <c r="L49" s="5">
        <v>6</v>
      </c>
      <c r="M49" s="5">
        <v>0</v>
      </c>
      <c r="N49" s="5">
        <v>28</v>
      </c>
      <c r="O49" s="5">
        <v>0</v>
      </c>
      <c r="P49" s="5">
        <v>32</v>
      </c>
      <c r="Q49" s="6">
        <v>0</v>
      </c>
      <c r="R49" s="6">
        <f t="shared" si="0"/>
        <v>86</v>
      </c>
    </row>
    <row r="50" spans="1:18" x14ac:dyDescent="0.2">
      <c r="A50" s="4" t="s">
        <v>9</v>
      </c>
      <c r="B50" s="4" t="s">
        <v>10</v>
      </c>
      <c r="C50" s="4" t="s">
        <v>16</v>
      </c>
      <c r="D50" s="4">
        <v>3</v>
      </c>
      <c r="E50" s="4" t="s">
        <v>12</v>
      </c>
      <c r="F50" s="4" t="s">
        <v>13</v>
      </c>
      <c r="G50" s="10">
        <f>AVERAGE(24.7,20.8,21,21,22.5)</f>
        <v>22</v>
      </c>
      <c r="H50" s="10">
        <f>AVERAGE(65,91,88,85,73)</f>
        <v>80.400000000000006</v>
      </c>
      <c r="I50" s="10" t="s">
        <v>18</v>
      </c>
      <c r="J50" s="4">
        <v>1</v>
      </c>
      <c r="K50" s="6">
        <v>0</v>
      </c>
      <c r="L50" s="4">
        <v>14</v>
      </c>
      <c r="M50" s="4">
        <v>0</v>
      </c>
      <c r="N50" s="4">
        <v>9</v>
      </c>
      <c r="O50" s="4">
        <v>0</v>
      </c>
      <c r="P50" s="4">
        <v>3</v>
      </c>
      <c r="Q50" s="6">
        <v>0</v>
      </c>
      <c r="R50" s="6">
        <f t="shared" si="0"/>
        <v>27</v>
      </c>
    </row>
    <row r="51" spans="1:18" x14ac:dyDescent="0.2">
      <c r="A51" s="3" t="s">
        <v>9</v>
      </c>
      <c r="B51" s="3" t="s">
        <v>10</v>
      </c>
      <c r="C51" s="3" t="s">
        <v>17</v>
      </c>
      <c r="D51" s="3">
        <v>4</v>
      </c>
      <c r="E51" s="3" t="s">
        <v>12</v>
      </c>
      <c r="F51" s="3" t="s">
        <v>13</v>
      </c>
      <c r="G51" s="11">
        <f>AVERAGE(24.7,20.8,21,21,22.5)</f>
        <v>22</v>
      </c>
      <c r="H51" s="11">
        <f>AVERAGE(65,91,88,85,73)</f>
        <v>80.400000000000006</v>
      </c>
      <c r="I51" s="11" t="s">
        <v>18</v>
      </c>
      <c r="J51" s="3">
        <v>46</v>
      </c>
      <c r="K51" s="6">
        <v>0</v>
      </c>
      <c r="L51" s="3">
        <v>46</v>
      </c>
      <c r="M51" s="3">
        <v>27</v>
      </c>
      <c r="N51" s="3">
        <v>136</v>
      </c>
      <c r="O51" s="3">
        <v>3</v>
      </c>
      <c r="P51" s="3">
        <v>12</v>
      </c>
      <c r="Q51" s="6">
        <v>0</v>
      </c>
      <c r="R51" s="6">
        <f t="shared" si="0"/>
        <v>270</v>
      </c>
    </row>
    <row r="52" spans="1:18" x14ac:dyDescent="0.2">
      <c r="A52" s="5" t="s">
        <v>9</v>
      </c>
      <c r="B52" s="5" t="s">
        <v>10</v>
      </c>
      <c r="C52" s="5" t="s">
        <v>15</v>
      </c>
      <c r="D52" s="5">
        <v>2</v>
      </c>
      <c r="E52" s="5" t="s">
        <v>12</v>
      </c>
      <c r="F52" s="5" t="s">
        <v>13</v>
      </c>
      <c r="G52" s="9">
        <f>AVERAGE(24.7,20.8,21,21,22.5)</f>
        <v>22</v>
      </c>
      <c r="H52" s="9">
        <f>AVERAGE(65,91,88,85,73)</f>
        <v>80.400000000000006</v>
      </c>
      <c r="I52" s="9" t="s">
        <v>18</v>
      </c>
      <c r="J52" s="5">
        <v>32</v>
      </c>
      <c r="K52" s="6">
        <v>0</v>
      </c>
      <c r="L52" s="5">
        <v>33</v>
      </c>
      <c r="M52" s="5">
        <v>2</v>
      </c>
      <c r="N52" s="5">
        <v>45</v>
      </c>
      <c r="O52" s="5">
        <v>0</v>
      </c>
      <c r="P52" s="5">
        <v>2</v>
      </c>
      <c r="Q52" s="6">
        <v>0</v>
      </c>
      <c r="R52" s="6">
        <f t="shared" si="0"/>
        <v>114</v>
      </c>
    </row>
    <row r="53" spans="1:18" x14ac:dyDescent="0.2">
      <c r="A53" s="6" t="s">
        <v>9</v>
      </c>
      <c r="B53" s="6" t="s">
        <v>10</v>
      </c>
      <c r="C53" s="6" t="s">
        <v>11</v>
      </c>
      <c r="D53" s="6">
        <v>1</v>
      </c>
      <c r="E53" s="6" t="s">
        <v>12</v>
      </c>
      <c r="F53" s="6" t="s">
        <v>13</v>
      </c>
      <c r="G53" s="8">
        <f>AVERAGE(24.7,20.8,21,21,22.5)</f>
        <v>22</v>
      </c>
      <c r="H53" s="8">
        <f>AVERAGE(65,91,88,85,73)</f>
        <v>80.400000000000006</v>
      </c>
      <c r="I53" s="8" t="s">
        <v>18</v>
      </c>
      <c r="J53" s="6">
        <v>55</v>
      </c>
      <c r="K53" s="6">
        <v>2</v>
      </c>
      <c r="L53" s="6">
        <v>3</v>
      </c>
      <c r="M53" s="6">
        <v>13</v>
      </c>
      <c r="N53" s="6">
        <v>73</v>
      </c>
      <c r="O53" s="6">
        <v>0</v>
      </c>
      <c r="P53" s="6">
        <v>19</v>
      </c>
      <c r="Q53" s="6">
        <v>1</v>
      </c>
      <c r="R53" s="6">
        <f t="shared" si="0"/>
        <v>166</v>
      </c>
    </row>
    <row r="54" spans="1:18" x14ac:dyDescent="0.2">
      <c r="A54" s="6" t="s">
        <v>9</v>
      </c>
      <c r="B54" s="6" t="s">
        <v>10</v>
      </c>
      <c r="C54" s="6" t="s">
        <v>11</v>
      </c>
      <c r="D54" s="6">
        <v>1</v>
      </c>
      <c r="E54" s="6" t="s">
        <v>12</v>
      </c>
      <c r="F54" s="6" t="s">
        <v>13</v>
      </c>
      <c r="G54" s="8">
        <f>AVERAGE(25.2,23.2,22.4,21.9,22.4)</f>
        <v>23.02</v>
      </c>
      <c r="H54" s="8">
        <f>AVERAGE(64,76,82,83,80)</f>
        <v>77</v>
      </c>
      <c r="I54" s="8" t="s">
        <v>18</v>
      </c>
      <c r="J54" s="6">
        <v>41</v>
      </c>
      <c r="K54" s="6">
        <v>2</v>
      </c>
      <c r="L54" s="6">
        <v>49</v>
      </c>
      <c r="M54" s="6">
        <v>4</v>
      </c>
      <c r="N54" s="6">
        <v>138</v>
      </c>
      <c r="O54" s="6">
        <v>0</v>
      </c>
      <c r="P54" s="6">
        <v>11</v>
      </c>
      <c r="Q54" s="6">
        <v>0</v>
      </c>
      <c r="R54" s="6">
        <f t="shared" si="0"/>
        <v>245</v>
      </c>
    </row>
    <row r="55" spans="1:18" x14ac:dyDescent="0.2">
      <c r="A55" s="4" t="s">
        <v>9</v>
      </c>
      <c r="B55" s="4" t="s">
        <v>10</v>
      </c>
      <c r="C55" s="4" t="s">
        <v>16</v>
      </c>
      <c r="D55" s="4">
        <v>3</v>
      </c>
      <c r="E55" s="4" t="s">
        <v>12</v>
      </c>
      <c r="F55" s="4" t="s">
        <v>13</v>
      </c>
      <c r="G55" s="10">
        <f>AVERAGE(25.2,23.2,22.4,21.9,22.4)</f>
        <v>23.02</v>
      </c>
      <c r="H55" s="10">
        <f>AVERAGE(64,76,82,83,80)</f>
        <v>77</v>
      </c>
      <c r="I55" s="10" t="s">
        <v>18</v>
      </c>
      <c r="J55" s="4">
        <v>1</v>
      </c>
      <c r="K55" s="6">
        <v>1</v>
      </c>
      <c r="L55" s="4">
        <v>7</v>
      </c>
      <c r="M55" s="4">
        <v>0</v>
      </c>
      <c r="N55" s="4">
        <v>6</v>
      </c>
      <c r="O55" s="4">
        <v>1</v>
      </c>
      <c r="P55" s="4">
        <v>2</v>
      </c>
      <c r="Q55" s="6">
        <v>0</v>
      </c>
      <c r="R55" s="6">
        <f t="shared" si="0"/>
        <v>18</v>
      </c>
    </row>
    <row r="56" spans="1:18" x14ac:dyDescent="0.2">
      <c r="A56" s="3" t="s">
        <v>9</v>
      </c>
      <c r="B56" s="3" t="s">
        <v>10</v>
      </c>
      <c r="C56" s="3" t="s">
        <v>17</v>
      </c>
      <c r="D56" s="3">
        <v>4</v>
      </c>
      <c r="E56" s="3" t="s">
        <v>12</v>
      </c>
      <c r="F56" s="3" t="s">
        <v>13</v>
      </c>
      <c r="G56" s="11">
        <f>AVERAGE(25.2,23.2,22.4,21.9,22.4)</f>
        <v>23.02</v>
      </c>
      <c r="H56" s="11">
        <f>AVERAGE(64,76,82,83,80)</f>
        <v>77</v>
      </c>
      <c r="I56" s="11" t="s">
        <v>18</v>
      </c>
      <c r="J56" s="3">
        <v>11</v>
      </c>
      <c r="K56" s="6">
        <v>0</v>
      </c>
      <c r="L56" s="3">
        <v>18</v>
      </c>
      <c r="M56" s="3">
        <v>8</v>
      </c>
      <c r="N56" s="3">
        <v>37</v>
      </c>
      <c r="O56" s="3">
        <v>3</v>
      </c>
      <c r="P56" s="3">
        <v>2</v>
      </c>
      <c r="Q56" s="6">
        <v>0</v>
      </c>
      <c r="R56" s="6">
        <f t="shared" si="0"/>
        <v>79</v>
      </c>
    </row>
    <row r="57" spans="1:18" x14ac:dyDescent="0.2">
      <c r="A57" s="5" t="s">
        <v>9</v>
      </c>
      <c r="B57" s="5" t="s">
        <v>10</v>
      </c>
      <c r="C57" s="5" t="s">
        <v>15</v>
      </c>
      <c r="D57" s="5">
        <v>2</v>
      </c>
      <c r="E57" s="5" t="s">
        <v>12</v>
      </c>
      <c r="F57" s="5" t="s">
        <v>13</v>
      </c>
      <c r="G57" s="9">
        <f>AVERAGE(25.2,23.2,22.4,21.9,22.4)</f>
        <v>23.02</v>
      </c>
      <c r="H57" s="9">
        <f>AVERAGE(64,76,82,83,80)</f>
        <v>77</v>
      </c>
      <c r="I57" s="9" t="s">
        <v>18</v>
      </c>
      <c r="J57" s="5">
        <v>30</v>
      </c>
      <c r="K57" s="6">
        <v>0</v>
      </c>
      <c r="L57" s="5">
        <v>11</v>
      </c>
      <c r="M57" s="5">
        <v>0</v>
      </c>
      <c r="N57" s="5">
        <v>57</v>
      </c>
      <c r="O57" s="5">
        <v>2</v>
      </c>
      <c r="P57" s="5">
        <v>10</v>
      </c>
      <c r="Q57" s="6">
        <v>3</v>
      </c>
      <c r="R57" s="6">
        <f t="shared" si="0"/>
        <v>113</v>
      </c>
    </row>
    <row r="58" spans="1:18" x14ac:dyDescent="0.2">
      <c r="A58" s="5" t="s">
        <v>9</v>
      </c>
      <c r="B58" s="5" t="s">
        <v>10</v>
      </c>
      <c r="C58" s="5" t="s">
        <v>15</v>
      </c>
      <c r="D58" s="5">
        <v>2</v>
      </c>
      <c r="E58" s="5" t="s">
        <v>12</v>
      </c>
      <c r="F58" s="5" t="s">
        <v>13</v>
      </c>
      <c r="G58" s="9">
        <f>AVERAGE(25.3,22.8,22.2,21.3,21.3)</f>
        <v>22.58</v>
      </c>
      <c r="H58" s="9">
        <f>AVERAGE(71,81,81,92,93)</f>
        <v>83.6</v>
      </c>
      <c r="I58" s="9" t="s">
        <v>18</v>
      </c>
      <c r="J58" s="5">
        <v>43</v>
      </c>
      <c r="K58" s="6">
        <v>0</v>
      </c>
      <c r="L58" s="5">
        <v>147</v>
      </c>
      <c r="M58" s="5">
        <v>2</v>
      </c>
      <c r="N58" s="5">
        <v>116</v>
      </c>
      <c r="O58" s="5">
        <v>0</v>
      </c>
      <c r="P58" s="5">
        <v>8</v>
      </c>
      <c r="Q58" s="6">
        <v>0</v>
      </c>
      <c r="R58" s="6">
        <f t="shared" si="0"/>
        <v>316</v>
      </c>
    </row>
    <row r="59" spans="1:18" x14ac:dyDescent="0.2">
      <c r="A59" s="6" t="s">
        <v>9</v>
      </c>
      <c r="B59" s="6" t="s">
        <v>10</v>
      </c>
      <c r="C59" s="6" t="s">
        <v>11</v>
      </c>
      <c r="D59" s="6">
        <v>1</v>
      </c>
      <c r="E59" s="6" t="s">
        <v>12</v>
      </c>
      <c r="F59" s="6" t="s">
        <v>13</v>
      </c>
      <c r="G59" s="8">
        <f>AVERAGE(25.3,22.8,22.2,21.3,21.3)</f>
        <v>22.58</v>
      </c>
      <c r="H59" s="8">
        <f>AVERAGE(71,81,81,92,93)</f>
        <v>83.6</v>
      </c>
      <c r="I59" s="8" t="s">
        <v>18</v>
      </c>
      <c r="J59" s="6">
        <v>28</v>
      </c>
      <c r="K59" s="6">
        <v>1</v>
      </c>
      <c r="L59" s="6">
        <v>20</v>
      </c>
      <c r="M59" s="6">
        <v>18</v>
      </c>
      <c r="N59" s="6">
        <v>172</v>
      </c>
      <c r="O59" s="6">
        <v>2</v>
      </c>
      <c r="P59" s="6">
        <v>12</v>
      </c>
      <c r="Q59" s="6">
        <v>0</v>
      </c>
      <c r="R59" s="6">
        <f t="shared" si="0"/>
        <v>253</v>
      </c>
    </row>
    <row r="60" spans="1:18" x14ac:dyDescent="0.2">
      <c r="A60" s="4" t="s">
        <v>9</v>
      </c>
      <c r="B60" s="4" t="s">
        <v>10</v>
      </c>
      <c r="C60" s="4" t="s">
        <v>16</v>
      </c>
      <c r="D60" s="4">
        <v>3</v>
      </c>
      <c r="E60" s="4" t="s">
        <v>12</v>
      </c>
      <c r="F60" s="4" t="s">
        <v>13</v>
      </c>
      <c r="G60" s="10">
        <f>AVERAGE(25.3,22.8,22.2,21.3,21.3)</f>
        <v>22.58</v>
      </c>
      <c r="H60" s="10">
        <f>AVERAGE(71,81,81,92,93)</f>
        <v>83.6</v>
      </c>
      <c r="I60" s="10" t="s">
        <v>18</v>
      </c>
      <c r="J60" s="4">
        <v>0</v>
      </c>
      <c r="K60" s="6">
        <v>0</v>
      </c>
      <c r="L60" s="4">
        <v>8</v>
      </c>
      <c r="M60" s="4">
        <v>0</v>
      </c>
      <c r="N60" s="4">
        <v>5</v>
      </c>
      <c r="O60" s="4">
        <v>0</v>
      </c>
      <c r="P60" s="4">
        <v>2</v>
      </c>
      <c r="Q60" s="6">
        <v>0</v>
      </c>
      <c r="R60" s="6">
        <f t="shared" si="0"/>
        <v>15</v>
      </c>
    </row>
    <row r="61" spans="1:18" x14ac:dyDescent="0.2">
      <c r="A61" s="3" t="s">
        <v>9</v>
      </c>
      <c r="B61" s="3" t="s">
        <v>10</v>
      </c>
      <c r="C61" s="3" t="s">
        <v>17</v>
      </c>
      <c r="D61" s="3">
        <v>4</v>
      </c>
      <c r="E61" s="3" t="s">
        <v>12</v>
      </c>
      <c r="F61" s="3" t="s">
        <v>13</v>
      </c>
      <c r="G61" s="11">
        <f>AVERAGE(25.3,22.8,22.2,21.3,21.3)</f>
        <v>22.58</v>
      </c>
      <c r="H61" s="11">
        <f>AVERAGE(71,81,81,92,93)</f>
        <v>83.6</v>
      </c>
      <c r="I61" s="11" t="s">
        <v>18</v>
      </c>
      <c r="J61" s="3">
        <v>28</v>
      </c>
      <c r="K61" s="6">
        <v>1</v>
      </c>
      <c r="L61" s="3">
        <v>15</v>
      </c>
      <c r="M61" s="3">
        <v>11</v>
      </c>
      <c r="N61" s="3">
        <v>90</v>
      </c>
      <c r="O61" s="3">
        <v>2</v>
      </c>
      <c r="P61" s="3">
        <v>14</v>
      </c>
      <c r="Q61" s="6">
        <v>0</v>
      </c>
      <c r="R61" s="6">
        <f t="shared" si="0"/>
        <v>161</v>
      </c>
    </row>
    <row r="62" spans="1:18" x14ac:dyDescent="0.2">
      <c r="A62" s="3" t="s">
        <v>9</v>
      </c>
      <c r="B62" s="3" t="s">
        <v>10</v>
      </c>
      <c r="C62" s="3" t="s">
        <v>17</v>
      </c>
      <c r="D62" s="3">
        <v>4</v>
      </c>
      <c r="E62" s="3" t="s">
        <v>12</v>
      </c>
      <c r="F62" s="3" t="s">
        <v>13</v>
      </c>
      <c r="G62" s="11">
        <f>AVERAGE(23.4,22.6,21.9,21.9,21.9)</f>
        <v>22.340000000000003</v>
      </c>
      <c r="H62" s="11">
        <f>AVERAGE(85,84,85,82,81)</f>
        <v>83.4</v>
      </c>
      <c r="I62" s="11" t="s">
        <v>18</v>
      </c>
      <c r="J62" s="3">
        <v>15</v>
      </c>
      <c r="K62" s="6">
        <v>0</v>
      </c>
      <c r="L62" s="3">
        <v>21</v>
      </c>
      <c r="M62" s="3">
        <v>16</v>
      </c>
      <c r="N62" s="3">
        <v>133</v>
      </c>
      <c r="O62" s="3">
        <v>1</v>
      </c>
      <c r="P62" s="3">
        <v>7</v>
      </c>
      <c r="Q62" s="6">
        <v>0</v>
      </c>
      <c r="R62" s="6">
        <f t="shared" si="0"/>
        <v>193</v>
      </c>
    </row>
    <row r="63" spans="1:18" x14ac:dyDescent="0.2">
      <c r="A63" s="5" t="s">
        <v>9</v>
      </c>
      <c r="B63" s="5" t="s">
        <v>10</v>
      </c>
      <c r="C63" s="5" t="s">
        <v>15</v>
      </c>
      <c r="D63" s="5">
        <v>2</v>
      </c>
      <c r="E63" s="5" t="s">
        <v>12</v>
      </c>
      <c r="F63" s="5" t="s">
        <v>13</v>
      </c>
      <c r="G63" s="9">
        <f>AVERAGE(23.4,22.6,21.9,21.9,21.9)</f>
        <v>22.340000000000003</v>
      </c>
      <c r="H63" s="9">
        <f>AVERAGE(85,84,85,82,81)</f>
        <v>83.4</v>
      </c>
      <c r="I63" s="9" t="s">
        <v>18</v>
      </c>
      <c r="J63" s="5">
        <v>18</v>
      </c>
      <c r="K63" s="6">
        <v>0</v>
      </c>
      <c r="L63" s="5">
        <v>26</v>
      </c>
      <c r="M63" s="5">
        <v>6</v>
      </c>
      <c r="N63" s="5">
        <v>84</v>
      </c>
      <c r="O63" s="5">
        <v>0</v>
      </c>
      <c r="P63" s="5">
        <v>2</v>
      </c>
      <c r="Q63" s="6">
        <v>0</v>
      </c>
      <c r="R63" s="6">
        <f t="shared" si="0"/>
        <v>136</v>
      </c>
    </row>
    <row r="64" spans="1:18" x14ac:dyDescent="0.2">
      <c r="A64" s="6" t="s">
        <v>9</v>
      </c>
      <c r="B64" s="6" t="s">
        <v>10</v>
      </c>
      <c r="C64" s="6" t="s">
        <v>11</v>
      </c>
      <c r="D64" s="6">
        <v>1</v>
      </c>
      <c r="E64" s="6" t="s">
        <v>12</v>
      </c>
      <c r="F64" s="6" t="s">
        <v>13</v>
      </c>
      <c r="G64" s="8">
        <f>AVERAGE(23.4,22.6,21.9,21.9,21.9)</f>
        <v>22.340000000000003</v>
      </c>
      <c r="H64" s="8">
        <f>AVERAGE(85,84,85,82,81)</f>
        <v>83.4</v>
      </c>
      <c r="I64" s="8" t="s">
        <v>18</v>
      </c>
      <c r="J64" s="6">
        <v>9</v>
      </c>
      <c r="K64" s="6">
        <v>0</v>
      </c>
      <c r="L64" s="6">
        <v>14</v>
      </c>
      <c r="M64" s="6">
        <v>18</v>
      </c>
      <c r="N64" s="6">
        <v>73</v>
      </c>
      <c r="O64" s="6">
        <v>2</v>
      </c>
      <c r="P64" s="6">
        <v>1</v>
      </c>
      <c r="Q64" s="6">
        <v>0</v>
      </c>
      <c r="R64" s="6">
        <f t="shared" si="0"/>
        <v>117</v>
      </c>
    </row>
    <row r="65" spans="1:18" x14ac:dyDescent="0.2">
      <c r="A65" s="4" t="s">
        <v>9</v>
      </c>
      <c r="B65" s="4" t="s">
        <v>10</v>
      </c>
      <c r="C65" s="4" t="s">
        <v>16</v>
      </c>
      <c r="D65" s="4">
        <v>3</v>
      </c>
      <c r="E65" s="4" t="s">
        <v>12</v>
      </c>
      <c r="F65" s="4" t="s">
        <v>13</v>
      </c>
      <c r="G65" s="10">
        <f>AVERAGE(23.4,22.6,21.9,21.9,21.9)</f>
        <v>22.340000000000003</v>
      </c>
      <c r="H65" s="10">
        <f>AVERAGE(85,84,85,82,81)</f>
        <v>83.4</v>
      </c>
      <c r="I65" s="10" t="s">
        <v>18</v>
      </c>
      <c r="J65" s="4">
        <v>0</v>
      </c>
      <c r="K65" s="6">
        <v>0</v>
      </c>
      <c r="L65" s="4">
        <v>2</v>
      </c>
      <c r="M65" s="4">
        <v>0</v>
      </c>
      <c r="N65" s="4">
        <v>4</v>
      </c>
      <c r="O65" s="4">
        <v>0</v>
      </c>
      <c r="P65" s="4">
        <v>0</v>
      </c>
      <c r="Q65" s="6">
        <v>0</v>
      </c>
      <c r="R65" s="6">
        <f t="shared" si="0"/>
        <v>6</v>
      </c>
    </row>
    <row r="66" spans="1:18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selection activeCell="Y6" sqref="Y6"/>
    </sheetView>
  </sheetViews>
  <sheetFormatPr baseColWidth="10" defaultColWidth="8.83203125" defaultRowHeight="15" x14ac:dyDescent="0.2"/>
  <cols>
    <col min="1" max="1" width="17.33203125" customWidth="1"/>
  </cols>
  <sheetData>
    <row r="1" spans="1:27" x14ac:dyDescent="0.2">
      <c r="A1" s="1" t="s">
        <v>21</v>
      </c>
      <c r="B1" s="1" t="s">
        <v>2</v>
      </c>
      <c r="C1" s="1" t="s">
        <v>1</v>
      </c>
      <c r="D1" s="1" t="s">
        <v>0</v>
      </c>
      <c r="E1" s="1" t="s">
        <v>22</v>
      </c>
      <c r="F1" s="1" t="s">
        <v>4</v>
      </c>
      <c r="G1" s="1" t="s">
        <v>5</v>
      </c>
      <c r="H1" s="1" t="s">
        <v>23</v>
      </c>
      <c r="I1" s="1" t="s">
        <v>6</v>
      </c>
      <c r="J1" s="1" t="s">
        <v>7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24</v>
      </c>
      <c r="R1" s="1" t="s">
        <v>35</v>
      </c>
      <c r="S1" s="1" t="s">
        <v>36</v>
      </c>
      <c r="T1" s="1" t="s">
        <v>37</v>
      </c>
      <c r="U1" s="1" t="s">
        <v>38</v>
      </c>
      <c r="V1" s="1" t="s">
        <v>39</v>
      </c>
      <c r="W1" s="1" t="s">
        <v>40</v>
      </c>
      <c r="X1" s="1" t="s">
        <v>41</v>
      </c>
      <c r="Y1" s="1" t="s">
        <v>42</v>
      </c>
      <c r="Z1" s="1" t="s">
        <v>43</v>
      </c>
      <c r="AA1" s="1" t="s">
        <v>19</v>
      </c>
    </row>
    <row r="2" spans="1:27" x14ac:dyDescent="0.2">
      <c r="A2" s="12">
        <v>42922</v>
      </c>
      <c r="B2" t="s">
        <v>15</v>
      </c>
      <c r="C2" t="s">
        <v>10</v>
      </c>
      <c r="D2" t="s">
        <v>25</v>
      </c>
      <c r="E2">
        <v>1</v>
      </c>
      <c r="F2" s="13">
        <v>0.66666666666666663</v>
      </c>
      <c r="G2" s="13">
        <v>0.35416666666666669</v>
      </c>
      <c r="H2" s="2">
        <f>AVERAGE(26.5,20.6,20.7,19.1,20.1)</f>
        <v>21.4</v>
      </c>
      <c r="I2" s="2">
        <f>AVERAGE(62,90,89,93,92)</f>
        <v>85.2</v>
      </c>
      <c r="J2" s="2" t="s">
        <v>14</v>
      </c>
      <c r="K2">
        <v>1</v>
      </c>
      <c r="L2">
        <v>0</v>
      </c>
      <c r="M2">
        <v>4</v>
      </c>
      <c r="N2">
        <v>0</v>
      </c>
      <c r="O2">
        <v>0</v>
      </c>
      <c r="P2">
        <v>36</v>
      </c>
      <c r="Q2">
        <v>3</v>
      </c>
      <c r="R2">
        <v>2</v>
      </c>
      <c r="S2">
        <v>29</v>
      </c>
      <c r="T2">
        <v>5</v>
      </c>
      <c r="U2">
        <v>0</v>
      </c>
      <c r="V2">
        <v>0</v>
      </c>
      <c r="W2">
        <v>1</v>
      </c>
      <c r="X2">
        <v>23</v>
      </c>
      <c r="Y2">
        <v>0</v>
      </c>
      <c r="Z2">
        <v>0</v>
      </c>
      <c r="AA2">
        <f>SUM(K2:Z2)</f>
        <v>104</v>
      </c>
    </row>
    <row r="3" spans="1:27" x14ac:dyDescent="0.2">
      <c r="A3" s="12">
        <v>42922</v>
      </c>
      <c r="B3" t="s">
        <v>15</v>
      </c>
      <c r="C3" t="s">
        <v>10</v>
      </c>
      <c r="D3" t="s">
        <v>26</v>
      </c>
      <c r="E3">
        <v>2</v>
      </c>
      <c r="F3" s="13">
        <v>0.66666666666666663</v>
      </c>
      <c r="G3" s="13">
        <v>0.35416666666666669</v>
      </c>
      <c r="H3" s="2">
        <f>H2</f>
        <v>21.4</v>
      </c>
      <c r="I3" s="2">
        <f>I2</f>
        <v>85.2</v>
      </c>
      <c r="J3" s="2" t="s">
        <v>14</v>
      </c>
      <c r="K3">
        <v>14</v>
      </c>
      <c r="L3">
        <v>0</v>
      </c>
      <c r="M3">
        <v>25</v>
      </c>
      <c r="N3">
        <v>0</v>
      </c>
      <c r="O3">
        <v>0</v>
      </c>
      <c r="P3">
        <v>17</v>
      </c>
      <c r="Q3">
        <v>2</v>
      </c>
      <c r="R3">
        <v>6</v>
      </c>
      <c r="S3">
        <v>66</v>
      </c>
      <c r="T3">
        <v>34</v>
      </c>
      <c r="U3">
        <v>0</v>
      </c>
      <c r="V3">
        <v>2</v>
      </c>
      <c r="W3">
        <v>5</v>
      </c>
      <c r="X3">
        <v>19</v>
      </c>
      <c r="Y3">
        <v>0</v>
      </c>
      <c r="Z3">
        <v>0</v>
      </c>
      <c r="AA3">
        <f t="shared" ref="AA3:AA65" si="0">SUM(K3:Z3)</f>
        <v>190</v>
      </c>
    </row>
    <row r="4" spans="1:27" x14ac:dyDescent="0.2">
      <c r="A4" s="12">
        <v>42922</v>
      </c>
      <c r="B4" t="s">
        <v>15</v>
      </c>
      <c r="C4" t="s">
        <v>10</v>
      </c>
      <c r="D4" t="s">
        <v>27</v>
      </c>
      <c r="E4">
        <v>4</v>
      </c>
      <c r="F4" s="13">
        <v>0.66666666666666663</v>
      </c>
      <c r="G4" s="13">
        <v>0.35416666666666669</v>
      </c>
      <c r="H4" s="2">
        <f>H2</f>
        <v>21.4</v>
      </c>
      <c r="I4" s="2">
        <f>I2</f>
        <v>85.2</v>
      </c>
      <c r="J4" s="2" t="s">
        <v>14</v>
      </c>
      <c r="K4">
        <v>18</v>
      </c>
      <c r="L4">
        <v>0</v>
      </c>
      <c r="M4">
        <v>16</v>
      </c>
      <c r="N4">
        <v>0</v>
      </c>
      <c r="O4">
        <v>0</v>
      </c>
      <c r="P4">
        <v>13</v>
      </c>
      <c r="Q4">
        <v>0</v>
      </c>
      <c r="R4">
        <v>0</v>
      </c>
      <c r="S4">
        <v>7</v>
      </c>
      <c r="T4">
        <v>3</v>
      </c>
      <c r="U4">
        <v>0</v>
      </c>
      <c r="V4">
        <v>0</v>
      </c>
      <c r="W4">
        <v>1</v>
      </c>
      <c r="X4">
        <v>1</v>
      </c>
      <c r="Y4">
        <v>0</v>
      </c>
      <c r="Z4">
        <v>0</v>
      </c>
      <c r="AA4">
        <f t="shared" si="0"/>
        <v>59</v>
      </c>
    </row>
    <row r="5" spans="1:27" x14ac:dyDescent="0.2">
      <c r="A5" s="12">
        <v>42922</v>
      </c>
      <c r="B5" t="s">
        <v>15</v>
      </c>
      <c r="C5" t="s">
        <v>10</v>
      </c>
      <c r="D5" t="s">
        <v>28</v>
      </c>
      <c r="E5">
        <v>3</v>
      </c>
      <c r="F5" s="13">
        <v>0.66666666666666663</v>
      </c>
      <c r="G5" s="13">
        <v>0.35416666666666669</v>
      </c>
      <c r="H5" s="2">
        <f>H2</f>
        <v>21.4</v>
      </c>
      <c r="I5" s="2">
        <f>I2</f>
        <v>85.2</v>
      </c>
      <c r="J5" s="2" t="s">
        <v>14</v>
      </c>
      <c r="K5">
        <v>10</v>
      </c>
      <c r="L5">
        <v>0</v>
      </c>
      <c r="M5">
        <v>4</v>
      </c>
      <c r="N5">
        <v>2</v>
      </c>
      <c r="O5">
        <v>0</v>
      </c>
      <c r="P5">
        <v>18</v>
      </c>
      <c r="Q5">
        <v>4</v>
      </c>
      <c r="R5">
        <v>5</v>
      </c>
      <c r="S5">
        <v>32</v>
      </c>
      <c r="T5">
        <v>29</v>
      </c>
      <c r="U5">
        <v>0</v>
      </c>
      <c r="V5">
        <v>0</v>
      </c>
      <c r="W5">
        <v>6</v>
      </c>
      <c r="X5">
        <v>16</v>
      </c>
      <c r="Y5">
        <v>0</v>
      </c>
      <c r="Z5">
        <v>0</v>
      </c>
      <c r="AA5">
        <f t="shared" si="0"/>
        <v>126</v>
      </c>
    </row>
    <row r="6" spans="1:27" x14ac:dyDescent="0.2">
      <c r="A6" s="12">
        <v>42923</v>
      </c>
      <c r="B6" t="s">
        <v>15</v>
      </c>
      <c r="C6" t="s">
        <v>10</v>
      </c>
      <c r="D6" t="s">
        <v>28</v>
      </c>
      <c r="E6">
        <v>3</v>
      </c>
      <c r="F6" s="13">
        <v>0.66666666666666663</v>
      </c>
      <c r="G6" s="13">
        <v>0.35416666666666669</v>
      </c>
      <c r="H6" s="2">
        <f>AVERAGE(25.6,21.5,17.7,18.7,19.8)</f>
        <v>20.66</v>
      </c>
      <c r="I6" s="2">
        <f>AVERAGE(66,85,96,90,85)</f>
        <v>84.4</v>
      </c>
      <c r="J6" s="2" t="s">
        <v>14</v>
      </c>
      <c r="K6">
        <v>14</v>
      </c>
      <c r="L6">
        <v>0</v>
      </c>
      <c r="M6">
        <v>12</v>
      </c>
      <c r="N6">
        <v>4</v>
      </c>
      <c r="O6">
        <v>0</v>
      </c>
      <c r="P6">
        <v>98</v>
      </c>
      <c r="Q6">
        <v>3</v>
      </c>
      <c r="R6">
        <v>0</v>
      </c>
      <c r="S6">
        <v>65</v>
      </c>
      <c r="T6">
        <v>6</v>
      </c>
      <c r="U6">
        <v>0</v>
      </c>
      <c r="V6">
        <v>0</v>
      </c>
      <c r="W6">
        <v>23</v>
      </c>
      <c r="X6">
        <v>44</v>
      </c>
      <c r="Y6">
        <v>0</v>
      </c>
      <c r="Z6">
        <v>0</v>
      </c>
      <c r="AA6">
        <f t="shared" si="0"/>
        <v>269</v>
      </c>
    </row>
    <row r="7" spans="1:27" x14ac:dyDescent="0.2">
      <c r="A7" s="12">
        <v>42923</v>
      </c>
      <c r="B7" t="s">
        <v>15</v>
      </c>
      <c r="C7" t="s">
        <v>10</v>
      </c>
      <c r="D7" t="s">
        <v>25</v>
      </c>
      <c r="E7">
        <v>1</v>
      </c>
      <c r="F7" s="13">
        <v>0.66666666666666663</v>
      </c>
      <c r="G7" s="13">
        <v>0.35416666666666669</v>
      </c>
      <c r="H7" s="2">
        <f>H6</f>
        <v>20.66</v>
      </c>
      <c r="I7" s="2">
        <f>I6</f>
        <v>84.4</v>
      </c>
      <c r="J7" s="2" t="s">
        <v>14</v>
      </c>
      <c r="K7">
        <v>1</v>
      </c>
      <c r="L7">
        <v>0</v>
      </c>
      <c r="M7">
        <v>1</v>
      </c>
      <c r="N7">
        <v>2</v>
      </c>
      <c r="O7">
        <v>0</v>
      </c>
      <c r="P7">
        <v>19</v>
      </c>
      <c r="Q7">
        <v>2</v>
      </c>
      <c r="R7">
        <v>0</v>
      </c>
      <c r="S7">
        <v>11</v>
      </c>
      <c r="T7">
        <v>6</v>
      </c>
      <c r="U7">
        <v>0</v>
      </c>
      <c r="V7">
        <v>0</v>
      </c>
      <c r="W7">
        <v>6</v>
      </c>
      <c r="X7">
        <v>8</v>
      </c>
      <c r="Y7">
        <v>0</v>
      </c>
      <c r="Z7">
        <v>0</v>
      </c>
      <c r="AA7">
        <f t="shared" si="0"/>
        <v>56</v>
      </c>
    </row>
    <row r="8" spans="1:27" x14ac:dyDescent="0.2">
      <c r="A8" s="12">
        <v>42923</v>
      </c>
      <c r="B8" t="s">
        <v>15</v>
      </c>
      <c r="C8" t="s">
        <v>10</v>
      </c>
      <c r="D8" t="s">
        <v>26</v>
      </c>
      <c r="E8">
        <v>2</v>
      </c>
      <c r="F8" s="13">
        <v>0.66666666666666663</v>
      </c>
      <c r="G8" s="13">
        <v>0.35416666666666669</v>
      </c>
      <c r="H8" s="2">
        <f>H6</f>
        <v>20.66</v>
      </c>
      <c r="I8" s="2">
        <f>I6</f>
        <v>84.4</v>
      </c>
      <c r="J8" s="2" t="s">
        <v>14</v>
      </c>
      <c r="K8">
        <v>0</v>
      </c>
      <c r="L8">
        <v>0</v>
      </c>
      <c r="M8">
        <v>0</v>
      </c>
      <c r="N8">
        <v>0</v>
      </c>
      <c r="O8">
        <v>0</v>
      </c>
      <c r="P8">
        <v>6</v>
      </c>
      <c r="Q8">
        <v>0</v>
      </c>
      <c r="R8">
        <v>0</v>
      </c>
      <c r="S8">
        <v>7</v>
      </c>
      <c r="T8">
        <v>0</v>
      </c>
      <c r="U8">
        <v>0</v>
      </c>
      <c r="V8">
        <v>0</v>
      </c>
      <c r="W8">
        <v>1</v>
      </c>
      <c r="X8">
        <v>3</v>
      </c>
      <c r="Y8">
        <v>0</v>
      </c>
      <c r="Z8">
        <v>0</v>
      </c>
      <c r="AA8">
        <f t="shared" si="0"/>
        <v>17</v>
      </c>
    </row>
    <row r="9" spans="1:27" x14ac:dyDescent="0.2">
      <c r="A9" s="12">
        <v>42923</v>
      </c>
      <c r="B9" t="s">
        <v>15</v>
      </c>
      <c r="C9" t="s">
        <v>10</v>
      </c>
      <c r="D9" t="s">
        <v>27</v>
      </c>
      <c r="E9">
        <v>4</v>
      </c>
      <c r="F9" s="13">
        <v>0.66666666666666663</v>
      </c>
      <c r="G9" s="13">
        <v>0.35416666666666669</v>
      </c>
      <c r="H9" s="2">
        <f>H6</f>
        <v>20.66</v>
      </c>
      <c r="I9" s="2">
        <f>I6</f>
        <v>84.4</v>
      </c>
      <c r="J9" s="2" t="s">
        <v>14</v>
      </c>
      <c r="K9">
        <v>8</v>
      </c>
      <c r="L9">
        <v>0</v>
      </c>
      <c r="M9">
        <v>3</v>
      </c>
      <c r="N9">
        <v>0</v>
      </c>
      <c r="O9">
        <v>0</v>
      </c>
      <c r="P9">
        <v>15</v>
      </c>
      <c r="Q9">
        <v>1</v>
      </c>
      <c r="R9">
        <v>1</v>
      </c>
      <c r="S9">
        <v>16</v>
      </c>
      <c r="T9">
        <v>2</v>
      </c>
      <c r="U9">
        <v>0</v>
      </c>
      <c r="V9">
        <v>0</v>
      </c>
      <c r="W9">
        <v>25</v>
      </c>
      <c r="X9">
        <v>100</v>
      </c>
      <c r="Y9">
        <v>0</v>
      </c>
      <c r="Z9">
        <v>0</v>
      </c>
      <c r="AA9">
        <f t="shared" si="0"/>
        <v>171</v>
      </c>
    </row>
    <row r="10" spans="1:27" x14ac:dyDescent="0.2">
      <c r="A10" s="12">
        <v>42925</v>
      </c>
      <c r="B10" t="s">
        <v>15</v>
      </c>
      <c r="C10" t="s">
        <v>10</v>
      </c>
      <c r="D10" t="s">
        <v>27</v>
      </c>
      <c r="E10">
        <v>4</v>
      </c>
      <c r="F10" s="13">
        <v>0.66666666666666663</v>
      </c>
      <c r="G10" s="13">
        <v>0.35416666666666669</v>
      </c>
      <c r="H10" s="2">
        <f>AVERAGE(26.4,22.1,21.8,22,22.8)</f>
        <v>23.02</v>
      </c>
      <c r="I10" s="2">
        <f>AVERAGE(63,81,81,84,82)</f>
        <v>78.2</v>
      </c>
      <c r="J10" s="2" t="s">
        <v>14</v>
      </c>
      <c r="K10">
        <v>15</v>
      </c>
      <c r="L10">
        <v>1</v>
      </c>
      <c r="M10">
        <v>12</v>
      </c>
      <c r="N10">
        <v>0</v>
      </c>
      <c r="O10">
        <v>0</v>
      </c>
      <c r="P10">
        <v>60</v>
      </c>
      <c r="Q10">
        <v>0</v>
      </c>
      <c r="R10">
        <v>0</v>
      </c>
      <c r="S10">
        <v>14</v>
      </c>
      <c r="T10">
        <v>0</v>
      </c>
      <c r="U10">
        <v>0</v>
      </c>
      <c r="V10">
        <v>0</v>
      </c>
      <c r="W10">
        <v>37</v>
      </c>
      <c r="X10">
        <v>66</v>
      </c>
      <c r="Y10">
        <v>0</v>
      </c>
      <c r="Z10">
        <v>0</v>
      </c>
      <c r="AA10">
        <f t="shared" si="0"/>
        <v>205</v>
      </c>
    </row>
    <row r="11" spans="1:27" x14ac:dyDescent="0.2">
      <c r="A11" s="12">
        <v>42925</v>
      </c>
      <c r="B11" t="s">
        <v>15</v>
      </c>
      <c r="C11" t="s">
        <v>10</v>
      </c>
      <c r="D11" t="s">
        <v>28</v>
      </c>
      <c r="E11">
        <v>3</v>
      </c>
      <c r="F11" s="13">
        <v>0.66666666666666663</v>
      </c>
      <c r="G11" s="13">
        <v>0.35416666666666669</v>
      </c>
      <c r="H11" s="2">
        <f>H10</f>
        <v>23.02</v>
      </c>
      <c r="I11" s="2">
        <f>I10</f>
        <v>78.2</v>
      </c>
      <c r="J11" s="2" t="s">
        <v>14</v>
      </c>
      <c r="K11">
        <v>78</v>
      </c>
      <c r="L11">
        <v>0</v>
      </c>
      <c r="M11">
        <v>45</v>
      </c>
      <c r="N11">
        <v>1</v>
      </c>
      <c r="O11">
        <v>1</v>
      </c>
      <c r="P11">
        <v>45</v>
      </c>
      <c r="Q11">
        <v>9</v>
      </c>
      <c r="R11">
        <v>3</v>
      </c>
      <c r="S11">
        <v>39</v>
      </c>
      <c r="T11">
        <v>42</v>
      </c>
      <c r="U11">
        <v>2</v>
      </c>
      <c r="V11">
        <v>1</v>
      </c>
      <c r="W11">
        <v>81</v>
      </c>
      <c r="X11">
        <v>26</v>
      </c>
      <c r="Y11">
        <v>0</v>
      </c>
      <c r="Z11">
        <v>0</v>
      </c>
      <c r="AA11">
        <f t="shared" si="0"/>
        <v>373</v>
      </c>
    </row>
    <row r="12" spans="1:27" x14ac:dyDescent="0.2">
      <c r="A12" s="12">
        <v>42925</v>
      </c>
      <c r="B12" t="s">
        <v>15</v>
      </c>
      <c r="C12" t="s">
        <v>10</v>
      </c>
      <c r="D12" t="s">
        <v>25</v>
      </c>
      <c r="E12">
        <v>1</v>
      </c>
      <c r="F12" s="13">
        <v>0.66666666666666663</v>
      </c>
      <c r="G12" s="13">
        <v>0.35416666666666669</v>
      </c>
      <c r="H12" s="2">
        <f>H10</f>
        <v>23.02</v>
      </c>
      <c r="I12" s="2">
        <f>I10</f>
        <v>78.2</v>
      </c>
      <c r="J12" s="2" t="s">
        <v>14</v>
      </c>
      <c r="K12">
        <v>4</v>
      </c>
      <c r="L12">
        <v>0</v>
      </c>
      <c r="M12">
        <v>13</v>
      </c>
      <c r="N12">
        <v>2</v>
      </c>
      <c r="O12">
        <v>0</v>
      </c>
      <c r="P12">
        <v>20</v>
      </c>
      <c r="Q12">
        <v>1</v>
      </c>
      <c r="R12">
        <v>0</v>
      </c>
      <c r="S12">
        <v>1</v>
      </c>
      <c r="T12">
        <v>5</v>
      </c>
      <c r="U12">
        <v>0</v>
      </c>
      <c r="V12">
        <v>0</v>
      </c>
      <c r="W12">
        <v>5</v>
      </c>
      <c r="X12">
        <v>12</v>
      </c>
      <c r="Y12">
        <v>0</v>
      </c>
      <c r="Z12">
        <v>0</v>
      </c>
      <c r="AA12">
        <f t="shared" si="0"/>
        <v>63</v>
      </c>
    </row>
    <row r="13" spans="1:27" x14ac:dyDescent="0.2">
      <c r="A13" s="12">
        <v>42925</v>
      </c>
      <c r="B13" t="s">
        <v>15</v>
      </c>
      <c r="C13" t="s">
        <v>10</v>
      </c>
      <c r="D13" t="s">
        <v>26</v>
      </c>
      <c r="E13">
        <v>2</v>
      </c>
      <c r="F13" s="13">
        <v>0.66666666666666663</v>
      </c>
      <c r="G13" s="13">
        <v>0.35416666666666669</v>
      </c>
      <c r="H13" s="2">
        <f>H10</f>
        <v>23.02</v>
      </c>
      <c r="I13" s="2">
        <f>I10</f>
        <v>78.2</v>
      </c>
      <c r="J13" s="2" t="s">
        <v>14</v>
      </c>
      <c r="K13">
        <v>26</v>
      </c>
      <c r="L13">
        <v>1</v>
      </c>
      <c r="M13">
        <v>10</v>
      </c>
      <c r="N13">
        <v>0</v>
      </c>
      <c r="O13">
        <v>0</v>
      </c>
      <c r="P13">
        <v>22</v>
      </c>
      <c r="Q13">
        <v>0</v>
      </c>
      <c r="R13">
        <v>4</v>
      </c>
      <c r="S13">
        <v>35</v>
      </c>
      <c r="T13">
        <v>54</v>
      </c>
      <c r="U13">
        <v>0</v>
      </c>
      <c r="V13">
        <v>0</v>
      </c>
      <c r="W13">
        <v>56</v>
      </c>
      <c r="X13">
        <v>16</v>
      </c>
      <c r="Y13">
        <v>0</v>
      </c>
      <c r="Z13">
        <v>0</v>
      </c>
      <c r="AA13">
        <f t="shared" si="0"/>
        <v>224</v>
      </c>
    </row>
    <row r="14" spans="1:27" x14ac:dyDescent="0.2">
      <c r="A14" s="12">
        <v>42926</v>
      </c>
      <c r="B14" t="s">
        <v>15</v>
      </c>
      <c r="C14" t="s">
        <v>10</v>
      </c>
      <c r="D14" t="s">
        <v>26</v>
      </c>
      <c r="E14">
        <v>2</v>
      </c>
      <c r="F14" s="13">
        <v>0.66666666666666663</v>
      </c>
      <c r="G14" s="13">
        <v>0.35416666666666669</v>
      </c>
      <c r="H14" s="2">
        <f>AVERAGE(26.7,23.5,22.9,22.6,23.4)</f>
        <v>23.82</v>
      </c>
      <c r="I14" s="2">
        <f>AVERAGE(62,75,80,82,79)</f>
        <v>75.599999999999994</v>
      </c>
      <c r="J14" s="2" t="s">
        <v>14</v>
      </c>
      <c r="K14">
        <v>134</v>
      </c>
      <c r="L14">
        <v>3</v>
      </c>
      <c r="M14">
        <v>167</v>
      </c>
      <c r="N14">
        <v>0</v>
      </c>
      <c r="O14">
        <v>0</v>
      </c>
      <c r="P14">
        <v>51</v>
      </c>
      <c r="Q14">
        <v>0</v>
      </c>
      <c r="R14">
        <v>4</v>
      </c>
      <c r="S14">
        <v>100</v>
      </c>
      <c r="T14">
        <v>40</v>
      </c>
      <c r="U14">
        <v>0</v>
      </c>
      <c r="V14">
        <v>0</v>
      </c>
      <c r="W14">
        <v>37</v>
      </c>
      <c r="X14">
        <v>66</v>
      </c>
      <c r="Y14">
        <v>0</v>
      </c>
      <c r="Z14">
        <v>0</v>
      </c>
      <c r="AA14">
        <f t="shared" si="0"/>
        <v>602</v>
      </c>
    </row>
    <row r="15" spans="1:27" x14ac:dyDescent="0.2">
      <c r="A15" s="12">
        <v>42926</v>
      </c>
      <c r="B15" t="s">
        <v>15</v>
      </c>
      <c r="C15" t="s">
        <v>10</v>
      </c>
      <c r="D15" t="s">
        <v>27</v>
      </c>
      <c r="E15">
        <v>4</v>
      </c>
      <c r="F15" s="13">
        <v>0.66666666666666663</v>
      </c>
      <c r="G15" s="13">
        <v>0.35416666666666669</v>
      </c>
      <c r="H15" s="2">
        <f>H14</f>
        <v>23.82</v>
      </c>
      <c r="I15" s="2">
        <f>I14</f>
        <v>75.599999999999994</v>
      </c>
      <c r="J15" s="2" t="s">
        <v>14</v>
      </c>
      <c r="K15">
        <v>111</v>
      </c>
      <c r="L15">
        <v>0</v>
      </c>
      <c r="M15">
        <v>151</v>
      </c>
      <c r="N15">
        <v>1</v>
      </c>
      <c r="O15">
        <v>0</v>
      </c>
      <c r="P15">
        <v>41</v>
      </c>
      <c r="Q15">
        <v>6</v>
      </c>
      <c r="R15">
        <v>18</v>
      </c>
      <c r="S15">
        <v>71</v>
      </c>
      <c r="T15">
        <v>100</v>
      </c>
      <c r="U15">
        <v>0</v>
      </c>
      <c r="V15">
        <v>0</v>
      </c>
      <c r="W15">
        <v>37</v>
      </c>
      <c r="X15">
        <v>99</v>
      </c>
      <c r="Y15">
        <v>0</v>
      </c>
      <c r="Z15">
        <v>0</v>
      </c>
      <c r="AA15">
        <f t="shared" si="0"/>
        <v>635</v>
      </c>
    </row>
    <row r="16" spans="1:27" x14ac:dyDescent="0.2">
      <c r="A16" s="12">
        <v>42926</v>
      </c>
      <c r="B16" t="s">
        <v>15</v>
      </c>
      <c r="C16" t="s">
        <v>10</v>
      </c>
      <c r="D16" t="s">
        <v>28</v>
      </c>
      <c r="E16">
        <v>3</v>
      </c>
      <c r="F16" s="13">
        <v>0.66666666666666663</v>
      </c>
      <c r="G16" s="13">
        <v>0.35416666666666669</v>
      </c>
      <c r="H16" s="2">
        <f>H14</f>
        <v>23.82</v>
      </c>
      <c r="I16" s="2">
        <f>I14</f>
        <v>75.599999999999994</v>
      </c>
      <c r="J16" s="2" t="s">
        <v>14</v>
      </c>
      <c r="K16">
        <v>72</v>
      </c>
      <c r="L16">
        <v>0</v>
      </c>
      <c r="M16">
        <v>33</v>
      </c>
      <c r="N16">
        <v>0</v>
      </c>
      <c r="O16">
        <v>0</v>
      </c>
      <c r="P16">
        <v>35</v>
      </c>
      <c r="Q16">
        <v>1</v>
      </c>
      <c r="R16">
        <v>5</v>
      </c>
      <c r="S16">
        <v>6</v>
      </c>
      <c r="T16">
        <v>14</v>
      </c>
      <c r="U16">
        <v>0</v>
      </c>
      <c r="V16">
        <v>1</v>
      </c>
      <c r="W16">
        <v>15</v>
      </c>
      <c r="X16">
        <v>30</v>
      </c>
      <c r="Y16">
        <v>0</v>
      </c>
      <c r="Z16">
        <v>0</v>
      </c>
      <c r="AA16">
        <f t="shared" si="0"/>
        <v>212</v>
      </c>
    </row>
    <row r="17" spans="1:27" x14ac:dyDescent="0.2">
      <c r="A17" s="12">
        <v>42926</v>
      </c>
      <c r="B17" t="s">
        <v>15</v>
      </c>
      <c r="C17" t="s">
        <v>10</v>
      </c>
      <c r="D17" t="s">
        <v>25</v>
      </c>
      <c r="E17">
        <v>1</v>
      </c>
      <c r="F17" s="13">
        <v>0.66666666666666663</v>
      </c>
      <c r="G17" s="13">
        <v>0.35416666666666669</v>
      </c>
      <c r="H17" s="2">
        <f>H14</f>
        <v>23.82</v>
      </c>
      <c r="I17" s="2">
        <f>I14</f>
        <v>75.599999999999994</v>
      </c>
      <c r="J17" s="2" t="s">
        <v>14</v>
      </c>
      <c r="K17">
        <v>1</v>
      </c>
      <c r="L17">
        <v>0</v>
      </c>
      <c r="M17">
        <v>0</v>
      </c>
      <c r="N17">
        <v>0</v>
      </c>
      <c r="O17">
        <v>0</v>
      </c>
      <c r="P17">
        <v>5</v>
      </c>
      <c r="Q17">
        <v>1</v>
      </c>
      <c r="R17">
        <v>0</v>
      </c>
      <c r="S17">
        <v>3</v>
      </c>
      <c r="T17">
        <v>5</v>
      </c>
      <c r="U17">
        <v>0</v>
      </c>
      <c r="V17">
        <v>0</v>
      </c>
      <c r="W17">
        <v>0</v>
      </c>
      <c r="X17">
        <v>4</v>
      </c>
      <c r="Y17">
        <v>0</v>
      </c>
      <c r="Z17">
        <v>0</v>
      </c>
      <c r="AA17">
        <f t="shared" si="0"/>
        <v>19</v>
      </c>
    </row>
    <row r="18" spans="1:27" x14ac:dyDescent="0.2">
      <c r="A18" s="12">
        <v>42927</v>
      </c>
      <c r="B18" t="s">
        <v>15</v>
      </c>
      <c r="C18" t="s">
        <v>10</v>
      </c>
      <c r="D18" t="s">
        <v>26</v>
      </c>
      <c r="E18">
        <v>2</v>
      </c>
      <c r="F18" s="13">
        <v>0.66666666666666663</v>
      </c>
      <c r="G18" s="13">
        <v>0.35416666666666669</v>
      </c>
      <c r="H18" s="2">
        <f>AVERAGE(25.7,22.7,22.4,21.6,22.6)</f>
        <v>23</v>
      </c>
      <c r="I18" s="2">
        <f>AVERAGE(63,79,80,88,85)</f>
        <v>79</v>
      </c>
      <c r="J18" s="2" t="s">
        <v>14</v>
      </c>
      <c r="K18">
        <v>126</v>
      </c>
      <c r="L18">
        <v>0</v>
      </c>
      <c r="M18">
        <v>193</v>
      </c>
      <c r="N18">
        <v>1</v>
      </c>
      <c r="O18">
        <v>0</v>
      </c>
      <c r="P18">
        <v>95</v>
      </c>
      <c r="Q18">
        <v>1</v>
      </c>
      <c r="R18">
        <v>7</v>
      </c>
      <c r="S18">
        <v>57</v>
      </c>
      <c r="T18">
        <v>116</v>
      </c>
      <c r="U18">
        <v>0</v>
      </c>
      <c r="V18">
        <v>1</v>
      </c>
      <c r="W18">
        <v>47</v>
      </c>
      <c r="X18">
        <v>69</v>
      </c>
      <c r="Y18">
        <v>0</v>
      </c>
      <c r="Z18">
        <v>0</v>
      </c>
      <c r="AA18">
        <f t="shared" si="0"/>
        <v>713</v>
      </c>
    </row>
    <row r="19" spans="1:27" x14ac:dyDescent="0.2">
      <c r="A19" s="12">
        <v>42927</v>
      </c>
      <c r="B19" t="s">
        <v>15</v>
      </c>
      <c r="C19" t="s">
        <v>10</v>
      </c>
      <c r="D19" t="s">
        <v>28</v>
      </c>
      <c r="E19">
        <v>3</v>
      </c>
      <c r="F19" s="13">
        <v>0.66666666666666663</v>
      </c>
      <c r="G19" s="13">
        <v>0.35416666666666669</v>
      </c>
      <c r="H19" s="2">
        <f>H18</f>
        <v>23</v>
      </c>
      <c r="I19" s="2">
        <f>I18</f>
        <v>79</v>
      </c>
      <c r="J19" s="2" t="s">
        <v>14</v>
      </c>
      <c r="K19">
        <v>97</v>
      </c>
      <c r="L19">
        <v>0</v>
      </c>
      <c r="M19">
        <v>125</v>
      </c>
      <c r="N19">
        <v>0</v>
      </c>
      <c r="O19">
        <v>0</v>
      </c>
      <c r="P19">
        <v>40</v>
      </c>
      <c r="Q19">
        <v>6</v>
      </c>
      <c r="R19">
        <v>12</v>
      </c>
      <c r="S19">
        <v>13</v>
      </c>
      <c r="T19">
        <v>142</v>
      </c>
      <c r="U19">
        <v>0</v>
      </c>
      <c r="V19">
        <v>0</v>
      </c>
      <c r="W19">
        <v>50</v>
      </c>
      <c r="X19">
        <v>49</v>
      </c>
      <c r="Y19">
        <v>0</v>
      </c>
      <c r="Z19">
        <v>0</v>
      </c>
      <c r="AA19">
        <f t="shared" si="0"/>
        <v>534</v>
      </c>
    </row>
    <row r="20" spans="1:27" x14ac:dyDescent="0.2">
      <c r="A20" s="12">
        <v>42927</v>
      </c>
      <c r="B20" t="s">
        <v>15</v>
      </c>
      <c r="C20" t="s">
        <v>10</v>
      </c>
      <c r="D20" t="s">
        <v>27</v>
      </c>
      <c r="E20">
        <v>4</v>
      </c>
      <c r="F20" s="13">
        <v>0.66666666666666663</v>
      </c>
      <c r="G20" s="13">
        <v>0.35416666666666669</v>
      </c>
      <c r="H20" s="2">
        <f>H18</f>
        <v>23</v>
      </c>
      <c r="I20" s="2">
        <f>I18</f>
        <v>79</v>
      </c>
      <c r="J20" s="2" t="s">
        <v>14</v>
      </c>
      <c r="K20">
        <v>79</v>
      </c>
      <c r="L20">
        <v>0</v>
      </c>
      <c r="M20">
        <v>30</v>
      </c>
      <c r="N20">
        <v>0</v>
      </c>
      <c r="O20">
        <v>0</v>
      </c>
      <c r="P20">
        <v>42</v>
      </c>
      <c r="Q20">
        <v>5</v>
      </c>
      <c r="R20">
        <v>1</v>
      </c>
      <c r="S20">
        <v>16</v>
      </c>
      <c r="T20">
        <v>29</v>
      </c>
      <c r="U20">
        <v>0</v>
      </c>
      <c r="V20">
        <v>1</v>
      </c>
      <c r="W20">
        <v>17</v>
      </c>
      <c r="X20">
        <v>27</v>
      </c>
      <c r="Y20">
        <v>0</v>
      </c>
      <c r="Z20">
        <v>0</v>
      </c>
      <c r="AA20">
        <f t="shared" si="0"/>
        <v>247</v>
      </c>
    </row>
    <row r="21" spans="1:27" x14ac:dyDescent="0.2">
      <c r="A21" s="12">
        <v>42927</v>
      </c>
      <c r="B21" t="s">
        <v>15</v>
      </c>
      <c r="C21" t="s">
        <v>10</v>
      </c>
      <c r="D21" t="s">
        <v>25</v>
      </c>
      <c r="E21">
        <v>1</v>
      </c>
      <c r="F21" s="13">
        <v>0.66666666666666663</v>
      </c>
      <c r="G21" s="13">
        <v>0.35416666666666669</v>
      </c>
      <c r="H21" s="2">
        <f>H18</f>
        <v>23</v>
      </c>
      <c r="I21" s="2">
        <f>I18</f>
        <v>79</v>
      </c>
      <c r="J21" s="2" t="s">
        <v>14</v>
      </c>
      <c r="K21">
        <v>0</v>
      </c>
      <c r="L21">
        <v>0</v>
      </c>
      <c r="M21">
        <v>3</v>
      </c>
      <c r="N21">
        <v>0</v>
      </c>
      <c r="O21">
        <v>0</v>
      </c>
      <c r="P21">
        <v>7</v>
      </c>
      <c r="Q21">
        <v>1</v>
      </c>
      <c r="R21">
        <v>0</v>
      </c>
      <c r="S21">
        <v>6</v>
      </c>
      <c r="T21">
        <v>3</v>
      </c>
      <c r="U21">
        <v>0</v>
      </c>
      <c r="V21">
        <v>0</v>
      </c>
      <c r="W21">
        <v>0</v>
      </c>
      <c r="X21">
        <v>4</v>
      </c>
      <c r="Y21">
        <v>0</v>
      </c>
      <c r="Z21">
        <v>0</v>
      </c>
      <c r="AA21">
        <f t="shared" si="0"/>
        <v>24</v>
      </c>
    </row>
    <row r="22" spans="1:27" x14ac:dyDescent="0.2">
      <c r="A22" s="12">
        <v>42928</v>
      </c>
      <c r="B22" t="s">
        <v>15</v>
      </c>
      <c r="C22" t="s">
        <v>10</v>
      </c>
      <c r="D22" t="s">
        <v>25</v>
      </c>
      <c r="E22">
        <v>1</v>
      </c>
      <c r="F22" s="13">
        <v>0.66666666666666663</v>
      </c>
      <c r="G22" s="13">
        <v>0.35416666666666669</v>
      </c>
      <c r="H22" s="2">
        <f>AVERAGE(23.2,21.3,20.1,21.1,21.5)</f>
        <v>21.439999999999998</v>
      </c>
      <c r="I22" s="2">
        <f>AVERAGE(80,91,93,82,78)</f>
        <v>84.8</v>
      </c>
      <c r="J22" s="2" t="s">
        <v>18</v>
      </c>
      <c r="K22">
        <v>1</v>
      </c>
      <c r="L22">
        <v>0</v>
      </c>
      <c r="M22">
        <v>9</v>
      </c>
      <c r="N22">
        <v>0</v>
      </c>
      <c r="O22">
        <v>0</v>
      </c>
      <c r="P22">
        <v>4</v>
      </c>
      <c r="Q22">
        <v>0</v>
      </c>
      <c r="R22">
        <v>0</v>
      </c>
      <c r="S22">
        <v>14</v>
      </c>
      <c r="T22">
        <v>0</v>
      </c>
      <c r="U22">
        <v>0</v>
      </c>
      <c r="V22">
        <v>0</v>
      </c>
      <c r="W22">
        <v>2</v>
      </c>
      <c r="X22">
        <v>46</v>
      </c>
      <c r="Y22">
        <v>0</v>
      </c>
      <c r="Z22">
        <v>0</v>
      </c>
      <c r="AA22">
        <f t="shared" si="0"/>
        <v>76</v>
      </c>
    </row>
    <row r="23" spans="1:27" x14ac:dyDescent="0.2">
      <c r="A23" s="12">
        <v>42928</v>
      </c>
      <c r="B23" t="s">
        <v>15</v>
      </c>
      <c r="C23" t="s">
        <v>10</v>
      </c>
      <c r="D23" t="s">
        <v>27</v>
      </c>
      <c r="E23">
        <v>4</v>
      </c>
      <c r="F23" s="13">
        <v>0.66666666666666663</v>
      </c>
      <c r="G23" s="13">
        <v>0.35416666666666669</v>
      </c>
      <c r="H23" s="2">
        <f>H22</f>
        <v>21.439999999999998</v>
      </c>
      <c r="I23" s="2">
        <f>I22</f>
        <v>84.8</v>
      </c>
      <c r="J23" s="2" t="s">
        <v>18</v>
      </c>
      <c r="K23">
        <v>2</v>
      </c>
      <c r="L23">
        <v>1</v>
      </c>
      <c r="M23">
        <v>2</v>
      </c>
      <c r="N23">
        <v>0</v>
      </c>
      <c r="O23">
        <v>0</v>
      </c>
      <c r="P23">
        <v>1</v>
      </c>
      <c r="Q23">
        <v>0</v>
      </c>
      <c r="R23">
        <v>0</v>
      </c>
      <c r="S23">
        <v>2</v>
      </c>
      <c r="T23">
        <v>3</v>
      </c>
      <c r="U23">
        <v>0</v>
      </c>
      <c r="V23">
        <v>2</v>
      </c>
      <c r="W23">
        <v>5</v>
      </c>
      <c r="X23">
        <v>14</v>
      </c>
      <c r="Y23">
        <v>0</v>
      </c>
      <c r="Z23">
        <v>0</v>
      </c>
      <c r="AA23">
        <f t="shared" si="0"/>
        <v>32</v>
      </c>
    </row>
    <row r="24" spans="1:27" x14ac:dyDescent="0.2">
      <c r="A24" s="12">
        <v>42928</v>
      </c>
      <c r="B24" t="s">
        <v>15</v>
      </c>
      <c r="C24" t="s">
        <v>10</v>
      </c>
      <c r="D24" t="s">
        <v>26</v>
      </c>
      <c r="E24">
        <v>2</v>
      </c>
      <c r="F24" s="13">
        <v>0.66666666666666663</v>
      </c>
      <c r="G24" s="13">
        <v>0.35416666666666669</v>
      </c>
      <c r="H24" s="2">
        <f>H22</f>
        <v>21.439999999999998</v>
      </c>
      <c r="I24" s="2">
        <f>I22</f>
        <v>84.8</v>
      </c>
      <c r="J24" s="2" t="s">
        <v>18</v>
      </c>
      <c r="K24">
        <v>42</v>
      </c>
      <c r="L24">
        <v>0</v>
      </c>
      <c r="M24">
        <v>9</v>
      </c>
      <c r="N24">
        <v>0</v>
      </c>
      <c r="O24">
        <v>0</v>
      </c>
      <c r="P24">
        <v>7</v>
      </c>
      <c r="Q24">
        <v>0</v>
      </c>
      <c r="R24">
        <v>0</v>
      </c>
      <c r="S24">
        <v>14</v>
      </c>
      <c r="T24">
        <v>6</v>
      </c>
      <c r="U24">
        <v>0</v>
      </c>
      <c r="V24">
        <v>0</v>
      </c>
      <c r="W24">
        <v>2</v>
      </c>
      <c r="X24">
        <v>8</v>
      </c>
      <c r="Y24">
        <v>0</v>
      </c>
      <c r="Z24">
        <v>0</v>
      </c>
      <c r="AA24">
        <f t="shared" si="0"/>
        <v>88</v>
      </c>
    </row>
    <row r="25" spans="1:27" x14ac:dyDescent="0.2">
      <c r="A25" s="12">
        <v>42928</v>
      </c>
      <c r="B25" t="s">
        <v>15</v>
      </c>
      <c r="C25" t="s">
        <v>10</v>
      </c>
      <c r="D25" t="s">
        <v>28</v>
      </c>
      <c r="E25">
        <v>3</v>
      </c>
      <c r="F25" s="13">
        <v>0.66666666666666663</v>
      </c>
      <c r="G25" s="13">
        <v>0.35416666666666669</v>
      </c>
      <c r="H25" s="2">
        <f>H22</f>
        <v>21.439999999999998</v>
      </c>
      <c r="I25" s="2">
        <f>I22</f>
        <v>84.8</v>
      </c>
      <c r="J25" s="2" t="s">
        <v>18</v>
      </c>
      <c r="K25">
        <v>60</v>
      </c>
      <c r="L25">
        <v>0</v>
      </c>
      <c r="M25">
        <v>17</v>
      </c>
      <c r="N25">
        <v>0</v>
      </c>
      <c r="O25">
        <v>0</v>
      </c>
      <c r="P25">
        <v>25</v>
      </c>
      <c r="Q25">
        <v>2</v>
      </c>
      <c r="R25">
        <v>4</v>
      </c>
      <c r="S25">
        <v>15</v>
      </c>
      <c r="T25">
        <v>60</v>
      </c>
      <c r="U25">
        <v>0</v>
      </c>
      <c r="V25">
        <v>0</v>
      </c>
      <c r="W25">
        <v>172</v>
      </c>
      <c r="X25">
        <v>156</v>
      </c>
      <c r="Y25">
        <v>0</v>
      </c>
      <c r="Z25">
        <v>0</v>
      </c>
      <c r="AA25">
        <f t="shared" si="0"/>
        <v>511</v>
      </c>
    </row>
    <row r="26" spans="1:27" x14ac:dyDescent="0.2">
      <c r="A26" s="12">
        <v>42929</v>
      </c>
      <c r="B26" t="s">
        <v>15</v>
      </c>
      <c r="C26" t="s">
        <v>10</v>
      </c>
      <c r="D26" t="s">
        <v>27</v>
      </c>
      <c r="E26">
        <v>4</v>
      </c>
      <c r="F26" s="13">
        <v>0.66666666666666663</v>
      </c>
      <c r="G26" s="13">
        <v>0.35416666666666669</v>
      </c>
      <c r="H26" s="2">
        <f>AVERAGE(22.4,20.9,20.3,19.8,21)</f>
        <v>20.88</v>
      </c>
      <c r="I26" s="2">
        <f>AVERAGE(76,83,89,86,77)</f>
        <v>82.2</v>
      </c>
      <c r="J26" s="2" t="s">
        <v>18</v>
      </c>
      <c r="K26">
        <v>0</v>
      </c>
      <c r="L26">
        <v>0</v>
      </c>
      <c r="M26">
        <v>1</v>
      </c>
      <c r="N26">
        <v>0</v>
      </c>
      <c r="O26">
        <v>0</v>
      </c>
      <c r="P26">
        <v>2</v>
      </c>
      <c r="Q26">
        <v>0</v>
      </c>
      <c r="R26">
        <v>0</v>
      </c>
      <c r="S26">
        <v>5</v>
      </c>
      <c r="T26">
        <v>2</v>
      </c>
      <c r="U26">
        <v>0</v>
      </c>
      <c r="V26">
        <v>2</v>
      </c>
      <c r="W26">
        <v>27</v>
      </c>
      <c r="X26">
        <v>31</v>
      </c>
      <c r="Y26">
        <v>0</v>
      </c>
      <c r="Z26">
        <v>0</v>
      </c>
      <c r="AA26">
        <f t="shared" si="0"/>
        <v>70</v>
      </c>
    </row>
    <row r="27" spans="1:27" x14ac:dyDescent="0.2">
      <c r="A27" s="12">
        <v>42929</v>
      </c>
      <c r="B27" t="s">
        <v>15</v>
      </c>
      <c r="C27" t="s">
        <v>10</v>
      </c>
      <c r="D27" t="s">
        <v>25</v>
      </c>
      <c r="E27">
        <v>1</v>
      </c>
      <c r="F27" s="13">
        <v>0.66666666666666663</v>
      </c>
      <c r="G27" s="13">
        <v>0.35416666666666669</v>
      </c>
      <c r="H27" s="2">
        <f>H26</f>
        <v>20.88</v>
      </c>
      <c r="I27" s="2">
        <f>I26</f>
        <v>82.2</v>
      </c>
      <c r="J27" s="2" t="s">
        <v>18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f t="shared" si="0"/>
        <v>0</v>
      </c>
    </row>
    <row r="28" spans="1:27" x14ac:dyDescent="0.2">
      <c r="A28" s="12">
        <v>42929</v>
      </c>
      <c r="B28" t="s">
        <v>15</v>
      </c>
      <c r="C28" t="s">
        <v>10</v>
      </c>
      <c r="D28" t="s">
        <v>28</v>
      </c>
      <c r="E28">
        <v>3</v>
      </c>
      <c r="F28" s="13">
        <v>0.66666666666666663</v>
      </c>
      <c r="G28" s="13">
        <v>0.35416666666666669</v>
      </c>
      <c r="H28" s="2">
        <f>H26</f>
        <v>20.88</v>
      </c>
      <c r="I28" s="2">
        <f>I26</f>
        <v>82.2</v>
      </c>
      <c r="J28" s="2" t="s">
        <v>18</v>
      </c>
      <c r="K28">
        <v>60</v>
      </c>
      <c r="L28">
        <v>0</v>
      </c>
      <c r="M28">
        <v>53</v>
      </c>
      <c r="N28">
        <v>0</v>
      </c>
      <c r="O28">
        <v>0</v>
      </c>
      <c r="P28">
        <v>33</v>
      </c>
      <c r="Q28">
        <v>2</v>
      </c>
      <c r="R28">
        <v>6</v>
      </c>
      <c r="S28">
        <v>25</v>
      </c>
      <c r="T28">
        <v>37</v>
      </c>
      <c r="U28">
        <v>1</v>
      </c>
      <c r="V28">
        <v>1</v>
      </c>
      <c r="W28">
        <v>39</v>
      </c>
      <c r="X28">
        <v>37</v>
      </c>
      <c r="Y28">
        <v>0</v>
      </c>
      <c r="Z28">
        <v>0</v>
      </c>
      <c r="AA28">
        <f t="shared" si="0"/>
        <v>294</v>
      </c>
    </row>
    <row r="29" spans="1:27" x14ac:dyDescent="0.2">
      <c r="A29" s="12">
        <v>42929</v>
      </c>
      <c r="B29" t="s">
        <v>15</v>
      </c>
      <c r="C29" t="s">
        <v>10</v>
      </c>
      <c r="D29" t="s">
        <v>26</v>
      </c>
      <c r="E29">
        <v>2</v>
      </c>
      <c r="F29" s="13">
        <v>0.66666666666666663</v>
      </c>
      <c r="G29" s="13">
        <v>0.35416666666666669</v>
      </c>
      <c r="H29" s="2">
        <f>H26</f>
        <v>20.88</v>
      </c>
      <c r="I29" s="2">
        <f>I26</f>
        <v>82.2</v>
      </c>
      <c r="J29" s="2" t="s">
        <v>18</v>
      </c>
      <c r="K29">
        <v>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8</v>
      </c>
      <c r="T29">
        <v>0</v>
      </c>
      <c r="U29">
        <v>0</v>
      </c>
      <c r="V29">
        <v>0</v>
      </c>
      <c r="W29">
        <v>0</v>
      </c>
      <c r="X29">
        <v>10</v>
      </c>
      <c r="Y29">
        <v>0</v>
      </c>
      <c r="Z29">
        <v>0</v>
      </c>
      <c r="AA29">
        <f t="shared" si="0"/>
        <v>20</v>
      </c>
    </row>
    <row r="30" spans="1:27" x14ac:dyDescent="0.2">
      <c r="A30" s="12">
        <v>42930</v>
      </c>
      <c r="B30" t="s">
        <v>15</v>
      </c>
      <c r="C30" t="s">
        <v>10</v>
      </c>
      <c r="D30" t="s">
        <v>28</v>
      </c>
      <c r="E30">
        <v>3</v>
      </c>
      <c r="F30" s="13">
        <v>0.66666666666666663</v>
      </c>
      <c r="G30" s="13">
        <v>0.35416666666666669</v>
      </c>
      <c r="H30" s="2">
        <f>AVERAGE(24.5,20.9,20.3,21.1,21.5)</f>
        <v>21.660000000000004</v>
      </c>
      <c r="I30" s="2">
        <f>AVERAGE(63,77,85,81,80)</f>
        <v>77.2</v>
      </c>
      <c r="J30" s="2" t="s">
        <v>18</v>
      </c>
      <c r="K30">
        <v>9</v>
      </c>
      <c r="L30">
        <v>0</v>
      </c>
      <c r="M30">
        <v>24</v>
      </c>
      <c r="N30">
        <v>1</v>
      </c>
      <c r="O30">
        <v>0</v>
      </c>
      <c r="P30">
        <v>45</v>
      </c>
      <c r="Q30">
        <v>3</v>
      </c>
      <c r="R30">
        <v>2</v>
      </c>
      <c r="S30">
        <v>33</v>
      </c>
      <c r="T30">
        <v>18</v>
      </c>
      <c r="U30">
        <v>0</v>
      </c>
      <c r="V30">
        <v>0</v>
      </c>
      <c r="W30">
        <v>20</v>
      </c>
      <c r="X30">
        <v>18</v>
      </c>
      <c r="Y30">
        <v>4</v>
      </c>
      <c r="Z30">
        <v>0</v>
      </c>
      <c r="AA30">
        <f t="shared" si="0"/>
        <v>177</v>
      </c>
    </row>
    <row r="31" spans="1:27" x14ac:dyDescent="0.2">
      <c r="A31" s="12">
        <v>42930</v>
      </c>
      <c r="B31" t="s">
        <v>15</v>
      </c>
      <c r="C31" t="s">
        <v>10</v>
      </c>
      <c r="D31" t="s">
        <v>26</v>
      </c>
      <c r="E31">
        <v>2</v>
      </c>
      <c r="F31" s="13">
        <v>0.66666666666666663</v>
      </c>
      <c r="G31" s="13">
        <v>0.35416666666666669</v>
      </c>
      <c r="H31" s="2">
        <f>H30</f>
        <v>21.660000000000004</v>
      </c>
      <c r="I31" s="2">
        <f>I30</f>
        <v>77.2</v>
      </c>
      <c r="J31" s="2" t="s">
        <v>18</v>
      </c>
      <c r="K31">
        <v>217</v>
      </c>
      <c r="L31">
        <v>1</v>
      </c>
      <c r="M31">
        <v>224</v>
      </c>
      <c r="N31">
        <v>0</v>
      </c>
      <c r="O31">
        <v>0</v>
      </c>
      <c r="P31">
        <v>58</v>
      </c>
      <c r="Q31">
        <v>11</v>
      </c>
      <c r="R31">
        <v>20</v>
      </c>
      <c r="S31">
        <v>235</v>
      </c>
      <c r="T31">
        <v>340</v>
      </c>
      <c r="U31">
        <v>1</v>
      </c>
      <c r="V31">
        <v>3</v>
      </c>
      <c r="W31">
        <v>72</v>
      </c>
      <c r="X31">
        <v>40</v>
      </c>
      <c r="Y31">
        <v>8</v>
      </c>
      <c r="Z31">
        <v>0</v>
      </c>
      <c r="AA31">
        <f t="shared" si="0"/>
        <v>1230</v>
      </c>
    </row>
    <row r="32" spans="1:27" x14ac:dyDescent="0.2">
      <c r="A32" s="12">
        <v>42930</v>
      </c>
      <c r="B32" t="s">
        <v>15</v>
      </c>
      <c r="C32" t="s">
        <v>10</v>
      </c>
      <c r="D32" t="s">
        <v>25</v>
      </c>
      <c r="E32">
        <v>1</v>
      </c>
      <c r="F32" s="13">
        <v>0.66666666666666663</v>
      </c>
      <c r="G32" s="13">
        <v>0.35416666666666669</v>
      </c>
      <c r="H32" s="2">
        <f>H30</f>
        <v>21.660000000000004</v>
      </c>
      <c r="I32" s="2">
        <f>I30</f>
        <v>77.2</v>
      </c>
      <c r="J32" s="2" t="s">
        <v>18</v>
      </c>
      <c r="K32">
        <v>2</v>
      </c>
      <c r="L32">
        <v>1</v>
      </c>
      <c r="M32">
        <v>9</v>
      </c>
      <c r="N32">
        <v>0</v>
      </c>
      <c r="O32">
        <v>0</v>
      </c>
      <c r="P32">
        <v>13</v>
      </c>
      <c r="Q32">
        <v>1</v>
      </c>
      <c r="R32">
        <v>0</v>
      </c>
      <c r="S32">
        <v>4</v>
      </c>
      <c r="T32">
        <v>7</v>
      </c>
      <c r="U32">
        <v>0</v>
      </c>
      <c r="V32">
        <v>0</v>
      </c>
      <c r="W32">
        <v>4</v>
      </c>
      <c r="X32">
        <v>9</v>
      </c>
      <c r="Y32">
        <v>0</v>
      </c>
      <c r="Z32">
        <v>0</v>
      </c>
      <c r="AA32">
        <f t="shared" si="0"/>
        <v>50</v>
      </c>
    </row>
    <row r="33" spans="1:27" x14ac:dyDescent="0.2">
      <c r="A33" s="12">
        <v>42930</v>
      </c>
      <c r="B33" t="s">
        <v>15</v>
      </c>
      <c r="C33" t="s">
        <v>10</v>
      </c>
      <c r="D33" t="s">
        <v>27</v>
      </c>
      <c r="E33">
        <v>4</v>
      </c>
      <c r="F33" s="13">
        <v>0.66666666666666663</v>
      </c>
      <c r="G33" s="13">
        <v>0.35416666666666669</v>
      </c>
      <c r="H33" s="2">
        <f>H30</f>
        <v>21.660000000000004</v>
      </c>
      <c r="I33" s="2">
        <f>I30</f>
        <v>77.2</v>
      </c>
      <c r="J33" s="2" t="s">
        <v>18</v>
      </c>
      <c r="K33">
        <v>16</v>
      </c>
      <c r="L33">
        <v>0</v>
      </c>
      <c r="M33">
        <v>1</v>
      </c>
      <c r="N33">
        <v>0</v>
      </c>
      <c r="O33">
        <v>0</v>
      </c>
      <c r="P33">
        <v>7</v>
      </c>
      <c r="Q33">
        <v>3</v>
      </c>
      <c r="R33">
        <v>0</v>
      </c>
      <c r="S33">
        <v>14</v>
      </c>
      <c r="T33">
        <v>33</v>
      </c>
      <c r="U33">
        <v>0</v>
      </c>
      <c r="V33">
        <v>0</v>
      </c>
      <c r="W33">
        <v>44</v>
      </c>
      <c r="X33">
        <v>48</v>
      </c>
      <c r="Y33">
        <v>0</v>
      </c>
      <c r="Z33">
        <v>0</v>
      </c>
      <c r="AA33">
        <f t="shared" si="0"/>
        <v>166</v>
      </c>
    </row>
    <row r="34" spans="1:27" x14ac:dyDescent="0.2">
      <c r="A34" s="12">
        <v>42933</v>
      </c>
      <c r="B34" t="s">
        <v>15</v>
      </c>
      <c r="C34" t="s">
        <v>10</v>
      </c>
      <c r="D34" t="s">
        <v>27</v>
      </c>
      <c r="E34">
        <v>4</v>
      </c>
      <c r="F34" s="13">
        <v>0.66666666666666696</v>
      </c>
      <c r="G34" s="13">
        <v>0.35416666666666702</v>
      </c>
      <c r="H34" s="2">
        <f>AVERAGE(25.7,21.4,20.7,17.9,20.2)</f>
        <v>21.18</v>
      </c>
      <c r="I34" s="2">
        <f>AVERAGE(64,78,74,87,77)</f>
        <v>76</v>
      </c>
      <c r="J34" s="2" t="s">
        <v>14</v>
      </c>
      <c r="K34">
        <v>7</v>
      </c>
      <c r="L34">
        <v>0</v>
      </c>
      <c r="M34">
        <v>5</v>
      </c>
      <c r="N34">
        <v>1</v>
      </c>
      <c r="O34">
        <v>1</v>
      </c>
      <c r="P34">
        <v>26</v>
      </c>
      <c r="Q34">
        <v>2</v>
      </c>
      <c r="R34">
        <v>1</v>
      </c>
      <c r="S34">
        <v>45</v>
      </c>
      <c r="T34">
        <v>26</v>
      </c>
      <c r="U34">
        <v>0</v>
      </c>
      <c r="V34">
        <v>0</v>
      </c>
      <c r="W34">
        <v>10</v>
      </c>
      <c r="X34">
        <v>12</v>
      </c>
      <c r="Y34">
        <v>2</v>
      </c>
      <c r="Z34">
        <v>0</v>
      </c>
      <c r="AA34">
        <f t="shared" si="0"/>
        <v>138</v>
      </c>
    </row>
    <row r="35" spans="1:27" x14ac:dyDescent="0.2">
      <c r="A35" s="12">
        <v>42933</v>
      </c>
      <c r="B35" t="s">
        <v>15</v>
      </c>
      <c r="C35" t="s">
        <v>10</v>
      </c>
      <c r="D35" t="s">
        <v>26</v>
      </c>
      <c r="E35">
        <v>2</v>
      </c>
      <c r="F35" s="13">
        <v>0.66666666666666696</v>
      </c>
      <c r="G35" s="13">
        <v>0.35416666666666702</v>
      </c>
      <c r="H35" s="2">
        <f>H34</f>
        <v>21.18</v>
      </c>
      <c r="I35" s="2">
        <f>I34</f>
        <v>76</v>
      </c>
      <c r="J35" s="2" t="s">
        <v>14</v>
      </c>
      <c r="K35">
        <f>56+36</f>
        <v>92</v>
      </c>
      <c r="M35">
        <f>29+19</f>
        <v>48</v>
      </c>
      <c r="N35">
        <v>0</v>
      </c>
      <c r="O35">
        <v>2</v>
      </c>
      <c r="P35">
        <v>7</v>
      </c>
      <c r="Q35">
        <v>10</v>
      </c>
      <c r="R35">
        <v>3</v>
      </c>
      <c r="S35">
        <v>192</v>
      </c>
      <c r="T35">
        <f>123+197</f>
        <v>320</v>
      </c>
      <c r="U35">
        <v>0</v>
      </c>
      <c r="V35">
        <v>1</v>
      </c>
      <c r="W35">
        <v>37</v>
      </c>
      <c r="X35">
        <v>24</v>
      </c>
      <c r="Y35">
        <v>3</v>
      </c>
      <c r="Z35">
        <v>1</v>
      </c>
      <c r="AA35">
        <f t="shared" si="0"/>
        <v>740</v>
      </c>
    </row>
    <row r="36" spans="1:27" x14ac:dyDescent="0.2">
      <c r="A36" s="12">
        <v>42933</v>
      </c>
      <c r="B36" t="s">
        <v>15</v>
      </c>
      <c r="C36" t="s">
        <v>10</v>
      </c>
      <c r="D36" t="s">
        <v>28</v>
      </c>
      <c r="E36">
        <v>3</v>
      </c>
      <c r="F36" s="13">
        <v>0.66666666666666696</v>
      </c>
      <c r="G36" s="13">
        <v>0.35416666666666702</v>
      </c>
      <c r="H36" s="2">
        <f>H34</f>
        <v>21.18</v>
      </c>
      <c r="I36" s="2">
        <f>I34</f>
        <v>76</v>
      </c>
      <c r="J36" s="2" t="s">
        <v>14</v>
      </c>
      <c r="K36">
        <v>0</v>
      </c>
      <c r="L36">
        <v>0</v>
      </c>
      <c r="M36">
        <v>0</v>
      </c>
      <c r="N36">
        <v>0</v>
      </c>
      <c r="O36">
        <v>0</v>
      </c>
      <c r="P36">
        <v>3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3</v>
      </c>
      <c r="X36">
        <v>2</v>
      </c>
      <c r="Y36">
        <v>0</v>
      </c>
      <c r="Z36">
        <v>0</v>
      </c>
      <c r="AA36">
        <f t="shared" si="0"/>
        <v>8</v>
      </c>
    </row>
    <row r="37" spans="1:27" x14ac:dyDescent="0.2">
      <c r="A37" s="12">
        <v>42933</v>
      </c>
      <c r="B37" t="s">
        <v>15</v>
      </c>
      <c r="C37" t="s">
        <v>10</v>
      </c>
      <c r="D37" t="s">
        <v>25</v>
      </c>
      <c r="E37">
        <v>1</v>
      </c>
      <c r="F37" s="13">
        <v>0.66666666666666696</v>
      </c>
      <c r="G37" s="13">
        <v>0.35416666666666702</v>
      </c>
      <c r="H37" s="2">
        <f>H34</f>
        <v>21.18</v>
      </c>
      <c r="I37" s="2">
        <f>I34</f>
        <v>76</v>
      </c>
      <c r="J37" s="2" t="s">
        <v>14</v>
      </c>
      <c r="K37">
        <v>0</v>
      </c>
      <c r="L37">
        <v>0</v>
      </c>
      <c r="M37">
        <v>1</v>
      </c>
      <c r="N37">
        <v>0</v>
      </c>
      <c r="O37">
        <v>0</v>
      </c>
      <c r="P37">
        <v>2</v>
      </c>
      <c r="Q37">
        <v>1</v>
      </c>
      <c r="R37">
        <v>0</v>
      </c>
      <c r="S37">
        <v>12</v>
      </c>
      <c r="T37">
        <v>11</v>
      </c>
      <c r="U37">
        <v>0</v>
      </c>
      <c r="V37">
        <v>0</v>
      </c>
      <c r="W37">
        <v>1</v>
      </c>
      <c r="X37">
        <v>3</v>
      </c>
      <c r="Y37">
        <v>3</v>
      </c>
      <c r="Z37">
        <v>0</v>
      </c>
      <c r="AA37">
        <f t="shared" si="0"/>
        <v>34</v>
      </c>
    </row>
    <row r="38" spans="1:27" x14ac:dyDescent="0.2">
      <c r="A38" s="12">
        <v>42934</v>
      </c>
      <c r="B38" t="s">
        <v>15</v>
      </c>
      <c r="C38" t="s">
        <v>10</v>
      </c>
      <c r="D38" t="s">
        <v>25</v>
      </c>
      <c r="E38">
        <v>1</v>
      </c>
      <c r="F38" s="13">
        <v>0.66666666666666696</v>
      </c>
      <c r="G38" s="13">
        <v>0.35416666666666702</v>
      </c>
      <c r="H38" s="2">
        <f>AVERAGE(25.4,22.6,21,19.5,21.3)</f>
        <v>21.96</v>
      </c>
      <c r="I38" s="2">
        <f>AVERAGE(59,78,83,88,77)</f>
        <v>77</v>
      </c>
      <c r="J38" s="2" t="s">
        <v>14</v>
      </c>
      <c r="K38">
        <v>0</v>
      </c>
      <c r="L38">
        <v>0</v>
      </c>
      <c r="M38">
        <v>1</v>
      </c>
      <c r="N38">
        <v>3</v>
      </c>
      <c r="O38">
        <v>0</v>
      </c>
      <c r="P38">
        <v>8</v>
      </c>
      <c r="Q38">
        <v>0</v>
      </c>
      <c r="R38">
        <v>0</v>
      </c>
      <c r="S38">
        <v>7</v>
      </c>
      <c r="T38">
        <v>0</v>
      </c>
      <c r="U38">
        <v>0</v>
      </c>
      <c r="V38">
        <v>0</v>
      </c>
      <c r="W38">
        <v>0</v>
      </c>
      <c r="X38">
        <v>3</v>
      </c>
      <c r="Y38">
        <v>0</v>
      </c>
      <c r="Z38">
        <v>0</v>
      </c>
      <c r="AA38">
        <f t="shared" si="0"/>
        <v>22</v>
      </c>
    </row>
    <row r="39" spans="1:27" x14ac:dyDescent="0.2">
      <c r="A39" s="12">
        <v>42934</v>
      </c>
      <c r="B39" t="s">
        <v>15</v>
      </c>
      <c r="C39" t="s">
        <v>10</v>
      </c>
      <c r="D39" t="s">
        <v>27</v>
      </c>
      <c r="E39">
        <v>4</v>
      </c>
      <c r="F39" s="13">
        <v>0.66666666666666696</v>
      </c>
      <c r="G39" s="13">
        <v>0.35416666666666702</v>
      </c>
      <c r="H39" s="2">
        <f>H38</f>
        <v>21.96</v>
      </c>
      <c r="I39" s="2">
        <f>I38</f>
        <v>77</v>
      </c>
      <c r="J39" s="2" t="s">
        <v>14</v>
      </c>
      <c r="K39">
        <v>131</v>
      </c>
      <c r="L39">
        <v>0</v>
      </c>
      <c r="M39">
        <v>19</v>
      </c>
      <c r="N39">
        <v>1</v>
      </c>
      <c r="O39">
        <v>0</v>
      </c>
      <c r="P39">
        <v>24</v>
      </c>
      <c r="Q39">
        <v>11</v>
      </c>
      <c r="R39">
        <v>12</v>
      </c>
      <c r="S39">
        <v>68</v>
      </c>
      <c r="T39">
        <f>163+88</f>
        <v>251</v>
      </c>
      <c r="U39">
        <v>2</v>
      </c>
      <c r="V39">
        <v>0</v>
      </c>
      <c r="W39">
        <v>33</v>
      </c>
      <c r="X39">
        <v>31</v>
      </c>
      <c r="Y39">
        <v>2</v>
      </c>
      <c r="Z39">
        <v>0</v>
      </c>
      <c r="AA39">
        <f t="shared" si="0"/>
        <v>585</v>
      </c>
    </row>
    <row r="40" spans="1:27" x14ac:dyDescent="0.2">
      <c r="A40" s="12">
        <v>42934</v>
      </c>
      <c r="B40" t="s">
        <v>15</v>
      </c>
      <c r="C40" t="s">
        <v>10</v>
      </c>
      <c r="D40" t="s">
        <v>26</v>
      </c>
      <c r="E40">
        <v>2</v>
      </c>
      <c r="F40" s="13">
        <v>0.66666666666666696</v>
      </c>
      <c r="G40" s="13">
        <v>0.35416666666666702</v>
      </c>
      <c r="H40" s="2">
        <f>H38</f>
        <v>21.96</v>
      </c>
      <c r="I40" s="2">
        <f>I38</f>
        <v>77</v>
      </c>
      <c r="J40" s="2" t="s">
        <v>14</v>
      </c>
      <c r="K40">
        <v>2</v>
      </c>
      <c r="L40">
        <v>0</v>
      </c>
      <c r="M40">
        <v>3</v>
      </c>
      <c r="N40">
        <v>0</v>
      </c>
      <c r="O40">
        <v>0</v>
      </c>
      <c r="P40">
        <v>1</v>
      </c>
      <c r="Q40">
        <v>0</v>
      </c>
      <c r="R40">
        <v>0</v>
      </c>
      <c r="S40">
        <v>7</v>
      </c>
      <c r="T40">
        <v>4</v>
      </c>
      <c r="U40">
        <v>0</v>
      </c>
      <c r="V40">
        <v>0</v>
      </c>
      <c r="W40">
        <v>1</v>
      </c>
      <c r="X40">
        <v>4</v>
      </c>
      <c r="Y40">
        <v>0</v>
      </c>
      <c r="Z40">
        <v>0</v>
      </c>
      <c r="AA40">
        <f t="shared" si="0"/>
        <v>22</v>
      </c>
    </row>
    <row r="41" spans="1:27" x14ac:dyDescent="0.2">
      <c r="A41" s="12">
        <v>42934</v>
      </c>
      <c r="B41" t="s">
        <v>15</v>
      </c>
      <c r="C41" t="s">
        <v>10</v>
      </c>
      <c r="D41" t="s">
        <v>28</v>
      </c>
      <c r="E41">
        <v>3</v>
      </c>
      <c r="F41" s="13">
        <v>0.66666666666666696</v>
      </c>
      <c r="G41" s="13">
        <v>0.35416666666666702</v>
      </c>
      <c r="H41" s="2">
        <f>H38</f>
        <v>21.96</v>
      </c>
      <c r="I41" s="2">
        <f>I38</f>
        <v>77</v>
      </c>
      <c r="J41" s="2" t="s">
        <v>14</v>
      </c>
      <c r="K41">
        <v>22</v>
      </c>
      <c r="L41">
        <v>0</v>
      </c>
      <c r="M41">
        <v>6</v>
      </c>
      <c r="N41">
        <v>2</v>
      </c>
      <c r="O41">
        <v>1</v>
      </c>
      <c r="P41">
        <v>10</v>
      </c>
      <c r="Q41">
        <v>7</v>
      </c>
      <c r="R41">
        <v>1</v>
      </c>
      <c r="S41">
        <v>16</v>
      </c>
      <c r="T41">
        <v>37</v>
      </c>
      <c r="U41">
        <v>0</v>
      </c>
      <c r="V41">
        <v>0</v>
      </c>
      <c r="W41">
        <v>13</v>
      </c>
      <c r="X41">
        <v>14</v>
      </c>
      <c r="Y41">
        <v>0</v>
      </c>
      <c r="Z41">
        <v>0</v>
      </c>
      <c r="AA41">
        <f t="shared" si="0"/>
        <v>129</v>
      </c>
    </row>
    <row r="42" spans="1:27" x14ac:dyDescent="0.2">
      <c r="A42" s="12">
        <v>42935</v>
      </c>
      <c r="B42" t="s">
        <v>15</v>
      </c>
      <c r="C42" t="s">
        <v>10</v>
      </c>
      <c r="D42" t="s">
        <v>28</v>
      </c>
      <c r="E42">
        <v>3</v>
      </c>
      <c r="F42" s="13">
        <v>0.66666666666666696</v>
      </c>
      <c r="G42" s="13">
        <v>0.35416666666666702</v>
      </c>
      <c r="H42" s="2">
        <f>AVERAGE(24.7,22.3,17,17.7,21.2)</f>
        <v>20.580000000000002</v>
      </c>
      <c r="I42" s="2">
        <f>AVERAGE(41,55,83,73,49)</f>
        <v>60.2</v>
      </c>
      <c r="J42" s="2" t="s">
        <v>14</v>
      </c>
      <c r="K42">
        <v>0</v>
      </c>
      <c r="L42">
        <v>0</v>
      </c>
      <c r="M42">
        <v>0</v>
      </c>
      <c r="N42">
        <v>0</v>
      </c>
      <c r="O42">
        <v>0</v>
      </c>
      <c r="P42">
        <v>2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5</v>
      </c>
      <c r="X42">
        <v>3</v>
      </c>
      <c r="Y42">
        <v>0</v>
      </c>
      <c r="Z42">
        <v>0</v>
      </c>
      <c r="AA42">
        <f t="shared" si="0"/>
        <v>11</v>
      </c>
    </row>
    <row r="43" spans="1:27" x14ac:dyDescent="0.2">
      <c r="A43" s="12">
        <v>42935</v>
      </c>
      <c r="B43" t="s">
        <v>15</v>
      </c>
      <c r="C43" t="s">
        <v>10</v>
      </c>
      <c r="D43" t="s">
        <v>25</v>
      </c>
      <c r="E43">
        <v>1</v>
      </c>
      <c r="F43" s="13">
        <v>0.66666666666666696</v>
      </c>
      <c r="G43" s="13">
        <v>0.35416666666666702</v>
      </c>
      <c r="H43" s="2">
        <f>H42</f>
        <v>20.580000000000002</v>
      </c>
      <c r="I43" s="2">
        <f>I42</f>
        <v>60.2</v>
      </c>
      <c r="J43" s="2" t="s">
        <v>14</v>
      </c>
      <c r="K43">
        <v>0</v>
      </c>
      <c r="L43">
        <v>0</v>
      </c>
      <c r="M43">
        <v>10</v>
      </c>
      <c r="N43">
        <v>0</v>
      </c>
      <c r="O43">
        <v>0</v>
      </c>
      <c r="P43">
        <v>5</v>
      </c>
      <c r="Q43">
        <v>0</v>
      </c>
      <c r="R43">
        <v>3</v>
      </c>
      <c r="S43">
        <v>5</v>
      </c>
      <c r="T43">
        <v>0</v>
      </c>
      <c r="U43">
        <v>0</v>
      </c>
      <c r="V43">
        <v>0</v>
      </c>
      <c r="W43">
        <v>0</v>
      </c>
      <c r="X43">
        <v>4</v>
      </c>
      <c r="Y43">
        <v>0</v>
      </c>
      <c r="Z43">
        <v>0</v>
      </c>
      <c r="AA43">
        <f t="shared" si="0"/>
        <v>27</v>
      </c>
    </row>
    <row r="44" spans="1:27" x14ac:dyDescent="0.2">
      <c r="A44" s="12">
        <v>42935</v>
      </c>
      <c r="B44" t="s">
        <v>15</v>
      </c>
      <c r="C44" t="s">
        <v>10</v>
      </c>
      <c r="D44" t="s">
        <v>27</v>
      </c>
      <c r="E44">
        <v>4</v>
      </c>
      <c r="F44" s="13">
        <v>0.66666666666666696</v>
      </c>
      <c r="G44" s="13">
        <v>0.35416666666666702</v>
      </c>
      <c r="H44" s="2">
        <f>H42</f>
        <v>20.580000000000002</v>
      </c>
      <c r="I44" s="2">
        <f>I42</f>
        <v>60.2</v>
      </c>
      <c r="J44" s="2" t="s">
        <v>14</v>
      </c>
      <c r="K44">
        <v>2</v>
      </c>
      <c r="L44">
        <v>0</v>
      </c>
      <c r="M44">
        <v>0</v>
      </c>
      <c r="N44">
        <v>0</v>
      </c>
      <c r="O44">
        <v>0</v>
      </c>
      <c r="P44">
        <v>7</v>
      </c>
      <c r="Q44">
        <v>0</v>
      </c>
      <c r="R44">
        <v>0</v>
      </c>
      <c r="S44">
        <v>1</v>
      </c>
      <c r="T44">
        <v>2</v>
      </c>
      <c r="U44">
        <v>0</v>
      </c>
      <c r="V44">
        <v>0</v>
      </c>
      <c r="W44">
        <v>1</v>
      </c>
      <c r="X44">
        <v>1</v>
      </c>
      <c r="Y44">
        <v>0</v>
      </c>
      <c r="Z44">
        <v>0</v>
      </c>
      <c r="AA44">
        <f t="shared" si="0"/>
        <v>14</v>
      </c>
    </row>
    <row r="45" spans="1:27" x14ac:dyDescent="0.2">
      <c r="A45" s="12">
        <v>42935</v>
      </c>
      <c r="B45" t="s">
        <v>15</v>
      </c>
      <c r="C45" t="s">
        <v>10</v>
      </c>
      <c r="D45" t="s">
        <v>26</v>
      </c>
      <c r="E45">
        <v>2</v>
      </c>
      <c r="F45" s="13">
        <v>0.66666666666666696</v>
      </c>
      <c r="G45" s="13">
        <v>0.35416666666666702</v>
      </c>
      <c r="H45" s="2">
        <f>H42</f>
        <v>20.580000000000002</v>
      </c>
      <c r="I45" s="2">
        <f>I42</f>
        <v>60.2</v>
      </c>
      <c r="J45" s="2" t="s">
        <v>14</v>
      </c>
      <c r="K45">
        <v>24</v>
      </c>
      <c r="L45">
        <v>0</v>
      </c>
      <c r="M45">
        <v>12</v>
      </c>
      <c r="N45">
        <v>1</v>
      </c>
      <c r="O45">
        <v>0</v>
      </c>
      <c r="P45">
        <v>4</v>
      </c>
      <c r="Q45">
        <v>3</v>
      </c>
      <c r="R45">
        <v>1</v>
      </c>
      <c r="S45">
        <v>70</v>
      </c>
      <c r="T45">
        <v>132</v>
      </c>
      <c r="U45">
        <v>0</v>
      </c>
      <c r="V45">
        <v>0</v>
      </c>
      <c r="W45">
        <v>22</v>
      </c>
      <c r="X45">
        <v>40</v>
      </c>
      <c r="Y45">
        <v>0</v>
      </c>
      <c r="Z45">
        <v>1</v>
      </c>
      <c r="AA45">
        <f t="shared" si="0"/>
        <v>310</v>
      </c>
    </row>
    <row r="46" spans="1:27" x14ac:dyDescent="0.2">
      <c r="A46" s="12">
        <v>42936</v>
      </c>
      <c r="B46" t="s">
        <v>15</v>
      </c>
      <c r="C46" t="s">
        <v>10</v>
      </c>
      <c r="D46" t="s">
        <v>26</v>
      </c>
      <c r="E46">
        <v>2</v>
      </c>
      <c r="F46" s="13">
        <v>0.66666666666666696</v>
      </c>
      <c r="G46" s="13">
        <v>0.35416666666666702</v>
      </c>
      <c r="H46" s="2">
        <f>AVERAGE(24.5,20.1,19.5,18.3,20.2)</f>
        <v>20.52</v>
      </c>
      <c r="I46" s="2">
        <f>AVERAGE(53,62,70,78,76)</f>
        <v>67.8</v>
      </c>
      <c r="J46" s="2" t="s">
        <v>14</v>
      </c>
      <c r="K46">
        <v>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4</v>
      </c>
      <c r="X46">
        <v>6</v>
      </c>
      <c r="Y46">
        <v>0</v>
      </c>
      <c r="Z46">
        <v>0</v>
      </c>
      <c r="AA46">
        <f t="shared" si="0"/>
        <v>13</v>
      </c>
    </row>
    <row r="47" spans="1:27" x14ac:dyDescent="0.2">
      <c r="A47" s="12">
        <v>42936</v>
      </c>
      <c r="B47" t="s">
        <v>15</v>
      </c>
      <c r="C47" t="s">
        <v>10</v>
      </c>
      <c r="D47" t="s">
        <v>28</v>
      </c>
      <c r="E47">
        <v>3</v>
      </c>
      <c r="F47" s="13">
        <v>0.66666666666666696</v>
      </c>
      <c r="G47" s="13">
        <v>0.35416666666666702</v>
      </c>
      <c r="H47" s="2">
        <f>H46</f>
        <v>20.52</v>
      </c>
      <c r="I47" s="2">
        <f>I46</f>
        <v>67.8</v>
      </c>
      <c r="J47" s="2" t="s">
        <v>14</v>
      </c>
      <c r="K47">
        <v>58</v>
      </c>
      <c r="L47">
        <v>0</v>
      </c>
      <c r="M47">
        <v>11</v>
      </c>
      <c r="N47">
        <v>3</v>
      </c>
      <c r="O47">
        <v>0</v>
      </c>
      <c r="P47">
        <v>10</v>
      </c>
      <c r="Q47">
        <v>6</v>
      </c>
      <c r="R47">
        <v>2</v>
      </c>
      <c r="S47">
        <v>17</v>
      </c>
      <c r="T47">
        <v>25</v>
      </c>
      <c r="U47">
        <v>0</v>
      </c>
      <c r="V47">
        <v>0</v>
      </c>
      <c r="W47">
        <v>8</v>
      </c>
      <c r="X47">
        <v>8</v>
      </c>
      <c r="Y47">
        <v>0</v>
      </c>
      <c r="Z47">
        <v>0</v>
      </c>
      <c r="AA47">
        <f t="shared" si="0"/>
        <v>148</v>
      </c>
    </row>
    <row r="48" spans="1:27" x14ac:dyDescent="0.2">
      <c r="A48" s="12">
        <v>42936</v>
      </c>
      <c r="B48" t="s">
        <v>15</v>
      </c>
      <c r="C48" t="s">
        <v>10</v>
      </c>
      <c r="D48" t="s">
        <v>25</v>
      </c>
      <c r="E48">
        <v>1</v>
      </c>
      <c r="F48" s="13">
        <v>0.66666666666666696</v>
      </c>
      <c r="G48" s="13">
        <v>0.35416666666666702</v>
      </c>
      <c r="H48" s="2">
        <f>H46</f>
        <v>20.52</v>
      </c>
      <c r="I48" s="2">
        <f>I46</f>
        <v>67.8</v>
      </c>
      <c r="J48" s="2" t="s">
        <v>14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f t="shared" si="0"/>
        <v>1</v>
      </c>
    </row>
    <row r="49" spans="1:27" x14ac:dyDescent="0.2">
      <c r="A49" s="12">
        <v>42936</v>
      </c>
      <c r="B49" t="s">
        <v>15</v>
      </c>
      <c r="C49" t="s">
        <v>10</v>
      </c>
      <c r="D49" t="s">
        <v>27</v>
      </c>
      <c r="E49">
        <v>4</v>
      </c>
      <c r="F49" s="13">
        <v>0.66666666666666696</v>
      </c>
      <c r="G49" s="13">
        <v>0.35416666666666702</v>
      </c>
      <c r="H49" s="2">
        <f>H46</f>
        <v>20.52</v>
      </c>
      <c r="I49" s="2">
        <f>I46</f>
        <v>67.8</v>
      </c>
      <c r="J49" s="2" t="s">
        <v>14</v>
      </c>
      <c r="K49">
        <v>22</v>
      </c>
      <c r="L49">
        <v>0</v>
      </c>
      <c r="M49">
        <v>2</v>
      </c>
      <c r="N49">
        <v>1</v>
      </c>
      <c r="O49">
        <v>0</v>
      </c>
      <c r="P49">
        <v>5</v>
      </c>
      <c r="Q49">
        <v>4</v>
      </c>
      <c r="R49">
        <v>1</v>
      </c>
      <c r="S49">
        <v>7</v>
      </c>
      <c r="T49">
        <v>76</v>
      </c>
      <c r="U49">
        <v>0</v>
      </c>
      <c r="V49">
        <v>1</v>
      </c>
      <c r="W49">
        <v>20</v>
      </c>
      <c r="X49">
        <v>11</v>
      </c>
      <c r="Y49">
        <v>0</v>
      </c>
      <c r="Z49">
        <v>1</v>
      </c>
      <c r="AA49">
        <f t="shared" si="0"/>
        <v>151</v>
      </c>
    </row>
    <row r="50" spans="1:27" x14ac:dyDescent="0.2">
      <c r="A50" s="12">
        <v>42937</v>
      </c>
      <c r="B50" t="s">
        <v>15</v>
      </c>
      <c r="C50" t="s">
        <v>10</v>
      </c>
      <c r="D50" t="s">
        <v>26</v>
      </c>
      <c r="E50">
        <v>2</v>
      </c>
      <c r="F50" s="13">
        <v>0.66666666666666696</v>
      </c>
      <c r="G50" s="13">
        <v>0.35416666666666702</v>
      </c>
      <c r="H50" s="2">
        <f>AVERAGE(24.3,21,19.8,20,21.4)</f>
        <v>21.3</v>
      </c>
      <c r="I50" s="2">
        <f>AVERAGE(59,71,78,74,74)</f>
        <v>71.2</v>
      </c>
      <c r="J50" s="2" t="s">
        <v>14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  <c r="U50">
        <v>0</v>
      </c>
      <c r="V50">
        <v>0</v>
      </c>
      <c r="W50">
        <v>1</v>
      </c>
      <c r="X50">
        <v>1</v>
      </c>
      <c r="Y50">
        <v>0</v>
      </c>
      <c r="Z50">
        <v>0</v>
      </c>
      <c r="AA50">
        <f t="shared" si="0"/>
        <v>4</v>
      </c>
    </row>
    <row r="51" spans="1:27" x14ac:dyDescent="0.2">
      <c r="A51" s="12">
        <v>42937</v>
      </c>
      <c r="B51" t="s">
        <v>15</v>
      </c>
      <c r="C51" t="s">
        <v>10</v>
      </c>
      <c r="D51" t="s">
        <v>27</v>
      </c>
      <c r="E51">
        <v>4</v>
      </c>
      <c r="F51" s="13">
        <v>0.66666666666666696</v>
      </c>
      <c r="G51" s="13">
        <v>0.35416666666666702</v>
      </c>
      <c r="H51" s="2">
        <f>H50</f>
        <v>21.3</v>
      </c>
      <c r="I51" s="2">
        <f>I50</f>
        <v>71.2</v>
      </c>
      <c r="J51" s="2" t="s">
        <v>14</v>
      </c>
      <c r="K51">
        <v>73</v>
      </c>
      <c r="L51">
        <v>0</v>
      </c>
      <c r="M51">
        <v>8</v>
      </c>
      <c r="N51">
        <v>0</v>
      </c>
      <c r="O51">
        <v>0</v>
      </c>
      <c r="P51">
        <v>17</v>
      </c>
      <c r="Q51">
        <v>14</v>
      </c>
      <c r="R51">
        <v>6</v>
      </c>
      <c r="S51">
        <v>37</v>
      </c>
      <c r="T51">
        <v>181</v>
      </c>
      <c r="U51">
        <v>0</v>
      </c>
      <c r="V51">
        <v>1</v>
      </c>
      <c r="W51">
        <v>14</v>
      </c>
      <c r="X51">
        <v>15</v>
      </c>
      <c r="Y51">
        <v>0</v>
      </c>
      <c r="Z51">
        <v>1</v>
      </c>
      <c r="AA51">
        <f t="shared" si="0"/>
        <v>367</v>
      </c>
    </row>
    <row r="52" spans="1:27" x14ac:dyDescent="0.2">
      <c r="A52" s="12">
        <v>42937</v>
      </c>
      <c r="B52" t="s">
        <v>15</v>
      </c>
      <c r="C52" t="s">
        <v>10</v>
      </c>
      <c r="D52" t="s">
        <v>25</v>
      </c>
      <c r="E52">
        <v>1</v>
      </c>
      <c r="F52" s="13">
        <v>0.66666666666666696</v>
      </c>
      <c r="G52" s="13">
        <v>0.35416666666666702</v>
      </c>
      <c r="H52" s="2">
        <f>H50</f>
        <v>21.3</v>
      </c>
      <c r="I52" s="2">
        <f>I50</f>
        <v>71.2</v>
      </c>
      <c r="J52" s="2" t="s">
        <v>14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f t="shared" si="0"/>
        <v>0</v>
      </c>
    </row>
    <row r="53" spans="1:27" x14ac:dyDescent="0.2">
      <c r="A53" s="12">
        <v>42937</v>
      </c>
      <c r="B53" t="s">
        <v>15</v>
      </c>
      <c r="C53" t="s">
        <v>10</v>
      </c>
      <c r="D53" t="s">
        <v>28</v>
      </c>
      <c r="E53">
        <v>3</v>
      </c>
      <c r="F53" s="13">
        <v>0.66666666666666696</v>
      </c>
      <c r="G53" s="13">
        <v>0.35416666666666702</v>
      </c>
      <c r="H53" s="2">
        <f>H50</f>
        <v>21.3</v>
      </c>
      <c r="I53" s="2">
        <f>I50</f>
        <v>71.2</v>
      </c>
      <c r="J53" s="2" t="s">
        <v>14</v>
      </c>
      <c r="K53">
        <v>22</v>
      </c>
      <c r="L53">
        <v>0</v>
      </c>
      <c r="M53">
        <v>1</v>
      </c>
      <c r="N53">
        <v>0</v>
      </c>
      <c r="O53">
        <v>0</v>
      </c>
      <c r="P53">
        <v>0</v>
      </c>
      <c r="Q53">
        <v>4</v>
      </c>
      <c r="R53">
        <v>0</v>
      </c>
      <c r="S53">
        <v>12</v>
      </c>
      <c r="T53">
        <v>45</v>
      </c>
      <c r="U53">
        <v>0</v>
      </c>
      <c r="V53">
        <v>0</v>
      </c>
      <c r="W53">
        <v>4</v>
      </c>
      <c r="X53">
        <v>8</v>
      </c>
      <c r="Y53">
        <v>0</v>
      </c>
      <c r="Z53">
        <v>2</v>
      </c>
      <c r="AA53">
        <f t="shared" si="0"/>
        <v>98</v>
      </c>
    </row>
    <row r="54" spans="1:27" x14ac:dyDescent="0.2">
      <c r="A54" s="12">
        <v>42939</v>
      </c>
      <c r="B54" t="s">
        <v>15</v>
      </c>
      <c r="C54" t="s">
        <v>10</v>
      </c>
      <c r="D54" t="s">
        <v>27</v>
      </c>
      <c r="E54">
        <v>4</v>
      </c>
      <c r="F54" s="13">
        <v>0.66666666666666696</v>
      </c>
      <c r="G54" s="13">
        <v>0.35416666666666702</v>
      </c>
      <c r="H54" s="2">
        <f>AVERAGE(25.6,21.8,21.3,21.4,22.3)</f>
        <v>22.479999999999997</v>
      </c>
      <c r="I54" s="2">
        <f>AVERAGE(61,78,81,79,76)</f>
        <v>75</v>
      </c>
      <c r="J54" s="2" t="s">
        <v>14</v>
      </c>
      <c r="K54">
        <v>3</v>
      </c>
      <c r="L54">
        <v>0</v>
      </c>
      <c r="M54">
        <v>1</v>
      </c>
      <c r="N54">
        <v>1</v>
      </c>
      <c r="O54">
        <v>0</v>
      </c>
      <c r="P54">
        <v>4</v>
      </c>
      <c r="Q54">
        <v>0</v>
      </c>
      <c r="R54">
        <v>0</v>
      </c>
      <c r="S54">
        <v>2</v>
      </c>
      <c r="T54">
        <v>2</v>
      </c>
      <c r="U54">
        <v>0</v>
      </c>
      <c r="V54">
        <v>0</v>
      </c>
      <c r="W54">
        <v>5</v>
      </c>
      <c r="X54">
        <v>4</v>
      </c>
      <c r="Y54">
        <v>0</v>
      </c>
      <c r="Z54">
        <v>2</v>
      </c>
      <c r="AA54">
        <f t="shared" si="0"/>
        <v>24</v>
      </c>
    </row>
    <row r="55" spans="1:27" x14ac:dyDescent="0.2">
      <c r="A55" s="12">
        <v>42939</v>
      </c>
      <c r="B55" t="s">
        <v>15</v>
      </c>
      <c r="C55" t="s">
        <v>10</v>
      </c>
      <c r="D55" t="s">
        <v>26</v>
      </c>
      <c r="E55">
        <v>2</v>
      </c>
      <c r="F55" s="13">
        <v>0.66666666666666696</v>
      </c>
      <c r="G55" s="13">
        <v>0.35416666666666702</v>
      </c>
      <c r="H55" s="2">
        <f>H54</f>
        <v>22.479999999999997</v>
      </c>
      <c r="I55" s="2">
        <f>I54</f>
        <v>75</v>
      </c>
      <c r="J55" s="2" t="s">
        <v>14</v>
      </c>
      <c r="K55">
        <v>66</v>
      </c>
      <c r="L55">
        <v>0</v>
      </c>
      <c r="M55">
        <v>28</v>
      </c>
      <c r="N55">
        <v>0</v>
      </c>
      <c r="O55">
        <v>1</v>
      </c>
      <c r="P55">
        <v>1</v>
      </c>
      <c r="Q55">
        <v>5</v>
      </c>
      <c r="R55">
        <v>1</v>
      </c>
      <c r="S55">
        <v>102</v>
      </c>
      <c r="T55">
        <v>345</v>
      </c>
      <c r="U55">
        <v>2</v>
      </c>
      <c r="V55">
        <v>0</v>
      </c>
      <c r="W55">
        <v>7</v>
      </c>
      <c r="X55">
        <v>7</v>
      </c>
      <c r="Y55">
        <v>2</v>
      </c>
      <c r="Z55">
        <v>0</v>
      </c>
      <c r="AA55">
        <f t="shared" si="0"/>
        <v>567</v>
      </c>
    </row>
    <row r="56" spans="1:27" x14ac:dyDescent="0.2">
      <c r="A56" s="12">
        <v>42939</v>
      </c>
      <c r="B56" t="s">
        <v>15</v>
      </c>
      <c r="C56" t="s">
        <v>10</v>
      </c>
      <c r="D56" t="s">
        <v>28</v>
      </c>
      <c r="E56">
        <v>3</v>
      </c>
      <c r="F56" s="13">
        <v>0.66666666666666696</v>
      </c>
      <c r="G56" s="13">
        <v>0.35416666666666702</v>
      </c>
      <c r="H56" s="2">
        <f>H54</f>
        <v>22.479999999999997</v>
      </c>
      <c r="I56" s="2">
        <f>I54</f>
        <v>75</v>
      </c>
      <c r="J56" s="2" t="s">
        <v>14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0</v>
      </c>
      <c r="W56">
        <v>5</v>
      </c>
      <c r="X56">
        <v>2</v>
      </c>
      <c r="Y56">
        <v>0</v>
      </c>
      <c r="Z56">
        <v>0</v>
      </c>
      <c r="AA56">
        <f t="shared" si="0"/>
        <v>10</v>
      </c>
    </row>
    <row r="57" spans="1:27" x14ac:dyDescent="0.2">
      <c r="A57" s="12">
        <v>42939</v>
      </c>
      <c r="B57" t="s">
        <v>15</v>
      </c>
      <c r="C57" t="s">
        <v>10</v>
      </c>
      <c r="D57" t="s">
        <v>25</v>
      </c>
      <c r="E57">
        <v>1</v>
      </c>
      <c r="F57" s="13">
        <v>0.66666666666666696</v>
      </c>
      <c r="G57" s="13">
        <v>0.35416666666666702</v>
      </c>
      <c r="H57" s="2">
        <f>H54</f>
        <v>22.479999999999997</v>
      </c>
      <c r="I57" s="2">
        <f>I54</f>
        <v>75</v>
      </c>
      <c r="J57" s="2" t="s">
        <v>14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f t="shared" si="0"/>
        <v>0</v>
      </c>
    </row>
    <row r="58" spans="1:27" x14ac:dyDescent="0.2">
      <c r="A58" s="12">
        <v>42940</v>
      </c>
      <c r="B58" t="s">
        <v>15</v>
      </c>
      <c r="C58" t="s">
        <v>10</v>
      </c>
      <c r="D58" t="s">
        <v>28</v>
      </c>
      <c r="E58">
        <v>3</v>
      </c>
      <c r="F58" s="13">
        <v>0.66666666666666696</v>
      </c>
      <c r="G58" s="13">
        <v>0.35416666666666702</v>
      </c>
      <c r="H58" s="2">
        <f>AVERAGE(24.5,21.2,21.7,21.2,22.1)</f>
        <v>22.140000000000004</v>
      </c>
      <c r="I58" s="2">
        <f>AVERAGE(61,74,77,78,74)</f>
        <v>72.8</v>
      </c>
      <c r="J58" s="2" t="s">
        <v>14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2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f t="shared" si="0"/>
        <v>2</v>
      </c>
    </row>
    <row r="59" spans="1:27" x14ac:dyDescent="0.2">
      <c r="A59" s="12">
        <v>42940</v>
      </c>
      <c r="B59" t="s">
        <v>15</v>
      </c>
      <c r="C59" t="s">
        <v>10</v>
      </c>
      <c r="D59" t="s">
        <v>25</v>
      </c>
      <c r="E59">
        <v>1</v>
      </c>
      <c r="F59" s="13">
        <v>0.66666666666666696</v>
      </c>
      <c r="G59" s="13">
        <v>0.35416666666666702</v>
      </c>
      <c r="H59" s="2">
        <f>H58</f>
        <v>22.140000000000004</v>
      </c>
      <c r="I59" s="2">
        <f>I58</f>
        <v>72.8</v>
      </c>
      <c r="J59" s="2" t="s">
        <v>14</v>
      </c>
      <c r="K59">
        <v>0</v>
      </c>
      <c r="L59">
        <v>0</v>
      </c>
      <c r="M59">
        <v>6</v>
      </c>
      <c r="N59">
        <v>1</v>
      </c>
      <c r="O59">
        <v>0</v>
      </c>
      <c r="P59">
        <v>1</v>
      </c>
      <c r="Q59">
        <v>0</v>
      </c>
      <c r="R59">
        <v>0</v>
      </c>
      <c r="S59">
        <v>8</v>
      </c>
      <c r="T59">
        <v>2</v>
      </c>
      <c r="U59">
        <v>0</v>
      </c>
      <c r="V59">
        <v>0</v>
      </c>
      <c r="W59">
        <v>1</v>
      </c>
      <c r="X59">
        <v>1</v>
      </c>
      <c r="Y59">
        <v>0</v>
      </c>
      <c r="Z59">
        <v>0</v>
      </c>
      <c r="AA59">
        <f t="shared" si="0"/>
        <v>20</v>
      </c>
    </row>
    <row r="60" spans="1:27" x14ac:dyDescent="0.2">
      <c r="A60" s="12">
        <v>42940</v>
      </c>
      <c r="B60" t="s">
        <v>15</v>
      </c>
      <c r="C60" t="s">
        <v>10</v>
      </c>
      <c r="D60" t="s">
        <v>27</v>
      </c>
      <c r="E60">
        <v>4</v>
      </c>
      <c r="F60" s="13">
        <v>0.66666666666666696</v>
      </c>
      <c r="G60" s="13">
        <v>0.35416666666666702</v>
      </c>
      <c r="H60" s="2">
        <f>H58</f>
        <v>22.140000000000004</v>
      </c>
      <c r="I60" s="2">
        <f>I58</f>
        <v>72.8</v>
      </c>
      <c r="J60" s="2" t="s">
        <v>14</v>
      </c>
      <c r="K60">
        <v>2</v>
      </c>
      <c r="L60">
        <v>0</v>
      </c>
      <c r="M60">
        <v>1</v>
      </c>
      <c r="N60">
        <v>1</v>
      </c>
      <c r="O60">
        <v>0</v>
      </c>
      <c r="P60">
        <v>2</v>
      </c>
      <c r="Q60">
        <v>0</v>
      </c>
      <c r="R60">
        <v>0</v>
      </c>
      <c r="S60">
        <v>1</v>
      </c>
      <c r="T60">
        <v>2</v>
      </c>
      <c r="U60">
        <v>0</v>
      </c>
      <c r="V60">
        <v>0</v>
      </c>
      <c r="W60">
        <v>3</v>
      </c>
      <c r="X60">
        <v>2</v>
      </c>
      <c r="Y60">
        <v>0</v>
      </c>
      <c r="Z60">
        <v>0</v>
      </c>
      <c r="AA60">
        <f t="shared" si="0"/>
        <v>14</v>
      </c>
    </row>
    <row r="61" spans="1:27" x14ac:dyDescent="0.2">
      <c r="A61" s="12">
        <v>42940</v>
      </c>
      <c r="B61" t="s">
        <v>15</v>
      </c>
      <c r="C61" t="s">
        <v>10</v>
      </c>
      <c r="D61" t="s">
        <v>26</v>
      </c>
      <c r="E61">
        <v>2</v>
      </c>
      <c r="F61" s="13">
        <v>0.66666666666666696</v>
      </c>
      <c r="G61" s="13">
        <v>0.35416666666666702</v>
      </c>
      <c r="H61" s="2">
        <f>H58</f>
        <v>22.140000000000004</v>
      </c>
      <c r="I61" s="2">
        <f>I58</f>
        <v>72.8</v>
      </c>
      <c r="J61" s="2" t="s">
        <v>14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2</v>
      </c>
      <c r="T61">
        <v>0</v>
      </c>
      <c r="U61">
        <v>0</v>
      </c>
      <c r="V61">
        <v>0</v>
      </c>
      <c r="W61">
        <v>0</v>
      </c>
      <c r="X61">
        <v>2</v>
      </c>
      <c r="Y61">
        <v>0</v>
      </c>
      <c r="Z61">
        <v>0</v>
      </c>
      <c r="AA61">
        <f t="shared" si="0"/>
        <v>4</v>
      </c>
    </row>
    <row r="62" spans="1:27" x14ac:dyDescent="0.2">
      <c r="A62" s="12">
        <v>42941</v>
      </c>
      <c r="B62" t="s">
        <v>15</v>
      </c>
      <c r="C62" t="s">
        <v>10</v>
      </c>
      <c r="D62" t="s">
        <v>25</v>
      </c>
      <c r="E62">
        <v>1</v>
      </c>
      <c r="F62" s="13">
        <v>0.66666666666666696</v>
      </c>
      <c r="G62" s="13">
        <v>0.35416666666666702</v>
      </c>
      <c r="H62" s="2">
        <v>22</v>
      </c>
      <c r="I62" s="2">
        <v>75</v>
      </c>
      <c r="J62" s="2" t="s">
        <v>14</v>
      </c>
      <c r="K62">
        <v>1</v>
      </c>
      <c r="L62">
        <v>0</v>
      </c>
      <c r="M62">
        <v>29</v>
      </c>
      <c r="N62">
        <v>2</v>
      </c>
      <c r="O62">
        <v>0</v>
      </c>
      <c r="P62">
        <v>7</v>
      </c>
      <c r="Q62">
        <v>1</v>
      </c>
      <c r="R62">
        <v>1</v>
      </c>
      <c r="S62">
        <v>24</v>
      </c>
      <c r="T62">
        <v>4</v>
      </c>
      <c r="U62">
        <v>0</v>
      </c>
      <c r="V62">
        <v>0</v>
      </c>
      <c r="W62">
        <v>0</v>
      </c>
      <c r="X62">
        <v>2</v>
      </c>
      <c r="Y62">
        <v>0</v>
      </c>
      <c r="Z62">
        <v>0</v>
      </c>
      <c r="AA62">
        <f t="shared" si="0"/>
        <v>71</v>
      </c>
    </row>
    <row r="63" spans="1:27" x14ac:dyDescent="0.2">
      <c r="A63" s="12">
        <v>42941</v>
      </c>
      <c r="B63" t="s">
        <v>15</v>
      </c>
      <c r="C63" t="s">
        <v>10</v>
      </c>
      <c r="D63" t="s">
        <v>28</v>
      </c>
      <c r="E63">
        <v>3</v>
      </c>
      <c r="F63" s="13">
        <v>0.66666666666666696</v>
      </c>
      <c r="G63" s="13">
        <v>0.35416666666666702</v>
      </c>
      <c r="H63" s="2">
        <f>H62</f>
        <v>22</v>
      </c>
      <c r="I63" s="2">
        <f>I62</f>
        <v>75</v>
      </c>
      <c r="J63" s="2" t="s">
        <v>14</v>
      </c>
      <c r="K63">
        <v>118</v>
      </c>
      <c r="L63">
        <v>3</v>
      </c>
      <c r="M63">
        <v>26</v>
      </c>
      <c r="N63">
        <v>0</v>
      </c>
      <c r="O63">
        <v>3</v>
      </c>
      <c r="P63">
        <v>9</v>
      </c>
      <c r="Q63">
        <v>41</v>
      </c>
      <c r="R63">
        <v>19</v>
      </c>
      <c r="S63">
        <v>23</v>
      </c>
      <c r="T63">
        <v>476</v>
      </c>
      <c r="U63">
        <v>1</v>
      </c>
      <c r="V63">
        <v>0</v>
      </c>
      <c r="W63">
        <v>12</v>
      </c>
      <c r="X63">
        <v>12</v>
      </c>
      <c r="Y63">
        <v>1</v>
      </c>
      <c r="Z63">
        <v>0</v>
      </c>
      <c r="AA63">
        <f t="shared" si="0"/>
        <v>744</v>
      </c>
    </row>
    <row r="64" spans="1:27" x14ac:dyDescent="0.2">
      <c r="A64" s="12">
        <v>42941</v>
      </c>
      <c r="B64" t="s">
        <v>15</v>
      </c>
      <c r="C64" t="s">
        <v>10</v>
      </c>
      <c r="D64" t="s">
        <v>26</v>
      </c>
      <c r="E64">
        <v>2</v>
      </c>
      <c r="F64" s="13">
        <v>0.66666666666666696</v>
      </c>
      <c r="G64" s="13">
        <v>0.35416666666666702</v>
      </c>
      <c r="H64" s="2">
        <f>H62</f>
        <v>22</v>
      </c>
      <c r="I64" s="2">
        <f>I62</f>
        <v>75</v>
      </c>
      <c r="J64" s="2" t="s">
        <v>14</v>
      </c>
      <c r="K64">
        <v>90</v>
      </c>
      <c r="L64">
        <v>0</v>
      </c>
      <c r="M64">
        <v>56</v>
      </c>
      <c r="N64">
        <v>1</v>
      </c>
      <c r="O64">
        <v>0</v>
      </c>
      <c r="P64">
        <v>15</v>
      </c>
      <c r="Q64">
        <v>29</v>
      </c>
      <c r="R64">
        <v>3</v>
      </c>
      <c r="S64">
        <v>54</v>
      </c>
      <c r="T64">
        <v>410</v>
      </c>
      <c r="U64">
        <v>1</v>
      </c>
      <c r="V64">
        <v>2</v>
      </c>
      <c r="W64">
        <v>18</v>
      </c>
      <c r="X64">
        <v>16</v>
      </c>
      <c r="Y64">
        <v>1</v>
      </c>
      <c r="Z64">
        <v>0</v>
      </c>
      <c r="AA64">
        <f t="shared" si="0"/>
        <v>696</v>
      </c>
    </row>
    <row r="65" spans="1:27" x14ac:dyDescent="0.2">
      <c r="A65" s="12">
        <v>42941</v>
      </c>
      <c r="B65" t="s">
        <v>15</v>
      </c>
      <c r="C65" t="s">
        <v>10</v>
      </c>
      <c r="D65" t="s">
        <v>27</v>
      </c>
      <c r="E65">
        <v>4</v>
      </c>
      <c r="F65" s="13">
        <v>0.66666666666666696</v>
      </c>
      <c r="G65" s="13">
        <v>0.35416666666666702</v>
      </c>
      <c r="H65" s="2">
        <f>H62</f>
        <v>22</v>
      </c>
      <c r="I65" s="2">
        <f>I62</f>
        <v>75</v>
      </c>
      <c r="J65" s="2" t="s">
        <v>14</v>
      </c>
      <c r="K65">
        <v>14</v>
      </c>
      <c r="L65">
        <v>0</v>
      </c>
      <c r="M65">
        <v>0</v>
      </c>
      <c r="N65">
        <v>0</v>
      </c>
      <c r="O65">
        <v>0</v>
      </c>
      <c r="P65">
        <v>7</v>
      </c>
      <c r="Q65">
        <v>7</v>
      </c>
      <c r="R65">
        <v>0</v>
      </c>
      <c r="S65">
        <v>4</v>
      </c>
      <c r="T65">
        <v>74</v>
      </c>
      <c r="U65">
        <v>1</v>
      </c>
      <c r="V65">
        <v>0</v>
      </c>
      <c r="W65">
        <v>13</v>
      </c>
      <c r="X65">
        <v>8</v>
      </c>
      <c r="Y65">
        <v>0</v>
      </c>
      <c r="Z65">
        <v>0</v>
      </c>
      <c r="AA65">
        <f t="shared" si="0"/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Lure comparison study</vt:lpstr>
      <vt:lpstr>Trap comparison study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van de Straat</dc:creator>
  <cp:lastModifiedBy>Alexandra Hiscox</cp:lastModifiedBy>
  <dcterms:created xsi:type="dcterms:W3CDTF">2019-04-08T07:38:56Z</dcterms:created>
  <dcterms:modified xsi:type="dcterms:W3CDTF">2019-04-26T13:00:46Z</dcterms:modified>
</cp:coreProperties>
</file>