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/Desktop/"/>
    </mc:Choice>
  </mc:AlternateContent>
  <xr:revisionPtr revIDLastSave="0" documentId="13_ncr:1_{41F15D2D-72DF-454A-97AC-949460545BC8}" xr6:coauthVersionLast="45" xr6:coauthVersionMax="45" xr10:uidLastSave="{00000000-0000-0000-0000-000000000000}"/>
  <bookViews>
    <workbookView xWindow="46060" yWindow="460" windowWidth="26920" windowHeight="20300" xr2:uid="{B04C34A5-02C2-974C-8380-091E436E9534}"/>
  </bookViews>
  <sheets>
    <sheet name="crt" sheetId="2" r:id="rId1"/>
    <sheet name="mdr1" sheetId="3" r:id="rId2"/>
    <sheet name="dhfr-dhps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5" i="3" l="1"/>
  <c r="AD2" i="3"/>
  <c r="Z6" i="3"/>
  <c r="Z5" i="3"/>
  <c r="Z2" i="3"/>
  <c r="Z3" i="3"/>
  <c r="AA5" i="3"/>
  <c r="W3" i="3"/>
  <c r="X2" i="3" s="1"/>
  <c r="Q5" i="3"/>
  <c r="Q6" i="3"/>
  <c r="Q3" i="3"/>
  <c r="Q2" i="3"/>
  <c r="R2" i="3" s="1"/>
  <c r="R5" i="3"/>
  <c r="T4" i="3"/>
  <c r="T3" i="3"/>
  <c r="T2" i="3"/>
  <c r="N2" i="3"/>
  <c r="O2" i="3" s="1"/>
  <c r="O5" i="3"/>
  <c r="K6" i="3"/>
  <c r="K5" i="3"/>
  <c r="L5" i="3" s="1"/>
  <c r="K3" i="3"/>
  <c r="K2" i="3"/>
  <c r="H3" i="3"/>
  <c r="E2" i="3"/>
  <c r="E3" i="3" s="1"/>
  <c r="F2" i="3" s="1"/>
  <c r="C2" i="3"/>
  <c r="W3" i="2"/>
  <c r="H2" i="2"/>
  <c r="I2" i="2" s="1"/>
  <c r="H3" i="2"/>
  <c r="F2" i="2"/>
  <c r="C2" i="2"/>
  <c r="B3" i="2"/>
  <c r="R2" i="2"/>
  <c r="U2" i="2"/>
  <c r="X2" i="2"/>
  <c r="L2" i="2"/>
  <c r="AA2" i="2"/>
  <c r="AA20" i="1"/>
  <c r="AA17" i="1"/>
  <c r="AA14" i="1"/>
  <c r="AA11" i="1"/>
  <c r="AA8" i="1"/>
  <c r="AA5" i="1"/>
  <c r="AA2" i="1"/>
  <c r="X20" i="1"/>
  <c r="X17" i="1"/>
  <c r="X14" i="1"/>
  <c r="X11" i="1"/>
  <c r="X8" i="1"/>
  <c r="X5" i="1"/>
  <c r="X2" i="1"/>
  <c r="U20" i="1"/>
  <c r="U17" i="1"/>
  <c r="U14" i="1"/>
  <c r="U11" i="1"/>
  <c r="U8" i="1"/>
  <c r="U5" i="1"/>
  <c r="U2" i="1"/>
  <c r="Q6" i="1"/>
  <c r="R5" i="1" s="1"/>
  <c r="Q3" i="1"/>
  <c r="R2" i="1" s="1"/>
  <c r="R20" i="1"/>
  <c r="R17" i="1"/>
  <c r="R14" i="1"/>
  <c r="R11" i="1"/>
  <c r="R8" i="1"/>
  <c r="O20" i="1"/>
  <c r="O11" i="1"/>
  <c r="N21" i="1"/>
  <c r="N20" i="1"/>
  <c r="N18" i="1"/>
  <c r="N17" i="1"/>
  <c r="N15" i="1"/>
  <c r="N14" i="1"/>
  <c r="O14" i="1" s="1"/>
  <c r="N12" i="1"/>
  <c r="N11" i="1"/>
  <c r="N8" i="1"/>
  <c r="N6" i="1"/>
  <c r="N5" i="1"/>
  <c r="N3" i="1"/>
  <c r="N2" i="1"/>
  <c r="O17" i="1"/>
  <c r="O8" i="1"/>
  <c r="O5" i="1"/>
  <c r="O2" i="1"/>
  <c r="L17" i="1"/>
  <c r="L14" i="1"/>
  <c r="L8" i="1"/>
  <c r="L5" i="1"/>
  <c r="L2" i="1"/>
  <c r="H18" i="1"/>
  <c r="I17" i="1" s="1"/>
  <c r="I5" i="1"/>
  <c r="H6" i="1"/>
  <c r="B12" i="1"/>
  <c r="AA2" i="3" l="1"/>
  <c r="U2" i="3"/>
  <c r="L2" i="3"/>
  <c r="I2" i="3"/>
  <c r="O2" i="2"/>
  <c r="F20" i="1"/>
  <c r="F17" i="1"/>
  <c r="C17" i="1"/>
  <c r="E15" i="1"/>
  <c r="E14" i="1"/>
  <c r="F14" i="1" s="1"/>
  <c r="C14" i="1"/>
  <c r="E12" i="1"/>
  <c r="E11" i="1"/>
  <c r="C11" i="1"/>
  <c r="E9" i="1"/>
  <c r="E8" i="1"/>
  <c r="F8" i="1" s="1"/>
  <c r="E6" i="1"/>
  <c r="E5" i="1"/>
  <c r="F5" i="1" s="1"/>
  <c r="E3" i="1"/>
  <c r="E2" i="1"/>
  <c r="F2" i="1" s="1"/>
  <c r="F11" i="1" l="1"/>
</calcChain>
</file>

<file path=xl/sharedStrings.xml><?xml version="1.0" encoding="utf-8"?>
<sst xmlns="http://schemas.openxmlformats.org/spreadsheetml/2006/main" count="442" uniqueCount="52">
  <si>
    <t>mixed*</t>
  </si>
  <si>
    <t>mixed</t>
  </si>
  <si>
    <t>437G</t>
  </si>
  <si>
    <t>540E</t>
  </si>
  <si>
    <t>-</t>
  </si>
  <si>
    <t>Mutant Freq</t>
  </si>
  <si>
    <t xml:space="preserve">*mixed reported as mutant </t>
  </si>
  <si>
    <t>51I</t>
  </si>
  <si>
    <t>N51</t>
  </si>
  <si>
    <t>59R</t>
  </si>
  <si>
    <t>C59</t>
  </si>
  <si>
    <t>108N</t>
  </si>
  <si>
    <t>S108</t>
  </si>
  <si>
    <t>436A</t>
  </si>
  <si>
    <t>S436</t>
  </si>
  <si>
    <t>A437</t>
  </si>
  <si>
    <t>K540</t>
  </si>
  <si>
    <t>581G</t>
  </si>
  <si>
    <t>A581</t>
  </si>
  <si>
    <t>Count</t>
  </si>
  <si>
    <t>Gama - 2007 - Table 2</t>
  </si>
  <si>
    <t>Pearce - 2004 - Table S1</t>
  </si>
  <si>
    <t>Menegon - 2004 - Table 1</t>
  </si>
  <si>
    <t>Figueiredo - 2007 or earlier - Table 3</t>
  </si>
  <si>
    <t>Fortes - 2007 - Table 1</t>
  </si>
  <si>
    <t>Kaingona-Daniel - 2011 - Table 1</t>
  </si>
  <si>
    <t>Ngane - 2011 - Table 1</t>
  </si>
  <si>
    <t>*mixed infections not mentioned</t>
  </si>
  <si>
    <t>Xu - 2013-2016 - Table 1 (Angola data only)</t>
  </si>
  <si>
    <t>Ebel - 2018 - Table S3</t>
  </si>
  <si>
    <t>Ngane - 2010-2011 - Table 1</t>
  </si>
  <si>
    <t>Lu - 2012-2014 - Table 1</t>
  </si>
  <si>
    <t>Menegon - 2004 - Table 3</t>
  </si>
  <si>
    <t>76T</t>
  </si>
  <si>
    <t>K76</t>
  </si>
  <si>
    <t>*mixed infections not mentioned for crt, but are mentioned for mdr1</t>
  </si>
  <si>
    <t>Gama - 2007 - Table 1</t>
  </si>
  <si>
    <t>Fancony - 2010 - Fig 2</t>
  </si>
  <si>
    <t xml:space="preserve"> </t>
  </si>
  <si>
    <t>Zhou - 2012-2015 - Table 2</t>
  </si>
  <si>
    <t>Zhang - 2012-2016 - Table 2</t>
  </si>
  <si>
    <t>Ljolje - 2015 - Table 2</t>
  </si>
  <si>
    <t>86Y</t>
  </si>
  <si>
    <t>N86</t>
  </si>
  <si>
    <t>184F</t>
  </si>
  <si>
    <t>Y184</t>
  </si>
  <si>
    <t>*mixed infections counted as dominant allele</t>
  </si>
  <si>
    <t>Pinheiro - 2003 or earlier - Quadro 1</t>
  </si>
  <si>
    <t>Menegon - 2004 - 'Results-Genotyping' in text</t>
  </si>
  <si>
    <t>Kiaco - 2011-2013 - Fig 2</t>
  </si>
  <si>
    <t>*mixed infections counted as mutant</t>
  </si>
  <si>
    <t xml:space="preserve">*'Mixed' reported for the entire haplotype, not individual alleles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</si>
</sst>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Border="1"/>
    <xf numFmtId="0" fontId="0" fillId="0" borderId="0" xfId="0" applyFont="1"/>
    <xf numFmtId="0" fontId="0" fillId="0" borderId="2" xfId="0" applyFont="1" applyBorder="1"/>
    <xf numFmtId="0" fontId="0" fillId="0" borderId="4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0" fillId="0" borderId="0" xfId="0" quotePrefix="1" applyFont="1"/>
    <xf numFmtId="0" fontId="0" fillId="0" borderId="0" xfId="0" applyFont="1" applyFill="1" applyBorder="1"/>
    <xf numFmtId="0" fontId="0" fillId="0" borderId="8" xfId="0" applyFont="1" applyBorder="1"/>
    <xf numFmtId="0" fontId="0" fillId="0" borderId="7" xfId="0" applyFont="1" applyBorder="1"/>
    <xf numFmtId="0" fontId="0" fillId="0" borderId="3" xfId="0" applyFont="1" applyFill="1" applyBorder="1"/>
    <xf numFmtId="0" fontId="0" fillId="0" borderId="0" xfId="0" applyFont="1" applyFill="1" applyAlignment="1">
      <alignment horizontal="center"/>
    </xf>
    <xf numFmtId="164" fontId="0" fillId="0" borderId="2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4" xfId="0" applyFont="1" applyFill="1" applyBorder="1"/>
    <xf numFmtId="0" fontId="0" fillId="0" borderId="1" xfId="0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0A30-F76A-E642-B98A-8D25F3419B28}">
  <dimension ref="A1:AA5"/>
  <sheetViews>
    <sheetView tabSelected="1" workbookViewId="0"/>
  </sheetViews>
  <sheetFormatPr baseColWidth="10" defaultRowHeight="16" x14ac:dyDescent="0.2"/>
  <sheetData>
    <row r="1" spans="1:27" x14ac:dyDescent="0.2">
      <c r="A1" s="4" t="s">
        <v>23</v>
      </c>
      <c r="B1" s="8" t="s">
        <v>19</v>
      </c>
      <c r="C1" s="6" t="s">
        <v>5</v>
      </c>
      <c r="D1" s="4" t="s">
        <v>32</v>
      </c>
      <c r="E1" s="8" t="s">
        <v>19</v>
      </c>
      <c r="F1" s="6" t="s">
        <v>5</v>
      </c>
      <c r="G1" s="4" t="s">
        <v>36</v>
      </c>
      <c r="H1" s="8" t="s">
        <v>19</v>
      </c>
      <c r="I1" s="1" t="s">
        <v>5</v>
      </c>
      <c r="J1" s="4" t="s">
        <v>37</v>
      </c>
      <c r="K1" s="8" t="s">
        <v>19</v>
      </c>
      <c r="L1" s="1" t="s">
        <v>5</v>
      </c>
      <c r="M1" s="4" t="s">
        <v>30</v>
      </c>
      <c r="N1" s="8" t="s">
        <v>19</v>
      </c>
      <c r="O1" s="1" t="s">
        <v>5</v>
      </c>
      <c r="P1" s="4" t="s">
        <v>31</v>
      </c>
      <c r="Q1" s="8" t="s">
        <v>19</v>
      </c>
      <c r="R1" s="1" t="s">
        <v>5</v>
      </c>
      <c r="S1" s="4" t="s">
        <v>39</v>
      </c>
      <c r="T1" s="8" t="s">
        <v>19</v>
      </c>
      <c r="U1" s="1" t="s">
        <v>5</v>
      </c>
      <c r="V1" s="4" t="s">
        <v>40</v>
      </c>
      <c r="W1" s="8" t="s">
        <v>19</v>
      </c>
      <c r="X1" s="1" t="s">
        <v>5</v>
      </c>
      <c r="Y1" s="4" t="s">
        <v>29</v>
      </c>
      <c r="Z1" s="8" t="s">
        <v>19</v>
      </c>
      <c r="AA1" s="1" t="s">
        <v>5</v>
      </c>
    </row>
    <row r="2" spans="1:27" x14ac:dyDescent="0.2">
      <c r="A2" s="5" t="s">
        <v>33</v>
      </c>
      <c r="B2" s="7">
        <v>230</v>
      </c>
      <c r="C2" s="10">
        <f>(B2+B4)/(B2+B3+2*B4)</f>
        <v>0.93902439024390238</v>
      </c>
      <c r="D2" s="5" t="s">
        <v>33</v>
      </c>
      <c r="E2" s="7">
        <v>62</v>
      </c>
      <c r="F2" s="10">
        <f>(E2+E4)/(E2+E3+2*E4)</f>
        <v>0.93939393939393945</v>
      </c>
      <c r="G2" s="5" t="s">
        <v>33</v>
      </c>
      <c r="H2" s="2">
        <f>13+58+4+2+3+3+2+1+1+11+1</f>
        <v>99</v>
      </c>
      <c r="I2" s="10">
        <f>(H2+H4)/(H2+H3+2*H4)</f>
        <v>0.97058823529411764</v>
      </c>
      <c r="J2" s="5" t="s">
        <v>33</v>
      </c>
      <c r="K2" s="2">
        <v>165</v>
      </c>
      <c r="L2" s="13">
        <f>(K2+K4)/(K2+K3+2*K4)</f>
        <v>0.50743494423791824</v>
      </c>
      <c r="M2" s="5" t="s">
        <v>33</v>
      </c>
      <c r="N2" s="2">
        <v>32</v>
      </c>
      <c r="O2" s="10">
        <f>(N2+N4)/(N2+N3+2*N4)</f>
        <v>0.88888888888888884</v>
      </c>
      <c r="P2" s="5" t="s">
        <v>33</v>
      </c>
      <c r="Q2" s="2">
        <v>17</v>
      </c>
      <c r="R2" s="10">
        <f>(Q2+Q4)/(Q2+Q3+2*Q4)</f>
        <v>0.44444444444444442</v>
      </c>
      <c r="S2" s="5" t="s">
        <v>33</v>
      </c>
      <c r="T2" s="2">
        <v>26</v>
      </c>
      <c r="U2" s="10">
        <f>(T2+T4)/(T2+T3+2*T4)</f>
        <v>0.29906542056074764</v>
      </c>
      <c r="V2" s="5" t="s">
        <v>33</v>
      </c>
      <c r="W2" s="2">
        <v>53</v>
      </c>
      <c r="X2" s="10">
        <f>(W2+W4)/(W2+W3+2*W4)</f>
        <v>0.38129496402877699</v>
      </c>
      <c r="Y2" s="5" t="s">
        <v>33</v>
      </c>
      <c r="Z2" s="2">
        <v>27</v>
      </c>
      <c r="AA2" s="10">
        <f>(Z2+Z4)/(Z2+Z3+2*Z4)</f>
        <v>0.70731707317073167</v>
      </c>
    </row>
    <row r="3" spans="1:27" x14ac:dyDescent="0.2">
      <c r="A3" s="5" t="s">
        <v>34</v>
      </c>
      <c r="B3" s="7">
        <f>245-B2-B4</f>
        <v>14</v>
      </c>
      <c r="C3" s="11"/>
      <c r="D3" s="5" t="s">
        <v>34</v>
      </c>
      <c r="E3" s="7">
        <v>4</v>
      </c>
      <c r="F3" s="11"/>
      <c r="G3" s="5" t="s">
        <v>34</v>
      </c>
      <c r="H3" s="2">
        <f>3</f>
        <v>3</v>
      </c>
      <c r="I3" s="11"/>
      <c r="J3" s="5" t="s">
        <v>34</v>
      </c>
      <c r="K3" s="2">
        <v>157</v>
      </c>
      <c r="L3" s="14"/>
      <c r="M3" s="5" t="s">
        <v>34</v>
      </c>
      <c r="N3" s="2">
        <v>4</v>
      </c>
      <c r="O3" s="27"/>
      <c r="P3" s="5" t="s">
        <v>34</v>
      </c>
      <c r="Q3" s="2">
        <v>22</v>
      </c>
      <c r="R3" s="11"/>
      <c r="S3" s="5" t="s">
        <v>34</v>
      </c>
      <c r="T3" s="2">
        <v>69</v>
      </c>
      <c r="U3" s="11"/>
      <c r="V3" s="5" t="s">
        <v>34</v>
      </c>
      <c r="W3" s="2">
        <f>139-W2</f>
        <v>86</v>
      </c>
      <c r="X3" s="11"/>
      <c r="Y3" s="5" t="s">
        <v>34</v>
      </c>
      <c r="Z3" s="2">
        <v>10</v>
      </c>
      <c r="AA3" s="11"/>
    </row>
    <row r="4" spans="1:27" x14ac:dyDescent="0.2">
      <c r="A4" s="4" t="s">
        <v>1</v>
      </c>
      <c r="B4" s="8">
        <v>1</v>
      </c>
      <c r="C4" s="12"/>
      <c r="D4" s="4" t="s">
        <v>0</v>
      </c>
      <c r="E4" s="8">
        <v>0</v>
      </c>
      <c r="F4" s="12"/>
      <c r="G4" s="4" t="s">
        <v>1</v>
      </c>
      <c r="H4" s="1">
        <v>0</v>
      </c>
      <c r="I4" s="12"/>
      <c r="J4" s="4" t="s">
        <v>1</v>
      </c>
      <c r="K4" s="1">
        <v>108</v>
      </c>
      <c r="L4" s="15"/>
      <c r="M4" s="4" t="s">
        <v>0</v>
      </c>
      <c r="N4" s="1">
        <v>0</v>
      </c>
      <c r="O4" s="12"/>
      <c r="P4" s="4" t="s">
        <v>1</v>
      </c>
      <c r="Q4" s="1">
        <v>3</v>
      </c>
      <c r="R4" s="12"/>
      <c r="S4" s="4" t="s">
        <v>1</v>
      </c>
      <c r="T4" s="1">
        <v>6</v>
      </c>
      <c r="U4" s="12"/>
      <c r="V4" s="4" t="s">
        <v>0</v>
      </c>
      <c r="W4" s="1">
        <v>0</v>
      </c>
      <c r="X4" s="12"/>
      <c r="Y4" s="4" t="s">
        <v>1</v>
      </c>
      <c r="Z4" s="1">
        <v>2</v>
      </c>
      <c r="AA4" s="12"/>
    </row>
    <row r="5" spans="1:27" x14ac:dyDescent="0.2">
      <c r="A5" s="5"/>
      <c r="B5" s="2"/>
      <c r="C5" s="19"/>
      <c r="D5" s="5" t="s">
        <v>35</v>
      </c>
      <c r="E5" s="2"/>
      <c r="F5" s="19"/>
      <c r="G5" s="5" t="s">
        <v>38</v>
      </c>
      <c r="H5" s="2"/>
      <c r="I5" s="2"/>
      <c r="J5" s="5"/>
      <c r="K5" s="2"/>
      <c r="L5" s="2"/>
      <c r="M5" s="5" t="s">
        <v>27</v>
      </c>
      <c r="N5" s="2"/>
      <c r="O5" s="2"/>
      <c r="P5" s="5"/>
      <c r="Q5" s="2"/>
      <c r="R5" s="2"/>
      <c r="S5" s="5"/>
      <c r="T5" s="2"/>
      <c r="U5" s="2"/>
      <c r="V5" s="5" t="s">
        <v>27</v>
      </c>
      <c r="W5" s="2"/>
      <c r="X5" s="2"/>
      <c r="Y5" s="5"/>
      <c r="Z5" s="2"/>
      <c r="AA5" s="2"/>
    </row>
  </sheetData>
  <mergeCells count="9">
    <mergeCell ref="R2:R4"/>
    <mergeCell ref="U2:U4"/>
    <mergeCell ref="X2:X4"/>
    <mergeCell ref="I2:I4"/>
    <mergeCell ref="L2:L4"/>
    <mergeCell ref="AA2:AA4"/>
    <mergeCell ref="O2:O4"/>
    <mergeCell ref="C2:C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5906-7527-E848-9B6F-591C7A80F07C}">
  <dimension ref="A1:AD8"/>
  <sheetViews>
    <sheetView workbookViewId="0">
      <selection activeCell="AD5" sqref="AD5:AD7"/>
    </sheetView>
  </sheetViews>
  <sheetFormatPr baseColWidth="10" defaultRowHeight="16" x14ac:dyDescent="0.2"/>
  <sheetData>
    <row r="1" spans="1:30" x14ac:dyDescent="0.2">
      <c r="A1" s="4" t="s">
        <v>47</v>
      </c>
      <c r="B1" s="8" t="s">
        <v>19</v>
      </c>
      <c r="C1" s="6" t="s">
        <v>5</v>
      </c>
      <c r="D1" s="4" t="s">
        <v>48</v>
      </c>
      <c r="E1" s="8" t="s">
        <v>19</v>
      </c>
      <c r="F1" s="6" t="s">
        <v>5</v>
      </c>
      <c r="G1" s="4" t="s">
        <v>23</v>
      </c>
      <c r="H1" s="8" t="s">
        <v>19</v>
      </c>
      <c r="I1" s="6" t="s">
        <v>5</v>
      </c>
      <c r="J1" s="4" t="s">
        <v>20</v>
      </c>
      <c r="K1" s="8" t="s">
        <v>19</v>
      </c>
      <c r="L1" s="6" t="s">
        <v>5</v>
      </c>
      <c r="M1" s="4" t="s">
        <v>37</v>
      </c>
      <c r="N1" s="8" t="s">
        <v>19</v>
      </c>
      <c r="O1" s="6" t="s">
        <v>5</v>
      </c>
      <c r="P1" s="4" t="s">
        <v>30</v>
      </c>
      <c r="Q1" s="8" t="s">
        <v>19</v>
      </c>
      <c r="R1" s="6" t="s">
        <v>5</v>
      </c>
      <c r="S1" s="4" t="s">
        <v>49</v>
      </c>
      <c r="T1" s="8" t="s">
        <v>19</v>
      </c>
      <c r="U1" s="6" t="s">
        <v>5</v>
      </c>
      <c r="V1" s="4" t="s">
        <v>40</v>
      </c>
      <c r="W1" s="8" t="s">
        <v>19</v>
      </c>
      <c r="X1" s="6" t="s">
        <v>5</v>
      </c>
      <c r="Y1" s="4" t="s">
        <v>41</v>
      </c>
      <c r="Z1" s="8" t="s">
        <v>19</v>
      </c>
      <c r="AA1" s="6" t="s">
        <v>5</v>
      </c>
      <c r="AB1" s="4" t="s">
        <v>29</v>
      </c>
      <c r="AC1" s="8" t="s">
        <v>19</v>
      </c>
      <c r="AD1" s="6" t="s">
        <v>5</v>
      </c>
    </row>
    <row r="2" spans="1:30" x14ac:dyDescent="0.2">
      <c r="A2" s="5" t="s">
        <v>42</v>
      </c>
      <c r="B2" s="7">
        <v>22</v>
      </c>
      <c r="C2" s="10">
        <f>(B2+B4)/(B2+B3+2*B4)</f>
        <v>0.73333333333333328</v>
      </c>
      <c r="D2" s="5" t="s">
        <v>42</v>
      </c>
      <c r="E2" s="7">
        <f>45-21</f>
        <v>24</v>
      </c>
      <c r="F2" s="10">
        <f>(E2+E4)/(E2+E3+2*E4)</f>
        <v>0.51724137931034486</v>
      </c>
      <c r="G2" s="5" t="s">
        <v>42</v>
      </c>
      <c r="H2" s="7">
        <v>122</v>
      </c>
      <c r="I2" s="10">
        <f>(H2+H4)/(H2+H3+2*H4)</f>
        <v>0.64840182648401823</v>
      </c>
      <c r="J2" s="5" t="s">
        <v>42</v>
      </c>
      <c r="K2" s="7">
        <f>17+1</f>
        <v>18</v>
      </c>
      <c r="L2" s="10">
        <f>(K2+K4)/(K2+K3+2*K4)</f>
        <v>0.65517241379310343</v>
      </c>
      <c r="M2" s="5" t="s">
        <v>42</v>
      </c>
      <c r="N2" s="7">
        <f>24</f>
        <v>24</v>
      </c>
      <c r="O2" s="10">
        <f>(N2+N4)/(N2+N3+2*N4)</f>
        <v>0.27848101265822783</v>
      </c>
      <c r="P2" s="5" t="s">
        <v>42</v>
      </c>
      <c r="Q2" s="7">
        <f>26+2+1</f>
        <v>29</v>
      </c>
      <c r="R2" s="10">
        <f>(Q2+Q4)/(Q2+Q3+2*Q4)</f>
        <v>0.53703703703703709</v>
      </c>
      <c r="S2" s="5" t="s">
        <v>42</v>
      </c>
      <c r="T2" s="7">
        <f>6+6+5</f>
        <v>17</v>
      </c>
      <c r="U2" s="10">
        <f>(T2+T4)/(T2+T3+2*T4)</f>
        <v>0.24509803921568626</v>
      </c>
      <c r="V2" s="5" t="s">
        <v>42</v>
      </c>
      <c r="W2" s="7">
        <v>20</v>
      </c>
      <c r="X2" s="10">
        <f>(W2+W4)/(W2+W3+2*W4)</f>
        <v>0.14388489208633093</v>
      </c>
      <c r="Y2" s="5" t="s">
        <v>42</v>
      </c>
      <c r="Z2" s="7">
        <f>62+15+6+1</f>
        <v>84</v>
      </c>
      <c r="AA2" s="10">
        <f>(Z2+Z4)/(Z2+Z3+2*Z4)</f>
        <v>0.15272727272727274</v>
      </c>
      <c r="AB2" s="5" t="s">
        <v>42</v>
      </c>
      <c r="AC2" s="7">
        <v>3</v>
      </c>
      <c r="AD2" s="10">
        <f>(AC2+AC4)/(AC2+AC3+2*AC4)</f>
        <v>6.5217391304347824E-2</v>
      </c>
    </row>
    <row r="3" spans="1:30" x14ac:dyDescent="0.2">
      <c r="A3" s="5" t="s">
        <v>43</v>
      </c>
      <c r="B3" s="7">
        <v>8</v>
      </c>
      <c r="C3" s="11"/>
      <c r="D3" s="5" t="s">
        <v>43</v>
      </c>
      <c r="E3" s="7">
        <f>66-E2-E4</f>
        <v>21</v>
      </c>
      <c r="F3" s="11"/>
      <c r="G3" s="5" t="s">
        <v>43</v>
      </c>
      <c r="H3" s="7">
        <f>199-H2-H4</f>
        <v>57</v>
      </c>
      <c r="I3" s="11"/>
      <c r="J3" s="5" t="s">
        <v>43</v>
      </c>
      <c r="K3" s="7">
        <f>3+6</f>
        <v>9</v>
      </c>
      <c r="L3" s="11"/>
      <c r="M3" s="5" t="s">
        <v>43</v>
      </c>
      <c r="N3" s="7">
        <v>94</v>
      </c>
      <c r="O3" s="11"/>
      <c r="P3" s="5" t="s">
        <v>43</v>
      </c>
      <c r="Q3" s="7">
        <f>19+6</f>
        <v>25</v>
      </c>
      <c r="R3" s="11"/>
      <c r="S3" s="5" t="s">
        <v>43</v>
      </c>
      <c r="T3" s="7">
        <f>19+23+27</f>
        <v>69</v>
      </c>
      <c r="U3" s="11"/>
      <c r="V3" s="5" t="s">
        <v>43</v>
      </c>
      <c r="W3" s="7">
        <f>139-20</f>
        <v>119</v>
      </c>
      <c r="X3" s="11"/>
      <c r="Y3" s="5" t="s">
        <v>43</v>
      </c>
      <c r="Z3" s="7">
        <f>308+157+1</f>
        <v>466</v>
      </c>
      <c r="AA3" s="11"/>
      <c r="AB3" s="5" t="s">
        <v>43</v>
      </c>
      <c r="AC3" s="7">
        <v>43</v>
      </c>
      <c r="AD3" s="11"/>
    </row>
    <row r="4" spans="1:30" x14ac:dyDescent="0.2">
      <c r="A4" s="4" t="s">
        <v>0</v>
      </c>
      <c r="B4" s="8">
        <v>0</v>
      </c>
      <c r="C4" s="12"/>
      <c r="D4" s="4" t="s">
        <v>1</v>
      </c>
      <c r="E4" s="8">
        <v>21</v>
      </c>
      <c r="F4" s="12"/>
      <c r="G4" s="4" t="s">
        <v>1</v>
      </c>
      <c r="H4" s="8">
        <v>20</v>
      </c>
      <c r="I4" s="12"/>
      <c r="J4" s="4" t="s">
        <v>1</v>
      </c>
      <c r="K4" s="8">
        <v>1</v>
      </c>
      <c r="L4" s="12"/>
      <c r="M4" s="4" t="s">
        <v>1</v>
      </c>
      <c r="N4" s="8">
        <v>20</v>
      </c>
      <c r="O4" s="12"/>
      <c r="P4" s="4" t="s">
        <v>0</v>
      </c>
      <c r="Q4" s="8">
        <v>0</v>
      </c>
      <c r="R4" s="12"/>
      <c r="S4" s="4" t="s">
        <v>1</v>
      </c>
      <c r="T4" s="8">
        <f>3+4+1</f>
        <v>8</v>
      </c>
      <c r="U4" s="12"/>
      <c r="V4" s="4" t="s">
        <v>0</v>
      </c>
      <c r="W4" s="8">
        <v>0</v>
      </c>
      <c r="X4" s="12"/>
      <c r="Y4" s="4" t="s">
        <v>0</v>
      </c>
      <c r="Z4" s="8">
        <v>0</v>
      </c>
      <c r="AA4" s="12"/>
      <c r="AB4" s="4" t="s">
        <v>1</v>
      </c>
      <c r="AC4" s="8">
        <v>0</v>
      </c>
      <c r="AD4" s="12"/>
    </row>
    <row r="5" spans="1:30" x14ac:dyDescent="0.2">
      <c r="A5" s="5" t="s">
        <v>44</v>
      </c>
      <c r="B5" s="7" t="s">
        <v>4</v>
      </c>
      <c r="C5" s="10" t="s">
        <v>4</v>
      </c>
      <c r="D5" s="5" t="s">
        <v>44</v>
      </c>
      <c r="E5" s="7" t="s">
        <v>4</v>
      </c>
      <c r="F5" s="10" t="s">
        <v>4</v>
      </c>
      <c r="G5" s="5" t="s">
        <v>44</v>
      </c>
      <c r="H5" s="7" t="s">
        <v>4</v>
      </c>
      <c r="I5" s="10" t="s">
        <v>4</v>
      </c>
      <c r="J5" s="5" t="s">
        <v>44</v>
      </c>
      <c r="K5" s="7">
        <f>3+1+1</f>
        <v>5</v>
      </c>
      <c r="L5" s="10">
        <f>(K5+K7)/(K5+K6+2*K7)</f>
        <v>0.17857142857142858</v>
      </c>
      <c r="M5" s="5" t="s">
        <v>44</v>
      </c>
      <c r="N5" s="7">
        <v>37</v>
      </c>
      <c r="O5" s="10">
        <f>(N5+N7)/(N5+N6+2*N7)</f>
        <v>0.34838709677419355</v>
      </c>
      <c r="P5" s="5" t="s">
        <v>44</v>
      </c>
      <c r="Q5" s="7">
        <f>6+2</f>
        <v>8</v>
      </c>
      <c r="R5" s="10">
        <f>(Q5+Q7)/(Q5+Q6+2*Q7)</f>
        <v>0.14814814814814814</v>
      </c>
      <c r="S5" s="5" t="s">
        <v>44</v>
      </c>
      <c r="T5" s="7" t="s">
        <v>4</v>
      </c>
      <c r="U5" s="10" t="s">
        <v>4</v>
      </c>
      <c r="V5" s="5" t="s">
        <v>44</v>
      </c>
      <c r="W5" s="7" t="s">
        <v>4</v>
      </c>
      <c r="X5" s="10" t="s">
        <v>4</v>
      </c>
      <c r="Y5" s="5" t="s">
        <v>44</v>
      </c>
      <c r="Z5" s="7">
        <f>157+15+1</f>
        <v>173</v>
      </c>
      <c r="AA5" s="10">
        <f>(Z5+Z7)/(Z5+Z6+2*Z7)</f>
        <v>0.31454545454545457</v>
      </c>
      <c r="AB5" s="5" t="s">
        <v>44</v>
      </c>
      <c r="AC5" s="7">
        <v>18</v>
      </c>
      <c r="AD5" s="10">
        <f>(AC5+AC7)/(AC5+AC6+2*AC7)</f>
        <v>0.44</v>
      </c>
    </row>
    <row r="6" spans="1:30" x14ac:dyDescent="0.2">
      <c r="A6" s="5" t="s">
        <v>45</v>
      </c>
      <c r="B6" s="7" t="s">
        <v>4</v>
      </c>
      <c r="C6" s="11"/>
      <c r="D6" s="5" t="s">
        <v>45</v>
      </c>
      <c r="E6" s="7" t="s">
        <v>4</v>
      </c>
      <c r="F6" s="11"/>
      <c r="G6" s="5" t="s">
        <v>45</v>
      </c>
      <c r="H6" s="7" t="s">
        <v>4</v>
      </c>
      <c r="I6" s="11"/>
      <c r="J6" s="5" t="s">
        <v>45</v>
      </c>
      <c r="K6" s="7">
        <f>17+6</f>
        <v>23</v>
      </c>
      <c r="L6" s="11"/>
      <c r="M6" s="5" t="s">
        <v>45</v>
      </c>
      <c r="N6" s="7">
        <v>84</v>
      </c>
      <c r="O6" s="11"/>
      <c r="P6" s="5" t="s">
        <v>45</v>
      </c>
      <c r="Q6" s="7">
        <f>19+26+1</f>
        <v>46</v>
      </c>
      <c r="R6" s="11"/>
      <c r="S6" s="5" t="s">
        <v>45</v>
      </c>
      <c r="T6" s="7" t="s">
        <v>4</v>
      </c>
      <c r="U6" s="11"/>
      <c r="V6" s="5" t="s">
        <v>45</v>
      </c>
      <c r="W6" s="7" t="s">
        <v>4</v>
      </c>
      <c r="X6" s="11"/>
      <c r="Y6" s="5" t="s">
        <v>45</v>
      </c>
      <c r="Z6" s="7">
        <f>308+62+6+1</f>
        <v>377</v>
      </c>
      <c r="AA6" s="11"/>
      <c r="AB6" s="5" t="s">
        <v>45</v>
      </c>
      <c r="AC6" s="7">
        <v>24</v>
      </c>
      <c r="AD6" s="11"/>
    </row>
    <row r="7" spans="1:30" x14ac:dyDescent="0.2">
      <c r="A7" s="4" t="s">
        <v>0</v>
      </c>
      <c r="B7" s="8" t="s">
        <v>4</v>
      </c>
      <c r="C7" s="12"/>
      <c r="D7" s="4" t="s">
        <v>1</v>
      </c>
      <c r="E7" s="8" t="s">
        <v>4</v>
      </c>
      <c r="F7" s="12"/>
      <c r="G7" s="4" t="s">
        <v>1</v>
      </c>
      <c r="H7" s="8" t="s">
        <v>4</v>
      </c>
      <c r="I7" s="12"/>
      <c r="J7" s="4" t="s">
        <v>1</v>
      </c>
      <c r="K7" s="8">
        <v>0</v>
      </c>
      <c r="L7" s="12"/>
      <c r="M7" s="4" t="s">
        <v>1</v>
      </c>
      <c r="N7" s="8">
        <v>17</v>
      </c>
      <c r="O7" s="12"/>
      <c r="P7" s="4" t="s">
        <v>0</v>
      </c>
      <c r="Q7" s="8">
        <v>0</v>
      </c>
      <c r="R7" s="12"/>
      <c r="S7" s="4" t="s">
        <v>1</v>
      </c>
      <c r="T7" s="8" t="s">
        <v>4</v>
      </c>
      <c r="U7" s="12"/>
      <c r="V7" s="4" t="s">
        <v>0</v>
      </c>
      <c r="W7" s="8" t="s">
        <v>4</v>
      </c>
      <c r="X7" s="12"/>
      <c r="Y7" s="4" t="s">
        <v>0</v>
      </c>
      <c r="Z7" s="8">
        <v>0</v>
      </c>
      <c r="AA7" s="12"/>
      <c r="AB7" s="4" t="s">
        <v>1</v>
      </c>
      <c r="AC7" s="8">
        <v>4</v>
      </c>
      <c r="AD7" s="12"/>
    </row>
    <row r="8" spans="1:30" x14ac:dyDescent="0.2">
      <c r="A8" s="5" t="s">
        <v>46</v>
      </c>
      <c r="D8" s="5" t="s">
        <v>38</v>
      </c>
      <c r="J8" s="5" t="s">
        <v>38</v>
      </c>
      <c r="M8" s="5" t="s">
        <v>38</v>
      </c>
      <c r="P8" s="5" t="s">
        <v>27</v>
      </c>
      <c r="S8" s="5" t="s">
        <v>38</v>
      </c>
      <c r="V8" s="5" t="s">
        <v>27</v>
      </c>
      <c r="Y8" s="5" t="s">
        <v>50</v>
      </c>
      <c r="AB8" s="5" t="s">
        <v>38</v>
      </c>
    </row>
  </sheetData>
  <mergeCells count="20">
    <mergeCell ref="X2:X4"/>
    <mergeCell ref="X5:X7"/>
    <mergeCell ref="AA2:AA4"/>
    <mergeCell ref="AA5:AA7"/>
    <mergeCell ref="AD2:AD4"/>
    <mergeCell ref="AD5:AD7"/>
    <mergeCell ref="I5:I7"/>
    <mergeCell ref="L2:L4"/>
    <mergeCell ref="L5:L7"/>
    <mergeCell ref="O2:O4"/>
    <mergeCell ref="O5:O7"/>
    <mergeCell ref="U2:U4"/>
    <mergeCell ref="U5:U7"/>
    <mergeCell ref="R2:R4"/>
    <mergeCell ref="R5:R7"/>
    <mergeCell ref="C2:C4"/>
    <mergeCell ref="C5:C7"/>
    <mergeCell ref="F2:F4"/>
    <mergeCell ref="F5:F7"/>
    <mergeCell ref="I2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9713-D833-9349-9D1E-416E0B72B1D8}">
  <dimension ref="A1:AA51"/>
  <sheetViews>
    <sheetView workbookViewId="0">
      <selection activeCell="A24" sqref="A24"/>
    </sheetView>
  </sheetViews>
  <sheetFormatPr baseColWidth="10" defaultRowHeight="16" x14ac:dyDescent="0.2"/>
  <cols>
    <col min="1" max="2" width="10.83203125" style="2"/>
    <col min="3" max="3" width="11.33203125" style="2" customWidth="1"/>
    <col min="4" max="5" width="10.83203125" style="2"/>
    <col min="6" max="6" width="12" style="2" customWidth="1"/>
    <col min="7" max="16384" width="10.83203125" style="2"/>
  </cols>
  <sheetData>
    <row r="1" spans="1:27" x14ac:dyDescent="0.2">
      <c r="A1" s="1" t="s">
        <v>21</v>
      </c>
      <c r="B1" s="8" t="s">
        <v>19</v>
      </c>
      <c r="C1" s="1" t="s">
        <v>5</v>
      </c>
      <c r="D1" s="4" t="s">
        <v>22</v>
      </c>
      <c r="E1" s="8" t="s">
        <v>19</v>
      </c>
      <c r="F1" s="1" t="s">
        <v>5</v>
      </c>
      <c r="G1" s="4" t="s">
        <v>23</v>
      </c>
      <c r="H1" s="8" t="s">
        <v>19</v>
      </c>
      <c r="I1" s="6" t="s">
        <v>5</v>
      </c>
      <c r="J1" s="4" t="s">
        <v>24</v>
      </c>
      <c r="K1" s="8" t="s">
        <v>19</v>
      </c>
      <c r="L1" s="1" t="s">
        <v>5</v>
      </c>
      <c r="M1" s="4" t="s">
        <v>20</v>
      </c>
      <c r="N1" s="8" t="s">
        <v>19</v>
      </c>
      <c r="O1" s="1" t="s">
        <v>5</v>
      </c>
      <c r="P1" s="4" t="s">
        <v>25</v>
      </c>
      <c r="Q1" s="8" t="s">
        <v>19</v>
      </c>
      <c r="R1" s="1" t="s">
        <v>5</v>
      </c>
      <c r="S1" s="4" t="s">
        <v>26</v>
      </c>
      <c r="T1" s="8" t="s">
        <v>19</v>
      </c>
      <c r="U1" s="1" t="s">
        <v>5</v>
      </c>
      <c r="V1" s="4" t="s">
        <v>28</v>
      </c>
      <c r="W1" s="8" t="s">
        <v>19</v>
      </c>
      <c r="X1" s="1" t="s">
        <v>5</v>
      </c>
      <c r="Y1" s="4" t="s">
        <v>29</v>
      </c>
      <c r="Z1" s="8" t="s">
        <v>19</v>
      </c>
      <c r="AA1" s="1" t="s">
        <v>5</v>
      </c>
    </row>
    <row r="2" spans="1:27" x14ac:dyDescent="0.2">
      <c r="A2" s="5" t="s">
        <v>7</v>
      </c>
      <c r="B2" s="7" t="s">
        <v>4</v>
      </c>
      <c r="C2" s="13" t="s">
        <v>4</v>
      </c>
      <c r="D2" s="5" t="s">
        <v>7</v>
      </c>
      <c r="E2" s="7">
        <f>1+1+1+6+1+1+5+11+1+2+5+14+5+9</f>
        <v>63</v>
      </c>
      <c r="F2" s="10">
        <f>(E2+E4)/(E2+E3+2*E4)</f>
        <v>0.95454545454545459</v>
      </c>
      <c r="G2" s="5" t="s">
        <v>7</v>
      </c>
      <c r="H2" s="7" t="s">
        <v>4</v>
      </c>
      <c r="I2" s="13" t="s">
        <v>4</v>
      </c>
      <c r="J2" s="5" t="s">
        <v>7</v>
      </c>
      <c r="K2" s="7">
        <v>408</v>
      </c>
      <c r="L2" s="10">
        <f>(K2+K4)/(K2+K3+2*K4)</f>
        <v>0.90946502057613166</v>
      </c>
      <c r="M2" s="5" t="s">
        <v>7</v>
      </c>
      <c r="N2" s="2">
        <f>31+21+4+1</f>
        <v>57</v>
      </c>
      <c r="O2" s="10">
        <f>(N2+N4)/(N2+N3+2*N4)</f>
        <v>0.93442622950819676</v>
      </c>
      <c r="P2" s="5" t="s">
        <v>7</v>
      </c>
      <c r="Q2" s="7">
        <v>24</v>
      </c>
      <c r="R2" s="10">
        <f>(Q2+Q4)/(Q2+Q3+2*Q4)</f>
        <v>0.46153846153846156</v>
      </c>
      <c r="S2" s="5" t="s">
        <v>7</v>
      </c>
      <c r="T2" s="7">
        <v>52</v>
      </c>
      <c r="U2" s="10">
        <f>(T2+T4)/(T2+T3+2*T4)</f>
        <v>0.89655172413793105</v>
      </c>
      <c r="V2" s="5" t="s">
        <v>7</v>
      </c>
      <c r="W2" s="7">
        <v>65</v>
      </c>
      <c r="X2" s="10">
        <f>(W2+W4)/(W2+W3+2*W4)</f>
        <v>0.94202898550724634</v>
      </c>
      <c r="Y2" s="5" t="s">
        <v>7</v>
      </c>
      <c r="Z2" s="2">
        <v>45</v>
      </c>
      <c r="AA2" s="10">
        <f>(Z2+Z4)/(Z2+Z3+2*Z4)</f>
        <v>0.97872340425531912</v>
      </c>
    </row>
    <row r="3" spans="1:27" x14ac:dyDescent="0.2">
      <c r="A3" s="5" t="s">
        <v>8</v>
      </c>
      <c r="B3" s="7" t="s">
        <v>4</v>
      </c>
      <c r="C3" s="14"/>
      <c r="D3" s="5" t="s">
        <v>8</v>
      </c>
      <c r="E3" s="7">
        <f>1+1+1</f>
        <v>3</v>
      </c>
      <c r="F3" s="11"/>
      <c r="G3" s="5" t="s">
        <v>8</v>
      </c>
      <c r="H3" s="7" t="s">
        <v>4</v>
      </c>
      <c r="I3" s="14"/>
      <c r="J3" s="5" t="s">
        <v>8</v>
      </c>
      <c r="K3" s="7">
        <v>10</v>
      </c>
      <c r="L3" s="11"/>
      <c r="M3" s="5" t="s">
        <v>8</v>
      </c>
      <c r="N3" s="2">
        <f>4</f>
        <v>4</v>
      </c>
      <c r="O3" s="11"/>
      <c r="P3" s="5" t="s">
        <v>8</v>
      </c>
      <c r="Q3" s="7">
        <f>52-24</f>
        <v>28</v>
      </c>
      <c r="R3" s="11"/>
      <c r="S3" s="5" t="s">
        <v>8</v>
      </c>
      <c r="T3" s="7">
        <v>6</v>
      </c>
      <c r="U3" s="11"/>
      <c r="V3" s="5" t="s">
        <v>8</v>
      </c>
      <c r="W3" s="7">
        <v>4</v>
      </c>
      <c r="X3" s="11"/>
      <c r="Y3" s="5" t="s">
        <v>8</v>
      </c>
      <c r="Z3" s="2">
        <v>0</v>
      </c>
      <c r="AA3" s="11"/>
    </row>
    <row r="4" spans="1:27" x14ac:dyDescent="0.2">
      <c r="A4" s="4" t="s">
        <v>0</v>
      </c>
      <c r="B4" s="8" t="s">
        <v>4</v>
      </c>
      <c r="C4" s="15"/>
      <c r="D4" s="4" t="s">
        <v>0</v>
      </c>
      <c r="E4" s="8">
        <v>0</v>
      </c>
      <c r="F4" s="12"/>
      <c r="G4" s="4" t="s">
        <v>1</v>
      </c>
      <c r="H4" s="8" t="s">
        <v>4</v>
      </c>
      <c r="I4" s="15"/>
      <c r="J4" s="4" t="s">
        <v>1</v>
      </c>
      <c r="K4" s="8">
        <v>34</v>
      </c>
      <c r="L4" s="12"/>
      <c r="M4" s="4" t="s">
        <v>1</v>
      </c>
      <c r="N4" s="1">
        <v>0</v>
      </c>
      <c r="O4" s="12"/>
      <c r="P4" s="4" t="s">
        <v>0</v>
      </c>
      <c r="Q4" s="8">
        <v>0</v>
      </c>
      <c r="R4" s="12"/>
      <c r="S4" s="4" t="s">
        <v>0</v>
      </c>
      <c r="T4" s="8">
        <v>0</v>
      </c>
      <c r="U4" s="12"/>
      <c r="V4" s="4" t="s">
        <v>0</v>
      </c>
      <c r="W4" s="8">
        <v>0</v>
      </c>
      <c r="X4" s="12"/>
      <c r="Y4" s="4" t="s">
        <v>1</v>
      </c>
      <c r="Z4" s="1">
        <v>1</v>
      </c>
      <c r="AA4" s="12"/>
    </row>
    <row r="5" spans="1:27" x14ac:dyDescent="0.2">
      <c r="A5" s="5" t="s">
        <v>9</v>
      </c>
      <c r="B5" s="7" t="s">
        <v>4</v>
      </c>
      <c r="C5" s="13" t="s">
        <v>4</v>
      </c>
      <c r="D5" s="5" t="s">
        <v>9</v>
      </c>
      <c r="E5" s="7">
        <f>1+1+1+2+5+5+9</f>
        <v>24</v>
      </c>
      <c r="F5" s="10">
        <f>(E5+E7)/(E5+E6+2*E7)</f>
        <v>0.36363636363636365</v>
      </c>
      <c r="G5" s="5" t="s">
        <v>9</v>
      </c>
      <c r="H5" s="9">
        <v>46</v>
      </c>
      <c r="I5" s="10">
        <f>(H5+H7)/(H5+H6+2*H7)</f>
        <v>0.33082706766917291</v>
      </c>
      <c r="J5" s="5" t="s">
        <v>9</v>
      </c>
      <c r="K5" s="7">
        <v>83</v>
      </c>
      <c r="L5" s="10">
        <f>(K5+K7)/(K5+K6+2*K7)</f>
        <v>0.37962962962962965</v>
      </c>
      <c r="M5" s="5" t="s">
        <v>9</v>
      </c>
      <c r="N5" s="2">
        <f>31+4</f>
        <v>35</v>
      </c>
      <c r="O5" s="10">
        <f>(N5+N7)/(N5+N6+2*N7)</f>
        <v>0.57377049180327866</v>
      </c>
      <c r="P5" s="5" t="s">
        <v>9</v>
      </c>
      <c r="Q5" s="7">
        <v>33</v>
      </c>
      <c r="R5" s="10">
        <f>(Q5+Q7)/(Q5+Q6+2*Q7)</f>
        <v>0.63461538461538458</v>
      </c>
      <c r="S5" s="5" t="s">
        <v>9</v>
      </c>
      <c r="T5" s="7">
        <v>15</v>
      </c>
      <c r="U5" s="10">
        <f>(T5+T7)/(T5+T6+2*T7)</f>
        <v>0.25862068965517243</v>
      </c>
      <c r="V5" s="5" t="s">
        <v>9</v>
      </c>
      <c r="W5" s="7">
        <v>51</v>
      </c>
      <c r="X5" s="10">
        <f>(W5+W7)/(W5+W6+2*W7)</f>
        <v>0.73913043478260865</v>
      </c>
      <c r="Y5" s="5" t="s">
        <v>9</v>
      </c>
      <c r="Z5" s="17">
        <v>43</v>
      </c>
      <c r="AA5" s="10">
        <f>(Z5+Z7)/(Z5+Z6+2*Z7)</f>
        <v>0.9375</v>
      </c>
    </row>
    <row r="6" spans="1:27" x14ac:dyDescent="0.2">
      <c r="A6" s="5" t="s">
        <v>10</v>
      </c>
      <c r="B6" s="7" t="s">
        <v>4</v>
      </c>
      <c r="C6" s="14"/>
      <c r="D6" s="5" t="s">
        <v>10</v>
      </c>
      <c r="E6" s="7">
        <f>1+1+1+1+1+6+1+5+11+14</f>
        <v>42</v>
      </c>
      <c r="F6" s="11"/>
      <c r="G6" s="5" t="s">
        <v>10</v>
      </c>
      <c r="H6" s="7">
        <f>224-H5-H7</f>
        <v>136</v>
      </c>
      <c r="I6" s="11"/>
      <c r="J6" s="5" t="s">
        <v>10</v>
      </c>
      <c r="K6" s="7">
        <v>213</v>
      </c>
      <c r="L6" s="11"/>
      <c r="M6" s="5" t="s">
        <v>10</v>
      </c>
      <c r="N6" s="2">
        <f>21+4+1</f>
        <v>26</v>
      </c>
      <c r="O6" s="11"/>
      <c r="P6" s="5" t="s">
        <v>10</v>
      </c>
      <c r="Q6" s="7">
        <f>52-33</f>
        <v>19</v>
      </c>
      <c r="R6" s="11"/>
      <c r="S6" s="5" t="s">
        <v>10</v>
      </c>
      <c r="T6" s="7">
        <v>43</v>
      </c>
      <c r="U6" s="11"/>
      <c r="V6" s="5" t="s">
        <v>10</v>
      </c>
      <c r="W6" s="7">
        <v>18</v>
      </c>
      <c r="X6" s="11"/>
      <c r="Y6" s="5" t="s">
        <v>10</v>
      </c>
      <c r="Z6" s="2">
        <v>1</v>
      </c>
      <c r="AA6" s="11"/>
    </row>
    <row r="7" spans="1:27" x14ac:dyDescent="0.2">
      <c r="A7" s="4" t="s">
        <v>0</v>
      </c>
      <c r="B7" s="8" t="s">
        <v>4</v>
      </c>
      <c r="C7" s="15"/>
      <c r="D7" s="4" t="s">
        <v>0</v>
      </c>
      <c r="E7" s="8">
        <v>0</v>
      </c>
      <c r="F7" s="12"/>
      <c r="G7" s="4" t="s">
        <v>1</v>
      </c>
      <c r="H7" s="8">
        <v>42</v>
      </c>
      <c r="I7" s="12"/>
      <c r="J7" s="4" t="s">
        <v>1</v>
      </c>
      <c r="K7" s="8">
        <v>122</v>
      </c>
      <c r="L7" s="12"/>
      <c r="M7" s="4" t="s">
        <v>1</v>
      </c>
      <c r="N7" s="1">
        <v>0</v>
      </c>
      <c r="O7" s="12"/>
      <c r="P7" s="4" t="s">
        <v>0</v>
      </c>
      <c r="Q7" s="8">
        <v>0</v>
      </c>
      <c r="R7" s="12"/>
      <c r="S7" s="4" t="s">
        <v>0</v>
      </c>
      <c r="T7" s="8">
        <v>0</v>
      </c>
      <c r="U7" s="12"/>
      <c r="V7" s="4" t="s">
        <v>0</v>
      </c>
      <c r="W7" s="8">
        <v>0</v>
      </c>
      <c r="X7" s="12"/>
      <c r="Y7" s="4" t="s">
        <v>1</v>
      </c>
      <c r="Z7" s="1">
        <v>2</v>
      </c>
      <c r="AA7" s="12"/>
    </row>
    <row r="8" spans="1:27" x14ac:dyDescent="0.2">
      <c r="A8" s="5" t="s">
        <v>11</v>
      </c>
      <c r="B8" s="7" t="s">
        <v>4</v>
      </c>
      <c r="C8" s="13" t="s">
        <v>4</v>
      </c>
      <c r="D8" s="5" t="s">
        <v>11</v>
      </c>
      <c r="E8" s="7">
        <f>1+1+1+6+1+1+5+11+1+1+2+5+14+5+9</f>
        <v>64</v>
      </c>
      <c r="F8" s="10">
        <f>(E8+E10)/(E8+E9+2*E10)</f>
        <v>0.96969696969696972</v>
      </c>
      <c r="G8" s="5" t="s">
        <v>11</v>
      </c>
      <c r="H8" s="7" t="s">
        <v>4</v>
      </c>
      <c r="I8" s="13" t="s">
        <v>4</v>
      </c>
      <c r="J8" s="5" t="s">
        <v>11</v>
      </c>
      <c r="K8" s="7">
        <v>426</v>
      </c>
      <c r="L8" s="10">
        <f>(K8+K10)/(K8+K9+2*K10)</f>
        <v>0.99071925754060319</v>
      </c>
      <c r="M8" s="5" t="s">
        <v>11</v>
      </c>
      <c r="N8" s="2">
        <f>31+21+4+4</f>
        <v>60</v>
      </c>
      <c r="O8" s="10">
        <f>(N8+N10)/(N8+N9+2*N10)</f>
        <v>0.9838709677419355</v>
      </c>
      <c r="P8" s="5" t="s">
        <v>11</v>
      </c>
      <c r="Q8" s="7">
        <v>51</v>
      </c>
      <c r="R8" s="10">
        <f>(Q8+Q10)/(Q8+Q9+2*Q10)</f>
        <v>0.98076923076923073</v>
      </c>
      <c r="S8" s="5" t="s">
        <v>11</v>
      </c>
      <c r="T8" s="7">
        <v>56</v>
      </c>
      <c r="U8" s="10">
        <f>(T8+T10)/(T8+T9+2*T10)</f>
        <v>0.96551724137931039</v>
      </c>
      <c r="V8" s="5" t="s">
        <v>11</v>
      </c>
      <c r="W8" s="7">
        <v>68</v>
      </c>
      <c r="X8" s="10">
        <f>(W8+W10)/(W8+W9+2*W10)</f>
        <v>0.98550724637681164</v>
      </c>
      <c r="Y8" s="5" t="s">
        <v>11</v>
      </c>
      <c r="Z8" s="17">
        <v>44</v>
      </c>
      <c r="AA8" s="10">
        <f>(Z8+Z10)/(Z8+Z9+2*Z10)</f>
        <v>0.94</v>
      </c>
    </row>
    <row r="9" spans="1:27" x14ac:dyDescent="0.2">
      <c r="A9" s="5" t="s">
        <v>12</v>
      </c>
      <c r="B9" s="7" t="s">
        <v>4</v>
      </c>
      <c r="C9" s="14"/>
      <c r="D9" s="5" t="s">
        <v>12</v>
      </c>
      <c r="E9" s="7">
        <f>1+1</f>
        <v>2</v>
      </c>
      <c r="F9" s="11"/>
      <c r="G9" s="5" t="s">
        <v>12</v>
      </c>
      <c r="H9" s="7" t="s">
        <v>4</v>
      </c>
      <c r="I9" s="14"/>
      <c r="J9" s="5" t="s">
        <v>12</v>
      </c>
      <c r="K9" s="7">
        <v>3</v>
      </c>
      <c r="L9" s="11"/>
      <c r="M9" s="5" t="s">
        <v>12</v>
      </c>
      <c r="N9" s="2">
        <v>0</v>
      </c>
      <c r="O9" s="11"/>
      <c r="P9" s="5" t="s">
        <v>12</v>
      </c>
      <c r="Q9" s="7">
        <v>1</v>
      </c>
      <c r="R9" s="11"/>
      <c r="S9" s="5" t="s">
        <v>12</v>
      </c>
      <c r="T9" s="7">
        <v>2</v>
      </c>
      <c r="U9" s="11"/>
      <c r="V9" s="5" t="s">
        <v>12</v>
      </c>
      <c r="W9" s="7">
        <v>1</v>
      </c>
      <c r="X9" s="11"/>
      <c r="Y9" s="5" t="s">
        <v>12</v>
      </c>
      <c r="Z9" s="17">
        <v>0</v>
      </c>
      <c r="AA9" s="11"/>
    </row>
    <row r="10" spans="1:27" x14ac:dyDescent="0.2">
      <c r="A10" s="4" t="s">
        <v>0</v>
      </c>
      <c r="B10" s="7" t="s">
        <v>4</v>
      </c>
      <c r="C10" s="15"/>
      <c r="D10" s="4" t="s">
        <v>0</v>
      </c>
      <c r="E10" s="8">
        <v>0</v>
      </c>
      <c r="F10" s="12"/>
      <c r="G10" s="4" t="s">
        <v>1</v>
      </c>
      <c r="H10" s="8" t="s">
        <v>4</v>
      </c>
      <c r="I10" s="15"/>
      <c r="J10" s="4" t="s">
        <v>1</v>
      </c>
      <c r="K10" s="8">
        <v>1</v>
      </c>
      <c r="L10" s="12"/>
      <c r="M10" s="4" t="s">
        <v>1</v>
      </c>
      <c r="N10" s="1">
        <v>1</v>
      </c>
      <c r="O10" s="12"/>
      <c r="P10" s="4" t="s">
        <v>0</v>
      </c>
      <c r="Q10" s="8">
        <v>0</v>
      </c>
      <c r="R10" s="12"/>
      <c r="S10" s="4" t="s">
        <v>0</v>
      </c>
      <c r="T10" s="8">
        <v>0</v>
      </c>
      <c r="U10" s="12"/>
      <c r="V10" s="4" t="s">
        <v>0</v>
      </c>
      <c r="W10" s="8">
        <v>0</v>
      </c>
      <c r="X10" s="12"/>
      <c r="Y10" s="4" t="s">
        <v>1</v>
      </c>
      <c r="Z10" s="1">
        <v>3</v>
      </c>
      <c r="AA10" s="12"/>
    </row>
    <row r="11" spans="1:27" x14ac:dyDescent="0.2">
      <c r="A11" s="3" t="s">
        <v>13</v>
      </c>
      <c r="B11" s="9">
        <v>22</v>
      </c>
      <c r="C11" s="13">
        <f>(B11+B13)/(B11+B12+2*B13)</f>
        <v>0.5641025641025641</v>
      </c>
      <c r="D11" s="3" t="s">
        <v>13</v>
      </c>
      <c r="E11" s="7">
        <f>1+5+5+14+9</f>
        <v>34</v>
      </c>
      <c r="F11" s="10">
        <f>(E11+E13)/(E11+E12+2*E13)</f>
        <v>0.51515151515151514</v>
      </c>
      <c r="G11" s="18" t="s">
        <v>13</v>
      </c>
      <c r="H11" s="7" t="s">
        <v>4</v>
      </c>
      <c r="I11" s="13" t="s">
        <v>4</v>
      </c>
      <c r="J11" s="18" t="s">
        <v>13</v>
      </c>
      <c r="K11" s="7" t="s">
        <v>4</v>
      </c>
      <c r="L11" s="13" t="s">
        <v>4</v>
      </c>
      <c r="M11" s="18" t="s">
        <v>13</v>
      </c>
      <c r="N11" s="2">
        <f>7</f>
        <v>7</v>
      </c>
      <c r="O11" s="10">
        <f>(N11+N13)/(N11+N12+2*N13)</f>
        <v>0.23333333333333334</v>
      </c>
      <c r="P11" s="18" t="s">
        <v>13</v>
      </c>
      <c r="Q11" s="7">
        <v>1</v>
      </c>
      <c r="R11" s="10">
        <f>(Q11+Q13)/(Q11+Q12+2*Q13)</f>
        <v>3.4482758620689655E-2</v>
      </c>
      <c r="S11" s="18" t="s">
        <v>13</v>
      </c>
      <c r="T11" s="7">
        <v>8</v>
      </c>
      <c r="U11" s="10">
        <f>(T11+T13)/(T11+T12+2*T13)</f>
        <v>0.26666666666666666</v>
      </c>
      <c r="V11" s="18" t="s">
        <v>13</v>
      </c>
      <c r="W11" s="7">
        <v>3</v>
      </c>
      <c r="X11" s="10">
        <f>(W11+W13)/(W11+W12+2*W13)</f>
        <v>4.3478260869565216E-2</v>
      </c>
      <c r="Y11" s="18" t="s">
        <v>13</v>
      </c>
      <c r="Z11" s="17">
        <v>8</v>
      </c>
      <c r="AA11" s="10">
        <f>(Z11+Z13)/(Z11+Z12+2*Z13)</f>
        <v>0.23529411764705882</v>
      </c>
    </row>
    <row r="12" spans="1:27" x14ac:dyDescent="0.2">
      <c r="A12" s="2" t="s">
        <v>14</v>
      </c>
      <c r="B12" s="7">
        <f>2+15</f>
        <v>17</v>
      </c>
      <c r="C12" s="14"/>
      <c r="D12" s="2" t="s">
        <v>14</v>
      </c>
      <c r="E12" s="7">
        <f>1+1+1+1+1+6+1+11+1+1+2+5</f>
        <v>32</v>
      </c>
      <c r="F12" s="11"/>
      <c r="G12" s="5" t="s">
        <v>14</v>
      </c>
      <c r="H12" s="7" t="s">
        <v>4</v>
      </c>
      <c r="I12" s="14"/>
      <c r="J12" s="5" t="s">
        <v>14</v>
      </c>
      <c r="K12" s="7" t="s">
        <v>4</v>
      </c>
      <c r="L12" s="14"/>
      <c r="M12" s="5" t="s">
        <v>14</v>
      </c>
      <c r="N12" s="2">
        <f>18+2+1+2</f>
        <v>23</v>
      </c>
      <c r="O12" s="11"/>
      <c r="P12" s="5" t="s">
        <v>14</v>
      </c>
      <c r="Q12" s="7">
        <v>28</v>
      </c>
      <c r="R12" s="11"/>
      <c r="S12" s="5" t="s">
        <v>14</v>
      </c>
      <c r="T12" s="7">
        <v>22</v>
      </c>
      <c r="U12" s="11"/>
      <c r="V12" s="5" t="s">
        <v>14</v>
      </c>
      <c r="W12" s="7">
        <v>66</v>
      </c>
      <c r="X12" s="11"/>
      <c r="Y12" s="5" t="s">
        <v>14</v>
      </c>
      <c r="Z12" s="17">
        <v>35</v>
      </c>
      <c r="AA12" s="11"/>
    </row>
    <row r="13" spans="1:27" x14ac:dyDescent="0.2">
      <c r="A13" s="1" t="s">
        <v>0</v>
      </c>
      <c r="B13" s="8">
        <v>0</v>
      </c>
      <c r="C13" s="15"/>
      <c r="D13" s="4" t="s">
        <v>0</v>
      </c>
      <c r="E13" s="8">
        <v>0</v>
      </c>
      <c r="F13" s="12"/>
      <c r="G13" s="4" t="s">
        <v>1</v>
      </c>
      <c r="H13" s="8" t="s">
        <v>4</v>
      </c>
      <c r="I13" s="15"/>
      <c r="J13" s="4" t="s">
        <v>1</v>
      </c>
      <c r="K13" s="8" t="s">
        <v>4</v>
      </c>
      <c r="L13" s="15"/>
      <c r="M13" s="4" t="s">
        <v>1</v>
      </c>
      <c r="N13" s="1">
        <v>0</v>
      </c>
      <c r="O13" s="12"/>
      <c r="P13" s="4" t="s">
        <v>0</v>
      </c>
      <c r="Q13" s="8">
        <v>0</v>
      </c>
      <c r="R13" s="12"/>
      <c r="S13" s="4" t="s">
        <v>0</v>
      </c>
      <c r="T13" s="8">
        <v>0</v>
      </c>
      <c r="U13" s="12"/>
      <c r="V13" s="4" t="s">
        <v>0</v>
      </c>
      <c r="W13" s="8">
        <v>0</v>
      </c>
      <c r="X13" s="12"/>
      <c r="Y13" s="4" t="s">
        <v>1</v>
      </c>
      <c r="Z13" s="1">
        <v>4</v>
      </c>
      <c r="AA13" s="12"/>
    </row>
    <row r="14" spans="1:27" x14ac:dyDescent="0.2">
      <c r="A14" s="2" t="s">
        <v>2</v>
      </c>
      <c r="B14" s="7">
        <v>37</v>
      </c>
      <c r="C14" s="13">
        <f>(B14+B16)/(B14+B15+2*B16)</f>
        <v>0.94871794871794868</v>
      </c>
      <c r="D14" s="2" t="s">
        <v>2</v>
      </c>
      <c r="E14" s="7">
        <f>1+6+1+1+5+11+1+2+5+14+5+9</f>
        <v>61</v>
      </c>
      <c r="F14" s="10">
        <f>(E14+E16)/(E14+E15+2*E16)</f>
        <v>0.9242424242424242</v>
      </c>
      <c r="G14" s="5" t="s">
        <v>2</v>
      </c>
      <c r="H14" s="7" t="s">
        <v>4</v>
      </c>
      <c r="I14" s="13" t="s">
        <v>4</v>
      </c>
      <c r="J14" s="5" t="s">
        <v>2</v>
      </c>
      <c r="K14" s="7">
        <v>364</v>
      </c>
      <c r="L14" s="10">
        <f>(K14+K16)/(K14+K15+2*K16)</f>
        <v>0.84773662551440332</v>
      </c>
      <c r="M14" s="5" t="s">
        <v>2</v>
      </c>
      <c r="N14" s="2">
        <f>18+7+1+2</f>
        <v>28</v>
      </c>
      <c r="O14" s="10">
        <f>(N14+N16)/(N14+N15+2*N16)</f>
        <v>0.93333333333333335</v>
      </c>
      <c r="P14" s="5" t="s">
        <v>2</v>
      </c>
      <c r="Q14" s="7">
        <v>28</v>
      </c>
      <c r="R14" s="10">
        <f>(Q14+Q16)/(Q14+Q15+2*Q16)</f>
        <v>0.96551724137931039</v>
      </c>
      <c r="S14" s="5" t="s">
        <v>2</v>
      </c>
      <c r="T14" s="7">
        <v>26</v>
      </c>
      <c r="U14" s="10">
        <f>(T14+T16)/(T14+T15+2*T16)</f>
        <v>0.8666666666666667</v>
      </c>
      <c r="V14" s="5" t="s">
        <v>2</v>
      </c>
      <c r="W14" s="7">
        <v>63</v>
      </c>
      <c r="X14" s="10">
        <f>(W14+W16)/(W14+W15+2*W16)</f>
        <v>0.91304347826086951</v>
      </c>
      <c r="Y14" s="5" t="s">
        <v>2</v>
      </c>
      <c r="Z14" s="17">
        <v>46</v>
      </c>
      <c r="AA14" s="10">
        <f>(Z14+Z16)/(Z14+Z15+2*Z16)</f>
        <v>0.97916666666666663</v>
      </c>
    </row>
    <row r="15" spans="1:27" x14ac:dyDescent="0.2">
      <c r="A15" s="2" t="s">
        <v>15</v>
      </c>
      <c r="B15" s="7">
        <v>2</v>
      </c>
      <c r="C15" s="14"/>
      <c r="D15" s="2" t="s">
        <v>15</v>
      </c>
      <c r="E15" s="7">
        <f>1+1+1+1+1</f>
        <v>5</v>
      </c>
      <c r="F15" s="11"/>
      <c r="G15" s="5" t="s">
        <v>15</v>
      </c>
      <c r="H15" s="7" t="s">
        <v>4</v>
      </c>
      <c r="I15" s="14"/>
      <c r="J15" s="5" t="s">
        <v>15</v>
      </c>
      <c r="K15" s="7">
        <v>26</v>
      </c>
      <c r="L15" s="11"/>
      <c r="M15" s="5" t="s">
        <v>15</v>
      </c>
      <c r="N15" s="2">
        <f>2</f>
        <v>2</v>
      </c>
      <c r="O15" s="11"/>
      <c r="P15" s="5" t="s">
        <v>15</v>
      </c>
      <c r="Q15" s="7">
        <v>1</v>
      </c>
      <c r="R15" s="11"/>
      <c r="S15" s="5" t="s">
        <v>15</v>
      </c>
      <c r="T15" s="7">
        <v>4</v>
      </c>
      <c r="U15" s="11"/>
      <c r="V15" s="5" t="s">
        <v>15</v>
      </c>
      <c r="W15" s="7">
        <v>6</v>
      </c>
      <c r="X15" s="11"/>
      <c r="Y15" s="5" t="s">
        <v>15</v>
      </c>
      <c r="Z15" s="17">
        <v>0</v>
      </c>
      <c r="AA15" s="11"/>
    </row>
    <row r="16" spans="1:27" x14ac:dyDescent="0.2">
      <c r="A16" s="1" t="s">
        <v>1</v>
      </c>
      <c r="B16" s="8">
        <v>0</v>
      </c>
      <c r="C16" s="15"/>
      <c r="D16" s="4" t="s">
        <v>0</v>
      </c>
      <c r="E16" s="8">
        <v>0</v>
      </c>
      <c r="F16" s="12"/>
      <c r="G16" s="4" t="s">
        <v>1</v>
      </c>
      <c r="H16" s="8" t="s">
        <v>4</v>
      </c>
      <c r="I16" s="15"/>
      <c r="J16" s="4" t="s">
        <v>1</v>
      </c>
      <c r="K16" s="8">
        <v>48</v>
      </c>
      <c r="L16" s="12"/>
      <c r="M16" s="4" t="s">
        <v>1</v>
      </c>
      <c r="N16" s="1">
        <v>0</v>
      </c>
      <c r="O16" s="12"/>
      <c r="P16" s="4" t="s">
        <v>0</v>
      </c>
      <c r="Q16" s="8">
        <v>0</v>
      </c>
      <c r="R16" s="12"/>
      <c r="S16" s="4" t="s">
        <v>0</v>
      </c>
      <c r="T16" s="8">
        <v>0</v>
      </c>
      <c r="U16" s="12"/>
      <c r="V16" s="4" t="s">
        <v>0</v>
      </c>
      <c r="W16" s="8">
        <v>0</v>
      </c>
      <c r="X16" s="12"/>
      <c r="Y16" s="4" t="s">
        <v>1</v>
      </c>
      <c r="Z16" s="1">
        <v>1</v>
      </c>
      <c r="AA16" s="12"/>
    </row>
    <row r="17" spans="1:27" x14ac:dyDescent="0.2">
      <c r="A17" s="2" t="s">
        <v>3</v>
      </c>
      <c r="B17" s="7">
        <v>0</v>
      </c>
      <c r="C17" s="13">
        <f>(B17+B19)/(B17+B18+2*B19)</f>
        <v>0</v>
      </c>
      <c r="D17" s="2" t="s">
        <v>3</v>
      </c>
      <c r="E17" s="7">
        <v>0</v>
      </c>
      <c r="F17" s="10">
        <f>(E17+E19)/(E17+E18+2*E19)</f>
        <v>0</v>
      </c>
      <c r="G17" s="5" t="s">
        <v>3</v>
      </c>
      <c r="H17" s="9">
        <v>14</v>
      </c>
      <c r="I17" s="13">
        <f>(H17+H19)/(H17+H18+2*H19)</f>
        <v>0.11158798283261803</v>
      </c>
      <c r="J17" s="5" t="s">
        <v>3</v>
      </c>
      <c r="K17" s="7">
        <v>29</v>
      </c>
      <c r="L17" s="10">
        <f>(K17+K19)/(K17+K18+2*K19)</f>
        <v>0.12159329140461216</v>
      </c>
      <c r="M17" s="5" t="s">
        <v>3</v>
      </c>
      <c r="N17" s="2">
        <f>1+2</f>
        <v>3</v>
      </c>
      <c r="O17" s="10">
        <f>(N17+N19)/(N17+N18+2*N19)</f>
        <v>0.1</v>
      </c>
      <c r="P17" s="5" t="s">
        <v>3</v>
      </c>
      <c r="Q17" s="7">
        <v>2</v>
      </c>
      <c r="R17" s="10">
        <f>(Q17+Q19)/(Q17+Q18+2*Q19)</f>
        <v>6.8965517241379309E-2</v>
      </c>
      <c r="S17" s="5" t="s">
        <v>3</v>
      </c>
      <c r="T17" s="7">
        <v>0</v>
      </c>
      <c r="U17" s="10">
        <f>(T17+T19)/(T17+T18+2*T19)</f>
        <v>0</v>
      </c>
      <c r="V17" s="5" t="s">
        <v>3</v>
      </c>
      <c r="W17" s="7">
        <v>12</v>
      </c>
      <c r="X17" s="10">
        <f>(W17+W19)/(W17+W18+2*W19)</f>
        <v>0.17391304347826086</v>
      </c>
      <c r="Y17" s="5" t="s">
        <v>3</v>
      </c>
      <c r="Z17" s="17">
        <v>14</v>
      </c>
      <c r="AA17" s="10">
        <f>(Z17+Z19)/(Z17+Z18+2*Z19)</f>
        <v>0.30612244897959184</v>
      </c>
    </row>
    <row r="18" spans="1:27" x14ac:dyDescent="0.2">
      <c r="A18" s="2" t="s">
        <v>16</v>
      </c>
      <c r="B18" s="7">
        <v>39</v>
      </c>
      <c r="C18" s="14"/>
      <c r="D18" s="2" t="s">
        <v>16</v>
      </c>
      <c r="E18" s="7">
        <v>66</v>
      </c>
      <c r="F18" s="11"/>
      <c r="G18" s="5" t="s">
        <v>16</v>
      </c>
      <c r="H18" s="7">
        <f>221-H17-H19</f>
        <v>195</v>
      </c>
      <c r="I18" s="14"/>
      <c r="J18" s="5" t="s">
        <v>16</v>
      </c>
      <c r="K18" s="7">
        <v>390</v>
      </c>
      <c r="L18" s="11"/>
      <c r="M18" s="5" t="s">
        <v>16</v>
      </c>
      <c r="N18" s="2">
        <f>18+7+2</f>
        <v>27</v>
      </c>
      <c r="O18" s="11"/>
      <c r="P18" s="5" t="s">
        <v>16</v>
      </c>
      <c r="Q18" s="7">
        <v>27</v>
      </c>
      <c r="R18" s="11"/>
      <c r="S18" s="5" t="s">
        <v>16</v>
      </c>
      <c r="T18" s="7">
        <v>30</v>
      </c>
      <c r="U18" s="11"/>
      <c r="V18" s="5" t="s">
        <v>16</v>
      </c>
      <c r="W18" s="7">
        <v>57</v>
      </c>
      <c r="X18" s="11"/>
      <c r="Y18" s="5" t="s">
        <v>16</v>
      </c>
      <c r="Z18" s="17">
        <v>33</v>
      </c>
      <c r="AA18" s="11"/>
    </row>
    <row r="19" spans="1:27" x14ac:dyDescent="0.2">
      <c r="A19" s="1" t="s">
        <v>0</v>
      </c>
      <c r="B19" s="8">
        <v>0</v>
      </c>
      <c r="C19" s="15"/>
      <c r="D19" s="4" t="s">
        <v>0</v>
      </c>
      <c r="E19" s="8">
        <v>0</v>
      </c>
      <c r="F19" s="12"/>
      <c r="G19" s="4" t="s">
        <v>1</v>
      </c>
      <c r="H19" s="8">
        <v>12</v>
      </c>
      <c r="I19" s="15"/>
      <c r="J19" s="4" t="s">
        <v>1</v>
      </c>
      <c r="K19" s="8">
        <v>29</v>
      </c>
      <c r="L19" s="12"/>
      <c r="M19" s="4" t="s">
        <v>1</v>
      </c>
      <c r="N19" s="1">
        <v>0</v>
      </c>
      <c r="O19" s="12"/>
      <c r="P19" s="4" t="s">
        <v>0</v>
      </c>
      <c r="Q19" s="8">
        <v>0</v>
      </c>
      <c r="R19" s="12"/>
      <c r="S19" s="4" t="s">
        <v>0</v>
      </c>
      <c r="T19" s="8">
        <v>0</v>
      </c>
      <c r="U19" s="12"/>
      <c r="V19" s="4" t="s">
        <v>0</v>
      </c>
      <c r="W19" s="8">
        <v>0</v>
      </c>
      <c r="X19" s="12"/>
      <c r="Y19" s="4" t="s">
        <v>1</v>
      </c>
      <c r="Z19" s="1">
        <v>1</v>
      </c>
      <c r="AA19" s="12"/>
    </row>
    <row r="20" spans="1:27" x14ac:dyDescent="0.2">
      <c r="A20" s="5" t="s">
        <v>17</v>
      </c>
      <c r="B20" s="7" t="s">
        <v>4</v>
      </c>
      <c r="C20" s="13" t="s">
        <v>4</v>
      </c>
      <c r="D20" s="5" t="s">
        <v>17</v>
      </c>
      <c r="E20" s="7">
        <v>0</v>
      </c>
      <c r="F20" s="10">
        <f>(E20+E22)/(E20+E21+2*E22)</f>
        <v>0</v>
      </c>
      <c r="G20" s="5" t="s">
        <v>17</v>
      </c>
      <c r="H20" s="7" t="s">
        <v>4</v>
      </c>
      <c r="I20" s="13" t="s">
        <v>4</v>
      </c>
      <c r="J20" s="5" t="s">
        <v>17</v>
      </c>
      <c r="K20" s="7" t="s">
        <v>4</v>
      </c>
      <c r="L20" s="13" t="s">
        <v>4</v>
      </c>
      <c r="M20" s="5" t="s">
        <v>17</v>
      </c>
      <c r="N20" s="2">
        <f>2</f>
        <v>2</v>
      </c>
      <c r="O20" s="10">
        <f>(N20+N22)/(N20+N21+2*N22)</f>
        <v>6.6666666666666666E-2</v>
      </c>
      <c r="P20" s="20" t="s">
        <v>17</v>
      </c>
      <c r="Q20" s="21">
        <v>0</v>
      </c>
      <c r="R20" s="22">
        <f>(Q20+Q22)/(Q20+Q21+2*Q22)</f>
        <v>0</v>
      </c>
      <c r="S20" s="20" t="s">
        <v>17</v>
      </c>
      <c r="T20" s="21">
        <v>0</v>
      </c>
      <c r="U20" s="22">
        <f>(T20+T22)/(T20+T21+2*T22)</f>
        <v>0</v>
      </c>
      <c r="V20" s="20" t="s">
        <v>17</v>
      </c>
      <c r="W20" s="21">
        <v>0</v>
      </c>
      <c r="X20" s="22">
        <f>(W20+W22)/(W20+W21+2*W22)</f>
        <v>0</v>
      </c>
      <c r="Y20" s="5" t="s">
        <v>17</v>
      </c>
      <c r="Z20" s="17">
        <v>1</v>
      </c>
      <c r="AA20" s="10">
        <f>(Z20+Z22)/(Z20+Z21+2*Z22)</f>
        <v>9.6153846153846159E-2</v>
      </c>
    </row>
    <row r="21" spans="1:27" x14ac:dyDescent="0.2">
      <c r="A21" s="5" t="s">
        <v>18</v>
      </c>
      <c r="B21" s="7" t="s">
        <v>4</v>
      </c>
      <c r="C21" s="14"/>
      <c r="D21" s="5" t="s">
        <v>18</v>
      </c>
      <c r="E21" s="7">
        <v>66</v>
      </c>
      <c r="F21" s="11"/>
      <c r="G21" s="5" t="s">
        <v>18</v>
      </c>
      <c r="H21" s="7" t="s">
        <v>4</v>
      </c>
      <c r="I21" s="14"/>
      <c r="J21" s="5" t="s">
        <v>18</v>
      </c>
      <c r="K21" s="7" t="s">
        <v>4</v>
      </c>
      <c r="L21" s="14"/>
      <c r="M21" s="5" t="s">
        <v>18</v>
      </c>
      <c r="N21" s="2">
        <f>18+7+2+1</f>
        <v>28</v>
      </c>
      <c r="O21" s="11"/>
      <c r="P21" s="20" t="s">
        <v>18</v>
      </c>
      <c r="Q21" s="21">
        <v>29</v>
      </c>
      <c r="R21" s="23"/>
      <c r="S21" s="20" t="s">
        <v>18</v>
      </c>
      <c r="T21" s="21">
        <v>30</v>
      </c>
      <c r="U21" s="23"/>
      <c r="V21" s="20" t="s">
        <v>18</v>
      </c>
      <c r="W21" s="21">
        <v>69</v>
      </c>
      <c r="X21" s="23"/>
      <c r="Y21" s="5" t="s">
        <v>18</v>
      </c>
      <c r="Z21" s="2">
        <v>43</v>
      </c>
      <c r="AA21" s="11"/>
    </row>
    <row r="22" spans="1:27" x14ac:dyDescent="0.2">
      <c r="A22" s="4" t="s">
        <v>0</v>
      </c>
      <c r="B22" s="8" t="s">
        <v>4</v>
      </c>
      <c r="C22" s="15"/>
      <c r="D22" s="4" t="s">
        <v>0</v>
      </c>
      <c r="E22" s="8">
        <v>0</v>
      </c>
      <c r="F22" s="12"/>
      <c r="G22" s="4" t="s">
        <v>1</v>
      </c>
      <c r="H22" s="8" t="s">
        <v>4</v>
      </c>
      <c r="I22" s="15"/>
      <c r="J22" s="4" t="s">
        <v>1</v>
      </c>
      <c r="K22" s="8" t="s">
        <v>4</v>
      </c>
      <c r="L22" s="15"/>
      <c r="M22" s="4" t="s">
        <v>1</v>
      </c>
      <c r="N22" s="1">
        <v>0</v>
      </c>
      <c r="O22" s="12"/>
      <c r="P22" s="24" t="s">
        <v>0</v>
      </c>
      <c r="Q22" s="25">
        <v>0</v>
      </c>
      <c r="R22" s="26"/>
      <c r="S22" s="24" t="s">
        <v>0</v>
      </c>
      <c r="T22" s="25">
        <v>0</v>
      </c>
      <c r="U22" s="26"/>
      <c r="V22" s="24" t="s">
        <v>0</v>
      </c>
      <c r="W22" s="25">
        <v>0</v>
      </c>
      <c r="X22" s="26"/>
      <c r="Y22" s="4" t="s">
        <v>1</v>
      </c>
      <c r="Z22" s="1">
        <v>4</v>
      </c>
      <c r="AA22" s="12"/>
    </row>
    <row r="23" spans="1:27" x14ac:dyDescent="0.2">
      <c r="A23" s="17" t="s">
        <v>51</v>
      </c>
      <c r="D23" s="5" t="s">
        <v>6</v>
      </c>
      <c r="G23" s="5"/>
      <c r="I23" s="19"/>
      <c r="J23" s="5"/>
      <c r="M23" s="5"/>
      <c r="P23" s="5" t="s">
        <v>6</v>
      </c>
      <c r="S23" s="5" t="s">
        <v>27</v>
      </c>
      <c r="V23" s="5" t="s">
        <v>6</v>
      </c>
      <c r="Y23" s="5"/>
    </row>
    <row r="24" spans="1:27" x14ac:dyDescent="0.2">
      <c r="A24" s="16"/>
    </row>
    <row r="26" spans="1:27" x14ac:dyDescent="0.2">
      <c r="R26"/>
      <c r="S26"/>
      <c r="T26"/>
      <c r="U26"/>
    </row>
    <row r="27" spans="1:27" x14ac:dyDescent="0.2">
      <c r="F27"/>
      <c r="G27"/>
      <c r="H27"/>
      <c r="J27"/>
      <c r="K27"/>
      <c r="L27"/>
      <c r="M27"/>
      <c r="N27"/>
      <c r="O27"/>
      <c r="P27"/>
      <c r="R27"/>
      <c r="S27"/>
      <c r="T27"/>
      <c r="U27"/>
    </row>
    <row r="28" spans="1:27" x14ac:dyDescent="0.2">
      <c r="F28"/>
      <c r="G28"/>
      <c r="H28"/>
      <c r="J28"/>
      <c r="K28"/>
      <c r="L28"/>
      <c r="M28"/>
      <c r="N28"/>
      <c r="O28"/>
      <c r="P28"/>
      <c r="R28"/>
      <c r="S28"/>
      <c r="T28"/>
      <c r="U28"/>
    </row>
    <row r="29" spans="1:27" x14ac:dyDescent="0.2">
      <c r="F29"/>
      <c r="G29"/>
      <c r="H29"/>
      <c r="J29"/>
      <c r="K29"/>
      <c r="L29"/>
      <c r="M29"/>
      <c r="N29"/>
      <c r="O29"/>
      <c r="P29"/>
      <c r="R29"/>
      <c r="S29"/>
      <c r="T29"/>
      <c r="U29"/>
    </row>
    <row r="30" spans="1:27" x14ac:dyDescent="0.2">
      <c r="F30"/>
      <c r="G30"/>
      <c r="H30"/>
      <c r="J30"/>
      <c r="K30"/>
      <c r="L30"/>
      <c r="M30"/>
      <c r="N30"/>
      <c r="O30"/>
      <c r="P30"/>
      <c r="R30"/>
      <c r="S30"/>
      <c r="T30"/>
      <c r="U30"/>
    </row>
    <row r="31" spans="1:27" x14ac:dyDescent="0.2">
      <c r="F31"/>
      <c r="G31"/>
      <c r="H31"/>
      <c r="J31"/>
      <c r="K31"/>
      <c r="L31"/>
      <c r="M31"/>
      <c r="N31"/>
      <c r="O31"/>
      <c r="P31"/>
      <c r="R31"/>
      <c r="S31"/>
      <c r="T31"/>
      <c r="U31"/>
    </row>
    <row r="32" spans="1:27" x14ac:dyDescent="0.2">
      <c r="F32"/>
      <c r="G32"/>
      <c r="H32"/>
      <c r="J32"/>
      <c r="K32"/>
      <c r="L32"/>
      <c r="M32"/>
      <c r="N32"/>
      <c r="O32"/>
      <c r="P32"/>
      <c r="R32"/>
      <c r="S32"/>
      <c r="T32"/>
      <c r="U32"/>
    </row>
    <row r="33" spans="6:21" x14ac:dyDescent="0.2">
      <c r="F33"/>
      <c r="G33"/>
      <c r="H33"/>
      <c r="J33"/>
      <c r="K33"/>
      <c r="L33"/>
      <c r="M33"/>
      <c r="N33"/>
      <c r="O33"/>
      <c r="P33"/>
      <c r="R33"/>
      <c r="S33"/>
      <c r="T33"/>
      <c r="U33"/>
    </row>
    <row r="34" spans="6:21" x14ac:dyDescent="0.2">
      <c r="F34"/>
      <c r="G34"/>
      <c r="H34"/>
      <c r="J34"/>
      <c r="K34"/>
      <c r="L34"/>
      <c r="M34"/>
      <c r="N34"/>
      <c r="O34"/>
      <c r="P34"/>
      <c r="R34"/>
      <c r="S34"/>
      <c r="T34"/>
      <c r="U34"/>
    </row>
    <row r="35" spans="6:21" x14ac:dyDescent="0.2">
      <c r="F35"/>
      <c r="G35"/>
      <c r="H35"/>
      <c r="J35"/>
      <c r="K35"/>
      <c r="L35"/>
      <c r="M35"/>
      <c r="N35"/>
      <c r="O35"/>
      <c r="P35"/>
      <c r="R35"/>
      <c r="S35"/>
      <c r="T35"/>
      <c r="U35"/>
    </row>
    <row r="36" spans="6:21" x14ac:dyDescent="0.2">
      <c r="F36"/>
      <c r="G36"/>
      <c r="H36"/>
      <c r="J36"/>
      <c r="K36"/>
      <c r="L36"/>
      <c r="M36"/>
      <c r="N36"/>
      <c r="O36"/>
      <c r="P36"/>
      <c r="R36"/>
      <c r="S36"/>
      <c r="T36"/>
      <c r="U36"/>
    </row>
    <row r="37" spans="6:21" x14ac:dyDescent="0.2">
      <c r="F37"/>
      <c r="G37"/>
      <c r="H37"/>
      <c r="J37"/>
      <c r="K37"/>
      <c r="L37"/>
      <c r="M37"/>
      <c r="N37"/>
      <c r="O37"/>
      <c r="P37"/>
      <c r="R37"/>
      <c r="S37"/>
      <c r="T37"/>
      <c r="U37"/>
    </row>
    <row r="38" spans="6:21" x14ac:dyDescent="0.2">
      <c r="F38"/>
      <c r="G38"/>
      <c r="H38"/>
      <c r="J38"/>
      <c r="K38"/>
      <c r="L38"/>
      <c r="M38"/>
      <c r="N38"/>
      <c r="O38"/>
      <c r="P38"/>
      <c r="R38"/>
      <c r="S38"/>
      <c r="T38"/>
      <c r="U38"/>
    </row>
    <row r="39" spans="6:21" x14ac:dyDescent="0.2">
      <c r="F39"/>
      <c r="G39"/>
      <c r="H39"/>
      <c r="J39"/>
      <c r="K39"/>
      <c r="L39"/>
      <c r="M39"/>
      <c r="N39"/>
      <c r="O39"/>
      <c r="P39"/>
      <c r="R39"/>
      <c r="S39"/>
      <c r="T39"/>
      <c r="U39"/>
    </row>
    <row r="40" spans="6:21" x14ac:dyDescent="0.2">
      <c r="F40"/>
      <c r="G40"/>
      <c r="H40"/>
      <c r="J40"/>
      <c r="K40"/>
      <c r="L40"/>
      <c r="M40"/>
      <c r="N40"/>
      <c r="O40"/>
      <c r="P40"/>
      <c r="R40"/>
      <c r="S40"/>
      <c r="T40"/>
      <c r="U40"/>
    </row>
    <row r="41" spans="6:21" x14ac:dyDescent="0.2">
      <c r="F41"/>
      <c r="G41"/>
      <c r="H41"/>
      <c r="J41"/>
      <c r="K41"/>
      <c r="L41"/>
      <c r="M41"/>
      <c r="N41"/>
      <c r="O41"/>
      <c r="P41"/>
      <c r="R41"/>
      <c r="S41"/>
      <c r="T41"/>
      <c r="U41"/>
    </row>
    <row r="42" spans="6:21" x14ac:dyDescent="0.2">
      <c r="F42"/>
      <c r="G42"/>
      <c r="H42"/>
      <c r="J42"/>
      <c r="K42"/>
      <c r="L42"/>
      <c r="M42"/>
      <c r="N42"/>
      <c r="O42"/>
      <c r="P42"/>
      <c r="R42"/>
      <c r="S42"/>
      <c r="T42"/>
      <c r="U42"/>
    </row>
    <row r="43" spans="6:21" x14ac:dyDescent="0.2">
      <c r="F43"/>
      <c r="G43"/>
      <c r="H43"/>
      <c r="J43"/>
      <c r="K43"/>
      <c r="L43"/>
      <c r="M43"/>
      <c r="N43"/>
      <c r="O43"/>
      <c r="P43"/>
      <c r="R43"/>
      <c r="S43"/>
      <c r="T43"/>
      <c r="U43"/>
    </row>
    <row r="44" spans="6:21" x14ac:dyDescent="0.2">
      <c r="F44"/>
      <c r="G44"/>
      <c r="H44"/>
      <c r="J44"/>
      <c r="K44"/>
      <c r="L44"/>
      <c r="M44"/>
      <c r="N44"/>
      <c r="O44"/>
      <c r="P44"/>
      <c r="R44"/>
      <c r="S44"/>
      <c r="T44"/>
      <c r="U44"/>
    </row>
    <row r="45" spans="6:21" x14ac:dyDescent="0.2">
      <c r="F45"/>
      <c r="G45"/>
      <c r="H45"/>
      <c r="J45"/>
      <c r="K45"/>
      <c r="L45"/>
      <c r="M45"/>
      <c r="N45"/>
      <c r="O45"/>
      <c r="P45"/>
      <c r="R45"/>
      <c r="S45"/>
      <c r="T45"/>
      <c r="U45"/>
    </row>
    <row r="46" spans="6:21" x14ac:dyDescent="0.2">
      <c r="F46"/>
      <c r="G46"/>
      <c r="H46"/>
      <c r="J46"/>
      <c r="K46"/>
      <c r="L46"/>
      <c r="M46"/>
      <c r="N46"/>
      <c r="O46"/>
      <c r="P46"/>
      <c r="R46"/>
      <c r="S46"/>
      <c r="T46"/>
      <c r="U46"/>
    </row>
    <row r="47" spans="6:21" x14ac:dyDescent="0.2">
      <c r="F47"/>
      <c r="G47"/>
      <c r="H47"/>
      <c r="J47"/>
      <c r="K47"/>
      <c r="L47"/>
      <c r="M47"/>
      <c r="N47"/>
      <c r="O47"/>
      <c r="P47"/>
      <c r="R47"/>
      <c r="S47"/>
      <c r="T47"/>
      <c r="U47"/>
    </row>
    <row r="48" spans="6:21" x14ac:dyDescent="0.2">
      <c r="F48"/>
      <c r="G48"/>
      <c r="H48"/>
      <c r="J48"/>
      <c r="K48"/>
      <c r="L48"/>
      <c r="M48"/>
      <c r="N48"/>
      <c r="O48"/>
      <c r="P48"/>
      <c r="R48"/>
      <c r="S48"/>
      <c r="T48"/>
      <c r="U48"/>
    </row>
    <row r="49" spans="6:16" x14ac:dyDescent="0.2">
      <c r="F49"/>
      <c r="G49"/>
      <c r="H49"/>
      <c r="J49"/>
      <c r="K49"/>
      <c r="L49"/>
      <c r="M49"/>
      <c r="N49"/>
      <c r="O49"/>
      <c r="P49"/>
    </row>
    <row r="50" spans="6:16" x14ac:dyDescent="0.2">
      <c r="F50"/>
      <c r="G50"/>
      <c r="H50"/>
      <c r="J50"/>
      <c r="K50"/>
      <c r="L50"/>
      <c r="M50"/>
      <c r="N50"/>
      <c r="O50"/>
      <c r="P50"/>
    </row>
    <row r="51" spans="6:16" x14ac:dyDescent="0.2">
      <c r="F51"/>
      <c r="G51"/>
      <c r="H51"/>
      <c r="J51"/>
      <c r="K51"/>
      <c r="L51"/>
      <c r="M51"/>
      <c r="N51"/>
      <c r="O51"/>
      <c r="P51"/>
    </row>
  </sheetData>
  <mergeCells count="63">
    <mergeCell ref="AA20:AA22"/>
    <mergeCell ref="AA2:AA4"/>
    <mergeCell ref="AA5:AA7"/>
    <mergeCell ref="AA8:AA10"/>
    <mergeCell ref="AA11:AA13"/>
    <mergeCell ref="AA14:AA16"/>
    <mergeCell ref="AA17:AA19"/>
    <mergeCell ref="U20:U22"/>
    <mergeCell ref="X2:X4"/>
    <mergeCell ref="X5:X7"/>
    <mergeCell ref="X8:X10"/>
    <mergeCell ref="X11:X13"/>
    <mergeCell ref="X14:X16"/>
    <mergeCell ref="X17:X19"/>
    <mergeCell ref="X20:X22"/>
    <mergeCell ref="U2:U4"/>
    <mergeCell ref="U5:U7"/>
    <mergeCell ref="U8:U10"/>
    <mergeCell ref="U11:U13"/>
    <mergeCell ref="U14:U16"/>
    <mergeCell ref="U17:U19"/>
    <mergeCell ref="O20:O22"/>
    <mergeCell ref="R2:R4"/>
    <mergeCell ref="R5:R7"/>
    <mergeCell ref="R8:R10"/>
    <mergeCell ref="R11:R13"/>
    <mergeCell ref="R14:R16"/>
    <mergeCell ref="R17:R19"/>
    <mergeCell ref="R20:R22"/>
    <mergeCell ref="O2:O4"/>
    <mergeCell ref="O5:O7"/>
    <mergeCell ref="O8:O10"/>
    <mergeCell ref="O11:O13"/>
    <mergeCell ref="O14:O16"/>
    <mergeCell ref="O17:O19"/>
    <mergeCell ref="I20:I22"/>
    <mergeCell ref="L2:L4"/>
    <mergeCell ref="L5:L7"/>
    <mergeCell ref="L8:L10"/>
    <mergeCell ref="L11:L13"/>
    <mergeCell ref="L14:L16"/>
    <mergeCell ref="L17:L19"/>
    <mergeCell ref="L20:L22"/>
    <mergeCell ref="I2:I4"/>
    <mergeCell ref="I5:I7"/>
    <mergeCell ref="I8:I10"/>
    <mergeCell ref="I11:I13"/>
    <mergeCell ref="I14:I16"/>
    <mergeCell ref="I17:I19"/>
    <mergeCell ref="F14:F16"/>
    <mergeCell ref="F17:F19"/>
    <mergeCell ref="F20:F22"/>
    <mergeCell ref="C8:C10"/>
    <mergeCell ref="C20:C22"/>
    <mergeCell ref="C17:C19"/>
    <mergeCell ref="C14:C16"/>
    <mergeCell ref="F2:F4"/>
    <mergeCell ref="F5:F7"/>
    <mergeCell ref="F8:F10"/>
    <mergeCell ref="F11:F13"/>
    <mergeCell ref="C11:C13"/>
    <mergeCell ref="C2:C4"/>
    <mergeCell ref="C5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crt</vt:lpstr>
      <vt:lpstr>mdr1</vt:lpstr>
      <vt:lpstr>dhfr-dhps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2021-02-25T18:49:39Z</dcterms:created>
  <dcterms:modified xsi:type="dcterms:W3CDTF">2021-02-25T21:10:42Z</dcterms:modified>
</cp:coreProperties>
</file>