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5197351\cloudstor\Surrey\Global Health Action Journal\"/>
    </mc:Choice>
  </mc:AlternateContent>
  <xr:revisionPtr revIDLastSave="0" documentId="13_ncr:1_{549EF1C8-546E-471D-A153-A5FCEA51F662}" xr6:coauthVersionLast="46" xr6:coauthVersionMax="46" xr10:uidLastSave="{00000000-0000-0000-0000-000000000000}"/>
  <bookViews>
    <workbookView xWindow="-120" yWindow="-120" windowWidth="29040" windowHeight="15840" activeTab="6" xr2:uid="{00000000-000D-0000-FFFF-FFFF00000000}"/>
  </bookViews>
  <sheets>
    <sheet name="Model Figure" sheetId="38" r:id="rId1"/>
    <sheet name="Parameters" sheetId="1" r:id="rId2"/>
    <sheet name="Cost Analysis" sheetId="3" r:id="rId3"/>
    <sheet name="Life table" sheetId="4" r:id="rId4"/>
    <sheet name="No promotion" sheetId="6" r:id="rId5"/>
    <sheet name="Promotion" sheetId="41" r:id="rId6"/>
    <sheet name="Health Benefit" sheetId="9" r:id="rId7"/>
    <sheet name="CE Plane" sheetId="42" r:id="rId8"/>
    <sheet name="CEAcurve" sheetId="44" r:id="rId9"/>
  </sheets>
  <definedNames>
    <definedName name="Age" localSheetId="0">Parameters!$C$2</definedName>
    <definedName name="Age">Parameters!$C$2</definedName>
    <definedName name="C_Int">Parameters!$C$21</definedName>
    <definedName name="C_Prom">Parameters!$C$22</definedName>
    <definedName name="cDR" localSheetId="0">Parameters!$C$36</definedName>
    <definedName name="cDR">Parameters!$C$36</definedName>
    <definedName name="cRatio">'Health Benefit'!$N$1</definedName>
    <definedName name="cycle" localSheetId="4">'No promotion'!$A$8:$A$12</definedName>
    <definedName name="cycle">Promotion!$A$8:$A$12</definedName>
    <definedName name="Lifetable">'Life table'!$F$5:$G$6</definedName>
    <definedName name="MR" localSheetId="4">'No promotion'!$C$8:$C$12</definedName>
    <definedName name="MR">Promotion!$C$7:$C$12</definedName>
    <definedName name="oDR" localSheetId="0">Parameters!$C$34</definedName>
    <definedName name="oDR">Parameters!$C$34</definedName>
    <definedName name="PLR_2005">'Cost Analysis'!$H$27</definedName>
    <definedName name="PLR_2013">'Cost Analysis'!$H$28</definedName>
    <definedName name="PLR_2015">'Cost Analysis'!$H$29</definedName>
    <definedName name="Ratio_of_2019_to_2005_GDP_deflator">'Cost Analysis'!$H$30</definedName>
    <definedName name="RR_AMX">Parameters!$C$17</definedName>
    <definedName name="tp_ACDeath_U5">Parameters!$C$13</definedName>
    <definedName name="tp_PDeath_U5">Parameters!$C$12</definedName>
    <definedName name="tpA2B">Parameters!$C$4</definedName>
    <definedName name="tpB2A">Parameters!$C$5</definedName>
    <definedName name="tpB2B">Parameters!$C$8</definedName>
    <definedName name="tpB2C">Parameters!$C$6</definedName>
    <definedName name="tpC2B">Parameters!$C$7</definedName>
    <definedName name="tpC2C">Parameters!$C$10</definedName>
    <definedName name="tpWell">Parameters!$C$14</definedName>
    <definedName name="uMod">Parameters!$C$29</definedName>
    <definedName name="uSev">Parameters!$C$31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025" i="9" l="1"/>
  <c r="E1024" i="9"/>
  <c r="E1023" i="9"/>
  <c r="E1022" i="9"/>
  <c r="E1021" i="9"/>
  <c r="I1012" i="9"/>
  <c r="E1006" i="9"/>
  <c r="D1006" i="9"/>
  <c r="N20" i="3" l="1"/>
  <c r="N17" i="3"/>
  <c r="N16" i="3"/>
  <c r="N15" i="3"/>
  <c r="N14" i="3"/>
  <c r="N13" i="3"/>
  <c r="N12" i="3"/>
  <c r="N10" i="3"/>
  <c r="N9" i="3"/>
  <c r="N8" i="3"/>
  <c r="N7" i="3"/>
  <c r="N6" i="3"/>
  <c r="H20" i="3"/>
  <c r="H13" i="3"/>
  <c r="I7" i="9" l="1"/>
  <c r="I8" i="9"/>
  <c r="I9" i="9"/>
  <c r="I10" i="9"/>
  <c r="I11" i="9"/>
  <c r="N11" i="9" s="1"/>
  <c r="I12" i="9"/>
  <c r="I13" i="9"/>
  <c r="I14" i="9"/>
  <c r="I15" i="9"/>
  <c r="I16" i="9"/>
  <c r="I17" i="9"/>
  <c r="I18" i="9"/>
  <c r="N18" i="9" s="1"/>
  <c r="I19" i="9"/>
  <c r="I20" i="9"/>
  <c r="I21" i="9"/>
  <c r="I22" i="9"/>
  <c r="I23" i="9"/>
  <c r="N23" i="9" s="1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N48" i="9" s="1"/>
  <c r="I49" i="9"/>
  <c r="N49" i="9" s="1"/>
  <c r="I50" i="9"/>
  <c r="I51" i="9"/>
  <c r="I52" i="9"/>
  <c r="N52" i="9" s="1"/>
  <c r="I53" i="9"/>
  <c r="N53" i="9" s="1"/>
  <c r="I54" i="9"/>
  <c r="I55" i="9"/>
  <c r="N55" i="9" s="1"/>
  <c r="I56" i="9"/>
  <c r="I57" i="9"/>
  <c r="I58" i="9"/>
  <c r="I59" i="9"/>
  <c r="I60" i="9"/>
  <c r="I61" i="9"/>
  <c r="N61" i="9" s="1"/>
  <c r="I62" i="9"/>
  <c r="I63" i="9"/>
  <c r="I64" i="9"/>
  <c r="I65" i="9"/>
  <c r="I66" i="9"/>
  <c r="I67" i="9"/>
  <c r="I68" i="9"/>
  <c r="I69" i="9"/>
  <c r="I70" i="9"/>
  <c r="I71" i="9"/>
  <c r="N71" i="9" s="1"/>
  <c r="I72" i="9"/>
  <c r="I73" i="9"/>
  <c r="I74" i="9"/>
  <c r="N74" i="9" s="1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N89" i="9" s="1"/>
  <c r="I90" i="9"/>
  <c r="I91" i="9"/>
  <c r="I92" i="9"/>
  <c r="I93" i="9"/>
  <c r="I94" i="9"/>
  <c r="I95" i="9"/>
  <c r="I96" i="9"/>
  <c r="I97" i="9"/>
  <c r="N97" i="9" s="1"/>
  <c r="I98" i="9"/>
  <c r="I99" i="9"/>
  <c r="I100" i="9"/>
  <c r="N100" i="9" s="1"/>
  <c r="I101" i="9"/>
  <c r="I102" i="9"/>
  <c r="I103" i="9"/>
  <c r="I104" i="9"/>
  <c r="I105" i="9"/>
  <c r="I106" i="9"/>
  <c r="I107" i="9"/>
  <c r="I108" i="9"/>
  <c r="N108" i="9" s="1"/>
  <c r="I109" i="9"/>
  <c r="N109" i="9" s="1"/>
  <c r="I110" i="9"/>
  <c r="K110" i="9" s="1"/>
  <c r="I111" i="9"/>
  <c r="I112" i="9"/>
  <c r="I113" i="9"/>
  <c r="I114" i="9"/>
  <c r="I115" i="9"/>
  <c r="I116" i="9"/>
  <c r="K116" i="9" s="1"/>
  <c r="I117" i="9"/>
  <c r="I118" i="9"/>
  <c r="I119" i="9"/>
  <c r="K119" i="9" s="1"/>
  <c r="I120" i="9"/>
  <c r="I121" i="9"/>
  <c r="I122" i="9"/>
  <c r="I123" i="9"/>
  <c r="I124" i="9"/>
  <c r="I125" i="9"/>
  <c r="K125" i="9" s="1"/>
  <c r="I126" i="9"/>
  <c r="I127" i="9"/>
  <c r="I128" i="9"/>
  <c r="N128" i="9" s="1"/>
  <c r="I129" i="9"/>
  <c r="N129" i="9" s="1"/>
  <c r="I130" i="9"/>
  <c r="I131" i="9"/>
  <c r="I132" i="9"/>
  <c r="I133" i="9"/>
  <c r="I134" i="9"/>
  <c r="I135" i="9"/>
  <c r="I136" i="9"/>
  <c r="I137" i="9"/>
  <c r="K137" i="9" s="1"/>
  <c r="I138" i="9"/>
  <c r="I139" i="9"/>
  <c r="N139" i="9" s="1"/>
  <c r="I140" i="9"/>
  <c r="I141" i="9"/>
  <c r="N141" i="9" s="1"/>
  <c r="I142" i="9"/>
  <c r="I143" i="9"/>
  <c r="I144" i="9"/>
  <c r="I145" i="9"/>
  <c r="N145" i="9" s="1"/>
  <c r="I146" i="9"/>
  <c r="I147" i="9"/>
  <c r="N147" i="9" s="1"/>
  <c r="I148" i="9"/>
  <c r="I149" i="9"/>
  <c r="K149" i="9" s="1"/>
  <c r="I150" i="9"/>
  <c r="I151" i="9"/>
  <c r="I152" i="9"/>
  <c r="I153" i="9"/>
  <c r="I154" i="9"/>
  <c r="I155" i="9"/>
  <c r="K155" i="9" s="1"/>
  <c r="I156" i="9"/>
  <c r="I157" i="9"/>
  <c r="I158" i="9"/>
  <c r="I159" i="9"/>
  <c r="I160" i="9"/>
  <c r="I161" i="9"/>
  <c r="K161" i="9" s="1"/>
  <c r="I162" i="9"/>
  <c r="I163" i="9"/>
  <c r="I164" i="9"/>
  <c r="I165" i="9"/>
  <c r="N165" i="9" s="1"/>
  <c r="I166" i="9"/>
  <c r="I167" i="9"/>
  <c r="K167" i="9" s="1"/>
  <c r="I168" i="9"/>
  <c r="N168" i="9" s="1"/>
  <c r="I169" i="9"/>
  <c r="K169" i="9" s="1"/>
  <c r="I170" i="9"/>
  <c r="I171" i="9"/>
  <c r="I172" i="9"/>
  <c r="I173" i="9"/>
  <c r="K173" i="9" s="1"/>
  <c r="I174" i="9"/>
  <c r="I175" i="9"/>
  <c r="I176" i="9"/>
  <c r="I177" i="9"/>
  <c r="I178" i="9"/>
  <c r="I179" i="9"/>
  <c r="I180" i="9"/>
  <c r="I181" i="9"/>
  <c r="I182" i="9"/>
  <c r="I183" i="9"/>
  <c r="I184" i="9"/>
  <c r="N184" i="9" s="1"/>
  <c r="I185" i="9"/>
  <c r="N185" i="9" s="1"/>
  <c r="I186" i="9"/>
  <c r="I187" i="9"/>
  <c r="N187" i="9" s="1"/>
  <c r="I188" i="9"/>
  <c r="I189" i="9"/>
  <c r="I190" i="9"/>
  <c r="N190" i="9" s="1"/>
  <c r="I191" i="9"/>
  <c r="K191" i="9" s="1"/>
  <c r="I192" i="9"/>
  <c r="I193" i="9"/>
  <c r="I194" i="9"/>
  <c r="I195" i="9"/>
  <c r="K195" i="9" s="1"/>
  <c r="I196" i="9"/>
  <c r="I197" i="9"/>
  <c r="K197" i="9" s="1"/>
  <c r="I198" i="9"/>
  <c r="I199" i="9"/>
  <c r="I200" i="9"/>
  <c r="I201" i="9"/>
  <c r="I202" i="9"/>
  <c r="I203" i="9"/>
  <c r="N203" i="9" s="1"/>
  <c r="I204" i="9"/>
  <c r="I205" i="9"/>
  <c r="N205" i="9" s="1"/>
  <c r="I206" i="9"/>
  <c r="I207" i="9"/>
  <c r="I208" i="9"/>
  <c r="I209" i="9"/>
  <c r="K209" i="9" s="1"/>
  <c r="I210" i="9"/>
  <c r="I211" i="9"/>
  <c r="I212" i="9"/>
  <c r="I213" i="9"/>
  <c r="I214" i="9"/>
  <c r="I215" i="9"/>
  <c r="I216" i="9"/>
  <c r="I217" i="9"/>
  <c r="I218" i="9"/>
  <c r="I219" i="9"/>
  <c r="I220" i="9"/>
  <c r="N220" i="9" s="1"/>
  <c r="I221" i="9"/>
  <c r="K221" i="9" s="1"/>
  <c r="I222" i="9"/>
  <c r="I223" i="9"/>
  <c r="N223" i="9" s="1"/>
  <c r="I224" i="9"/>
  <c r="K224" i="9" s="1"/>
  <c r="I225" i="9"/>
  <c r="N225" i="9" s="1"/>
  <c r="I226" i="9"/>
  <c r="I227" i="9"/>
  <c r="K227" i="9" s="1"/>
  <c r="I228" i="9"/>
  <c r="I229" i="9"/>
  <c r="I230" i="9"/>
  <c r="I231" i="9"/>
  <c r="N231" i="9" s="1"/>
  <c r="I232" i="9"/>
  <c r="I233" i="9"/>
  <c r="K233" i="9" s="1"/>
  <c r="I234" i="9"/>
  <c r="I235" i="9"/>
  <c r="I236" i="9"/>
  <c r="I237" i="9"/>
  <c r="N237" i="9" s="1"/>
  <c r="I238" i="9"/>
  <c r="K238" i="9" s="1"/>
  <c r="I239" i="9"/>
  <c r="K239" i="9" s="1"/>
  <c r="I240" i="9"/>
  <c r="I241" i="9"/>
  <c r="I242" i="9"/>
  <c r="I243" i="9"/>
  <c r="I244" i="9"/>
  <c r="I245" i="9"/>
  <c r="K245" i="9" s="1"/>
  <c r="I246" i="9"/>
  <c r="I247" i="9"/>
  <c r="I248" i="9"/>
  <c r="I249" i="9"/>
  <c r="I250" i="9"/>
  <c r="I251" i="9"/>
  <c r="I252" i="9"/>
  <c r="I253" i="9"/>
  <c r="I254" i="9"/>
  <c r="I255" i="9"/>
  <c r="I256" i="9"/>
  <c r="N256" i="9" s="1"/>
  <c r="I257" i="9"/>
  <c r="K257" i="9" s="1"/>
  <c r="I258" i="9"/>
  <c r="I259" i="9"/>
  <c r="I260" i="9"/>
  <c r="I261" i="9"/>
  <c r="I262" i="9"/>
  <c r="I263" i="9"/>
  <c r="K263" i="9" s="1"/>
  <c r="I264" i="9"/>
  <c r="I265" i="9"/>
  <c r="I266" i="9"/>
  <c r="K266" i="9" s="1"/>
  <c r="I267" i="9"/>
  <c r="I268" i="9"/>
  <c r="I269" i="9"/>
  <c r="K269" i="9" s="1"/>
  <c r="I270" i="9"/>
  <c r="I271" i="9"/>
  <c r="N271" i="9" s="1"/>
  <c r="I272" i="9"/>
  <c r="K272" i="9" s="1"/>
  <c r="I273" i="9"/>
  <c r="N273" i="9" s="1"/>
  <c r="I274" i="9"/>
  <c r="I275" i="9"/>
  <c r="I276" i="9"/>
  <c r="I277" i="9"/>
  <c r="I278" i="9"/>
  <c r="I279" i="9"/>
  <c r="I280" i="9"/>
  <c r="I281" i="9"/>
  <c r="K281" i="9" s="1"/>
  <c r="I282" i="9"/>
  <c r="I283" i="9"/>
  <c r="I284" i="9"/>
  <c r="I285" i="9"/>
  <c r="N285" i="9" s="1"/>
  <c r="I286" i="9"/>
  <c r="I287" i="9"/>
  <c r="I288" i="9"/>
  <c r="I289" i="9"/>
  <c r="I290" i="9"/>
  <c r="I291" i="9"/>
  <c r="N291" i="9" s="1"/>
  <c r="I292" i="9"/>
  <c r="I293" i="9"/>
  <c r="K293" i="9" s="1"/>
  <c r="I294" i="9"/>
  <c r="N294" i="9" s="1"/>
  <c r="I295" i="9"/>
  <c r="I296" i="9"/>
  <c r="I297" i="9"/>
  <c r="I298" i="9"/>
  <c r="N298" i="9" s="1"/>
  <c r="I299" i="9"/>
  <c r="K299" i="9" s="1"/>
  <c r="I300" i="9"/>
  <c r="N300" i="9" s="1"/>
  <c r="I301" i="9"/>
  <c r="I302" i="9"/>
  <c r="I303" i="9"/>
  <c r="I304" i="9"/>
  <c r="I305" i="9"/>
  <c r="K305" i="9" s="1"/>
  <c r="I306" i="9"/>
  <c r="I307" i="9"/>
  <c r="I308" i="9"/>
  <c r="I309" i="9"/>
  <c r="I310" i="9"/>
  <c r="I311" i="9"/>
  <c r="N311" i="9" s="1"/>
  <c r="I312" i="9"/>
  <c r="I313" i="9"/>
  <c r="I314" i="9"/>
  <c r="K314" i="9" s="1"/>
  <c r="I315" i="9"/>
  <c r="I316" i="9"/>
  <c r="I317" i="9"/>
  <c r="I318" i="9"/>
  <c r="I319" i="9"/>
  <c r="I320" i="9"/>
  <c r="I321" i="9"/>
  <c r="I322" i="9"/>
  <c r="I323" i="9"/>
  <c r="I324" i="9"/>
  <c r="I325" i="9"/>
  <c r="I326" i="9"/>
  <c r="I327" i="9"/>
  <c r="N327" i="9" s="1"/>
  <c r="I328" i="9"/>
  <c r="I329" i="9"/>
  <c r="K329" i="9" s="1"/>
  <c r="I330" i="9"/>
  <c r="I331" i="9"/>
  <c r="I332" i="9"/>
  <c r="K332" i="9" s="1"/>
  <c r="I333" i="9"/>
  <c r="I334" i="9"/>
  <c r="I335" i="9"/>
  <c r="K335" i="9" s="1"/>
  <c r="I336" i="9"/>
  <c r="I337" i="9"/>
  <c r="I338" i="9"/>
  <c r="K338" i="9" s="1"/>
  <c r="I339" i="9"/>
  <c r="I340" i="9"/>
  <c r="I341" i="9"/>
  <c r="K341" i="9" s="1"/>
  <c r="I342" i="9"/>
  <c r="I343" i="9"/>
  <c r="I344" i="9"/>
  <c r="K344" i="9" s="1"/>
  <c r="I345" i="9"/>
  <c r="N345" i="9" s="1"/>
  <c r="I346" i="9"/>
  <c r="I347" i="9"/>
  <c r="I348" i="9"/>
  <c r="I349" i="9"/>
  <c r="N349" i="9" s="1"/>
  <c r="I350" i="9"/>
  <c r="I351" i="9"/>
  <c r="I352" i="9"/>
  <c r="N352" i="9" s="1"/>
  <c r="I353" i="9"/>
  <c r="K353" i="9" s="1"/>
  <c r="I354" i="9"/>
  <c r="I355" i="9"/>
  <c r="I356" i="9"/>
  <c r="I357" i="9"/>
  <c r="I358" i="9"/>
  <c r="I359" i="9"/>
  <c r="I360" i="9"/>
  <c r="N360" i="9" s="1"/>
  <c r="I361" i="9"/>
  <c r="I362" i="9"/>
  <c r="I363" i="9"/>
  <c r="I364" i="9"/>
  <c r="N364" i="9" s="1"/>
  <c r="I365" i="9"/>
  <c r="I366" i="9"/>
  <c r="N366" i="9" s="1"/>
  <c r="I367" i="9"/>
  <c r="I368" i="9"/>
  <c r="I369" i="9"/>
  <c r="N369" i="9" s="1"/>
  <c r="I370" i="9"/>
  <c r="I371" i="9"/>
  <c r="K371" i="9" s="1"/>
  <c r="I372" i="9"/>
  <c r="I373" i="9"/>
  <c r="I374" i="9"/>
  <c r="K374" i="9" s="1"/>
  <c r="I375" i="9"/>
  <c r="K375" i="9" s="1"/>
  <c r="I376" i="9"/>
  <c r="I377" i="9"/>
  <c r="K377" i="9" s="1"/>
  <c r="I378" i="9"/>
  <c r="I379" i="9"/>
  <c r="I380" i="9"/>
  <c r="I381" i="9"/>
  <c r="N381" i="9" s="1"/>
  <c r="I382" i="9"/>
  <c r="I383" i="9"/>
  <c r="N383" i="9" s="1"/>
  <c r="I384" i="9"/>
  <c r="I385" i="9"/>
  <c r="I386" i="9"/>
  <c r="I387" i="9"/>
  <c r="I388" i="9"/>
  <c r="I389" i="9"/>
  <c r="K389" i="9" s="1"/>
  <c r="I390" i="9"/>
  <c r="I391" i="9"/>
  <c r="I392" i="9"/>
  <c r="I393" i="9"/>
  <c r="N393" i="9" s="1"/>
  <c r="I394" i="9"/>
  <c r="I395" i="9"/>
  <c r="I396" i="9"/>
  <c r="I397" i="9"/>
  <c r="I398" i="9"/>
  <c r="I399" i="9"/>
  <c r="I400" i="9"/>
  <c r="K400" i="9" s="1"/>
  <c r="I401" i="9"/>
  <c r="K401" i="9" s="1"/>
  <c r="I402" i="9"/>
  <c r="I403" i="9"/>
  <c r="I404" i="9"/>
  <c r="I405" i="9"/>
  <c r="N405" i="9" s="1"/>
  <c r="I406" i="9"/>
  <c r="I407" i="9"/>
  <c r="K407" i="9" s="1"/>
  <c r="I408" i="9"/>
  <c r="I409" i="9"/>
  <c r="I410" i="9"/>
  <c r="I411" i="9"/>
  <c r="I412" i="9"/>
  <c r="K412" i="9" s="1"/>
  <c r="I413" i="9"/>
  <c r="K413" i="9" s="1"/>
  <c r="I414" i="9"/>
  <c r="I415" i="9"/>
  <c r="I416" i="9"/>
  <c r="I417" i="9"/>
  <c r="I418" i="9"/>
  <c r="I419" i="9"/>
  <c r="I420" i="9"/>
  <c r="I421" i="9"/>
  <c r="I422" i="9"/>
  <c r="I423" i="9"/>
  <c r="I424" i="9"/>
  <c r="I425" i="9"/>
  <c r="I426" i="9"/>
  <c r="I427" i="9"/>
  <c r="I428" i="9"/>
  <c r="I429" i="9"/>
  <c r="K429" i="9" s="1"/>
  <c r="I430" i="9"/>
  <c r="I431" i="9"/>
  <c r="N431" i="9" s="1"/>
  <c r="I432" i="9"/>
  <c r="I433" i="9"/>
  <c r="I434" i="9"/>
  <c r="K434" i="9" s="1"/>
  <c r="I435" i="9"/>
  <c r="I436" i="9"/>
  <c r="I437" i="9"/>
  <c r="N437" i="9" s="1"/>
  <c r="I438" i="9"/>
  <c r="I439" i="9"/>
  <c r="N439" i="9" s="1"/>
  <c r="I440" i="9"/>
  <c r="I441" i="9"/>
  <c r="I442" i="9"/>
  <c r="N442" i="9" s="1"/>
  <c r="I443" i="9"/>
  <c r="K443" i="9" s="1"/>
  <c r="I444" i="9"/>
  <c r="I445" i="9"/>
  <c r="I446" i="9"/>
  <c r="K446" i="9" s="1"/>
  <c r="I447" i="9"/>
  <c r="N447" i="9" s="1"/>
  <c r="I448" i="9"/>
  <c r="K448" i="9" s="1"/>
  <c r="I449" i="9"/>
  <c r="K449" i="9" s="1"/>
  <c r="I450" i="9"/>
  <c r="I451" i="9"/>
  <c r="I452" i="9"/>
  <c r="K452" i="9" s="1"/>
  <c r="I453" i="9"/>
  <c r="I454" i="9"/>
  <c r="I455" i="9"/>
  <c r="N455" i="9" s="1"/>
  <c r="I456" i="9"/>
  <c r="I457" i="9"/>
  <c r="N457" i="9" s="1"/>
  <c r="I458" i="9"/>
  <c r="I459" i="9"/>
  <c r="I460" i="9"/>
  <c r="N460" i="9" s="1"/>
  <c r="I461" i="9"/>
  <c r="K461" i="9" s="1"/>
  <c r="I462" i="9"/>
  <c r="I463" i="9"/>
  <c r="I464" i="9"/>
  <c r="I465" i="9"/>
  <c r="I466" i="9"/>
  <c r="I467" i="9"/>
  <c r="I468" i="9"/>
  <c r="I469" i="9"/>
  <c r="I470" i="9"/>
  <c r="I471" i="9"/>
  <c r="N471" i="9" s="1"/>
  <c r="I472" i="9"/>
  <c r="I473" i="9"/>
  <c r="N473" i="9" s="1"/>
  <c r="I474" i="9"/>
  <c r="I475" i="9"/>
  <c r="I476" i="9"/>
  <c r="I477" i="9"/>
  <c r="I478" i="9"/>
  <c r="I479" i="9"/>
  <c r="K479" i="9" s="1"/>
  <c r="I480" i="9"/>
  <c r="I481" i="9"/>
  <c r="I482" i="9"/>
  <c r="K482" i="9" s="1"/>
  <c r="I483" i="9"/>
  <c r="I484" i="9"/>
  <c r="N484" i="9" s="1"/>
  <c r="I485" i="9"/>
  <c r="N485" i="9" s="1"/>
  <c r="I486" i="9"/>
  <c r="I487" i="9"/>
  <c r="I488" i="9"/>
  <c r="N488" i="9" s="1"/>
  <c r="I489" i="9"/>
  <c r="I490" i="9"/>
  <c r="I491" i="9"/>
  <c r="N491" i="9" s="1"/>
  <c r="I492" i="9"/>
  <c r="I493" i="9"/>
  <c r="N493" i="9" s="1"/>
  <c r="I494" i="9"/>
  <c r="I495" i="9"/>
  <c r="I496" i="9"/>
  <c r="I497" i="9"/>
  <c r="K497" i="9" s="1"/>
  <c r="I498" i="9"/>
  <c r="I499" i="9"/>
  <c r="I500" i="9"/>
  <c r="I501" i="9"/>
  <c r="I502" i="9"/>
  <c r="I503" i="9"/>
  <c r="I504" i="9"/>
  <c r="I505" i="9"/>
  <c r="I506" i="9"/>
  <c r="K506" i="9" s="1"/>
  <c r="I507" i="9"/>
  <c r="I508" i="9"/>
  <c r="I509" i="9"/>
  <c r="K509" i="9" s="1"/>
  <c r="I510" i="9"/>
  <c r="I511" i="9"/>
  <c r="I512" i="9"/>
  <c r="I513" i="9"/>
  <c r="I514" i="9"/>
  <c r="I515" i="9"/>
  <c r="I516" i="9"/>
  <c r="I517" i="9"/>
  <c r="I518" i="9"/>
  <c r="K518" i="9" s="1"/>
  <c r="I519" i="9"/>
  <c r="I520" i="9"/>
  <c r="I521" i="9"/>
  <c r="K521" i="9" s="1"/>
  <c r="I522" i="9"/>
  <c r="I523" i="9"/>
  <c r="I524" i="9"/>
  <c r="K524" i="9" s="1"/>
  <c r="I525" i="9"/>
  <c r="I526" i="9"/>
  <c r="I527" i="9"/>
  <c r="I528" i="9"/>
  <c r="I529" i="9"/>
  <c r="I530" i="9"/>
  <c r="I531" i="9"/>
  <c r="I532" i="9"/>
  <c r="I533" i="9"/>
  <c r="K533" i="9" s="1"/>
  <c r="I534" i="9"/>
  <c r="I535" i="9"/>
  <c r="N535" i="9" s="1"/>
  <c r="I536" i="9"/>
  <c r="K536" i="9" s="1"/>
  <c r="I537" i="9"/>
  <c r="N537" i="9" s="1"/>
  <c r="I538" i="9"/>
  <c r="I539" i="9"/>
  <c r="I540" i="9"/>
  <c r="I541" i="9"/>
  <c r="N541" i="9" s="1"/>
  <c r="I542" i="9"/>
  <c r="I543" i="9"/>
  <c r="I544" i="9"/>
  <c r="I545" i="9"/>
  <c r="K545" i="9" s="1"/>
  <c r="I546" i="9"/>
  <c r="I547" i="9"/>
  <c r="I548" i="9"/>
  <c r="I549" i="9"/>
  <c r="I550" i="9"/>
  <c r="N550" i="9" s="1"/>
  <c r="I551" i="9"/>
  <c r="K551" i="9" s="1"/>
  <c r="I552" i="9"/>
  <c r="I553" i="9"/>
  <c r="I554" i="9"/>
  <c r="I555" i="9"/>
  <c r="I556" i="9"/>
  <c r="I557" i="9"/>
  <c r="N557" i="9" s="1"/>
  <c r="I558" i="9"/>
  <c r="I559" i="9"/>
  <c r="N559" i="9" s="1"/>
  <c r="I560" i="9"/>
  <c r="I561" i="9"/>
  <c r="N561" i="9" s="1"/>
  <c r="I562" i="9"/>
  <c r="I563" i="9"/>
  <c r="I564" i="9"/>
  <c r="I565" i="9"/>
  <c r="N565" i="9" s="1"/>
  <c r="I566" i="9"/>
  <c r="I567" i="9"/>
  <c r="N567" i="9" s="1"/>
  <c r="I568" i="9"/>
  <c r="I569" i="9"/>
  <c r="K569" i="9" s="1"/>
  <c r="I570" i="9"/>
  <c r="I571" i="9"/>
  <c r="I572" i="9"/>
  <c r="I573" i="9"/>
  <c r="I574" i="9"/>
  <c r="I575" i="9"/>
  <c r="I576" i="9"/>
  <c r="I577" i="9"/>
  <c r="N577" i="9" s="1"/>
  <c r="I578" i="9"/>
  <c r="I579" i="9"/>
  <c r="I580" i="9"/>
  <c r="N580" i="9" s="1"/>
  <c r="I581" i="9"/>
  <c r="K581" i="9" s="1"/>
  <c r="I582" i="9"/>
  <c r="I583" i="9"/>
  <c r="I584" i="9"/>
  <c r="I585" i="9"/>
  <c r="I586" i="9"/>
  <c r="I587" i="9"/>
  <c r="K587" i="9" s="1"/>
  <c r="I588" i="9"/>
  <c r="I589" i="9"/>
  <c r="N589" i="9" s="1"/>
  <c r="I590" i="9"/>
  <c r="I591" i="9"/>
  <c r="I592" i="9"/>
  <c r="I593" i="9"/>
  <c r="K593" i="9" s="1"/>
  <c r="I594" i="9"/>
  <c r="I595" i="9"/>
  <c r="I596" i="9"/>
  <c r="I597" i="9"/>
  <c r="I598" i="9"/>
  <c r="N598" i="9" s="1"/>
  <c r="I599" i="9"/>
  <c r="K599" i="9" s="1"/>
  <c r="I600" i="9"/>
  <c r="I601" i="9"/>
  <c r="I602" i="9"/>
  <c r="K602" i="9" s="1"/>
  <c r="I603" i="9"/>
  <c r="I604" i="9"/>
  <c r="I605" i="9"/>
  <c r="I606" i="9"/>
  <c r="I607" i="9"/>
  <c r="I608" i="9"/>
  <c r="I609" i="9"/>
  <c r="I610" i="9"/>
  <c r="N610" i="9" s="1"/>
  <c r="I611" i="9"/>
  <c r="I612" i="9"/>
  <c r="I613" i="9"/>
  <c r="I614" i="9"/>
  <c r="I615" i="9"/>
  <c r="N615" i="9" s="1"/>
  <c r="I616" i="9"/>
  <c r="N616" i="9" s="1"/>
  <c r="I617" i="9"/>
  <c r="I618" i="9"/>
  <c r="I619" i="9"/>
  <c r="N619" i="9" s="1"/>
  <c r="I620" i="9"/>
  <c r="I621" i="9"/>
  <c r="N621" i="9" s="1"/>
  <c r="I622" i="9"/>
  <c r="I623" i="9"/>
  <c r="K623" i="9" s="1"/>
  <c r="I624" i="9"/>
  <c r="I625" i="9"/>
  <c r="I626" i="9"/>
  <c r="I627" i="9"/>
  <c r="I628" i="9"/>
  <c r="I629" i="9"/>
  <c r="K629" i="9" s="1"/>
  <c r="I630" i="9"/>
  <c r="I631" i="9"/>
  <c r="I632" i="9"/>
  <c r="I633" i="9"/>
  <c r="N633" i="9" s="1"/>
  <c r="I634" i="9"/>
  <c r="I635" i="9"/>
  <c r="K635" i="9" s="1"/>
  <c r="I636" i="9"/>
  <c r="I637" i="9"/>
  <c r="I638" i="9"/>
  <c r="K638" i="9" s="1"/>
  <c r="I639" i="9"/>
  <c r="I640" i="9"/>
  <c r="I641" i="9"/>
  <c r="K641" i="9" s="1"/>
  <c r="I642" i="9"/>
  <c r="I643" i="9"/>
  <c r="I644" i="9"/>
  <c r="K644" i="9" s="1"/>
  <c r="I645" i="9"/>
  <c r="I646" i="9"/>
  <c r="I647" i="9"/>
  <c r="K647" i="9" s="1"/>
  <c r="I648" i="9"/>
  <c r="I649" i="9"/>
  <c r="I650" i="9"/>
  <c r="I651" i="9"/>
  <c r="I652" i="9"/>
  <c r="I653" i="9"/>
  <c r="N653" i="9" s="1"/>
  <c r="I654" i="9"/>
  <c r="I655" i="9"/>
  <c r="I656" i="9"/>
  <c r="I657" i="9"/>
  <c r="I658" i="9"/>
  <c r="N658" i="9" s="1"/>
  <c r="I659" i="9"/>
  <c r="K659" i="9" s="1"/>
  <c r="I660" i="9"/>
  <c r="I661" i="9"/>
  <c r="I662" i="9"/>
  <c r="I663" i="9"/>
  <c r="N663" i="9" s="1"/>
  <c r="I664" i="9"/>
  <c r="I665" i="9"/>
  <c r="K665" i="9" s="1"/>
  <c r="I666" i="9"/>
  <c r="I667" i="9"/>
  <c r="I668" i="9"/>
  <c r="I669" i="9"/>
  <c r="I670" i="9"/>
  <c r="I671" i="9"/>
  <c r="K671" i="9" s="1"/>
  <c r="I672" i="9"/>
  <c r="I673" i="9"/>
  <c r="I674" i="9"/>
  <c r="I675" i="9"/>
  <c r="I676" i="9"/>
  <c r="N676" i="9" s="1"/>
  <c r="I677" i="9"/>
  <c r="K677" i="9" s="1"/>
  <c r="I678" i="9"/>
  <c r="I679" i="9"/>
  <c r="N679" i="9" s="1"/>
  <c r="I680" i="9"/>
  <c r="I681" i="9"/>
  <c r="I682" i="9"/>
  <c r="I683" i="9"/>
  <c r="K683" i="9" s="1"/>
  <c r="I684" i="9"/>
  <c r="I685" i="9"/>
  <c r="I686" i="9"/>
  <c r="I687" i="9"/>
  <c r="N687" i="9" s="1"/>
  <c r="I688" i="9"/>
  <c r="I689" i="9"/>
  <c r="K689" i="9" s="1"/>
  <c r="I690" i="9"/>
  <c r="I691" i="9"/>
  <c r="I692" i="9"/>
  <c r="I693" i="9"/>
  <c r="I694" i="9"/>
  <c r="I695" i="9"/>
  <c r="I696" i="9"/>
  <c r="I697" i="9"/>
  <c r="I698" i="9"/>
  <c r="I699" i="9"/>
  <c r="K699" i="9" s="1"/>
  <c r="I700" i="9"/>
  <c r="I701" i="9"/>
  <c r="K701" i="9" s="1"/>
  <c r="I702" i="9"/>
  <c r="I703" i="9"/>
  <c r="I704" i="9"/>
  <c r="I705" i="9"/>
  <c r="I706" i="9"/>
  <c r="I707" i="9"/>
  <c r="K707" i="9" s="1"/>
  <c r="I708" i="9"/>
  <c r="I709" i="9"/>
  <c r="I710" i="9"/>
  <c r="I711" i="9"/>
  <c r="I712" i="9"/>
  <c r="I713" i="9"/>
  <c r="K713" i="9" s="1"/>
  <c r="I714" i="9"/>
  <c r="I715" i="9"/>
  <c r="I716" i="9"/>
  <c r="I717" i="9"/>
  <c r="N717" i="9" s="1"/>
  <c r="I718" i="9"/>
  <c r="I719" i="9"/>
  <c r="K719" i="9" s="1"/>
  <c r="I720" i="9"/>
  <c r="I721" i="9"/>
  <c r="I722" i="9"/>
  <c r="I723" i="9"/>
  <c r="I724" i="9"/>
  <c r="I725" i="9"/>
  <c r="K725" i="9" s="1"/>
  <c r="I726" i="9"/>
  <c r="I727" i="9"/>
  <c r="I728" i="9"/>
  <c r="I729" i="9"/>
  <c r="N729" i="9" s="1"/>
  <c r="I730" i="9"/>
  <c r="I731" i="9"/>
  <c r="K731" i="9" s="1"/>
  <c r="I732" i="9"/>
  <c r="I733" i="9"/>
  <c r="I734" i="9"/>
  <c r="I735" i="9"/>
  <c r="I736" i="9"/>
  <c r="I737" i="9"/>
  <c r="I738" i="9"/>
  <c r="I739" i="9"/>
  <c r="I740" i="9"/>
  <c r="K740" i="9" s="1"/>
  <c r="I741" i="9"/>
  <c r="N741" i="9" s="1"/>
  <c r="I742" i="9"/>
  <c r="I743" i="9"/>
  <c r="K743" i="9" s="1"/>
  <c r="I744" i="9"/>
  <c r="I745" i="9"/>
  <c r="I746" i="9"/>
  <c r="I747" i="9"/>
  <c r="I748" i="9"/>
  <c r="I749" i="9"/>
  <c r="K749" i="9" s="1"/>
  <c r="I750" i="9"/>
  <c r="I751" i="9"/>
  <c r="I752" i="9"/>
  <c r="N752" i="9" s="1"/>
  <c r="I753" i="9"/>
  <c r="I754" i="9"/>
  <c r="I755" i="9"/>
  <c r="N755" i="9" s="1"/>
  <c r="I756" i="9"/>
  <c r="I757" i="9"/>
  <c r="I758" i="9"/>
  <c r="I759" i="9"/>
  <c r="I760" i="9"/>
  <c r="I761" i="9"/>
  <c r="K761" i="9" s="1"/>
  <c r="I762" i="9"/>
  <c r="I763" i="9"/>
  <c r="I764" i="9"/>
  <c r="K764" i="9" s="1"/>
  <c r="I765" i="9"/>
  <c r="I766" i="9"/>
  <c r="I767" i="9"/>
  <c r="K767" i="9" s="1"/>
  <c r="I768" i="9"/>
  <c r="I769" i="9"/>
  <c r="N769" i="9" s="1"/>
  <c r="I770" i="9"/>
  <c r="I771" i="9"/>
  <c r="I772" i="9"/>
  <c r="I773" i="9"/>
  <c r="K773" i="9" s="1"/>
  <c r="I774" i="9"/>
  <c r="I775" i="9"/>
  <c r="I776" i="9"/>
  <c r="I777" i="9"/>
  <c r="K777" i="9" s="1"/>
  <c r="I778" i="9"/>
  <c r="N778" i="9" s="1"/>
  <c r="I779" i="9"/>
  <c r="I780" i="9"/>
  <c r="I781" i="9"/>
  <c r="I782" i="9"/>
  <c r="N782" i="9" s="1"/>
  <c r="I783" i="9"/>
  <c r="I784" i="9"/>
  <c r="I785" i="9"/>
  <c r="I786" i="9"/>
  <c r="I787" i="9"/>
  <c r="N787" i="9" s="1"/>
  <c r="I788" i="9"/>
  <c r="I789" i="9"/>
  <c r="N789" i="9" s="1"/>
  <c r="I790" i="9"/>
  <c r="K790" i="9" s="1"/>
  <c r="I791" i="9"/>
  <c r="K791" i="9" s="1"/>
  <c r="I792" i="9"/>
  <c r="I793" i="9"/>
  <c r="I794" i="9"/>
  <c r="K794" i="9" s="1"/>
  <c r="I795" i="9"/>
  <c r="I796" i="9"/>
  <c r="I797" i="9"/>
  <c r="I798" i="9"/>
  <c r="I799" i="9"/>
  <c r="I800" i="9"/>
  <c r="I801" i="9"/>
  <c r="I802" i="9"/>
  <c r="I803" i="9"/>
  <c r="I804" i="9"/>
  <c r="I805" i="9"/>
  <c r="I806" i="9"/>
  <c r="K806" i="9" s="1"/>
  <c r="I807" i="9"/>
  <c r="I808" i="9"/>
  <c r="I809" i="9"/>
  <c r="K809" i="9" s="1"/>
  <c r="I810" i="9"/>
  <c r="I811" i="9"/>
  <c r="I812" i="9"/>
  <c r="I813" i="9"/>
  <c r="I814" i="9"/>
  <c r="I815" i="9"/>
  <c r="N815" i="9" s="1"/>
  <c r="I816" i="9"/>
  <c r="I817" i="9"/>
  <c r="I818" i="9"/>
  <c r="K818" i="9" s="1"/>
  <c r="I819" i="9"/>
  <c r="I820" i="9"/>
  <c r="N820" i="9" s="1"/>
  <c r="I821" i="9"/>
  <c r="K821" i="9" s="1"/>
  <c r="I822" i="9"/>
  <c r="I823" i="9"/>
  <c r="I824" i="9"/>
  <c r="K824" i="9" s="1"/>
  <c r="I825" i="9"/>
  <c r="N825" i="9" s="1"/>
  <c r="I826" i="9"/>
  <c r="I827" i="9"/>
  <c r="K827" i="9" s="1"/>
  <c r="I828" i="9"/>
  <c r="I829" i="9"/>
  <c r="I830" i="9"/>
  <c r="I831" i="9"/>
  <c r="I832" i="9"/>
  <c r="I833" i="9"/>
  <c r="N833" i="9" s="1"/>
  <c r="I834" i="9"/>
  <c r="I835" i="9"/>
  <c r="N835" i="9" s="1"/>
  <c r="I836" i="9"/>
  <c r="I837" i="9"/>
  <c r="N837" i="9" s="1"/>
  <c r="I838" i="9"/>
  <c r="I839" i="9"/>
  <c r="I840" i="9"/>
  <c r="I841" i="9"/>
  <c r="I842" i="9"/>
  <c r="I843" i="9"/>
  <c r="I844" i="9"/>
  <c r="I845" i="9"/>
  <c r="K845" i="9" s="1"/>
  <c r="I846" i="9"/>
  <c r="I847" i="9"/>
  <c r="I848" i="9"/>
  <c r="K848" i="9" s="1"/>
  <c r="I849" i="9"/>
  <c r="I850" i="9"/>
  <c r="I851" i="9"/>
  <c r="K851" i="9" s="1"/>
  <c r="I852" i="9"/>
  <c r="I853" i="9"/>
  <c r="I854" i="9"/>
  <c r="I855" i="9"/>
  <c r="N855" i="9" s="1"/>
  <c r="I856" i="9"/>
  <c r="I857" i="9"/>
  <c r="K857" i="9" s="1"/>
  <c r="I858" i="9"/>
  <c r="I859" i="9"/>
  <c r="N859" i="9" s="1"/>
  <c r="I860" i="9"/>
  <c r="N860" i="9" s="1"/>
  <c r="I861" i="9"/>
  <c r="I862" i="9"/>
  <c r="I863" i="9"/>
  <c r="K863" i="9" s="1"/>
  <c r="I864" i="9"/>
  <c r="I865" i="9"/>
  <c r="I866" i="9"/>
  <c r="I867" i="9"/>
  <c r="I868" i="9"/>
  <c r="I869" i="9"/>
  <c r="K869" i="9" s="1"/>
  <c r="I870" i="9"/>
  <c r="I871" i="9"/>
  <c r="N871" i="9" s="1"/>
  <c r="I872" i="9"/>
  <c r="I873" i="9"/>
  <c r="I874" i="9"/>
  <c r="K874" i="9" s="1"/>
  <c r="I875" i="9"/>
  <c r="K875" i="9" s="1"/>
  <c r="I876" i="9"/>
  <c r="I877" i="9"/>
  <c r="I878" i="9"/>
  <c r="I879" i="9"/>
  <c r="I880" i="9"/>
  <c r="I881" i="9"/>
  <c r="K881" i="9" s="1"/>
  <c r="I882" i="9"/>
  <c r="I883" i="9"/>
  <c r="I884" i="9"/>
  <c r="I885" i="9"/>
  <c r="I886" i="9"/>
  <c r="I887" i="9"/>
  <c r="K887" i="9" s="1"/>
  <c r="I888" i="9"/>
  <c r="I889" i="9"/>
  <c r="I890" i="9"/>
  <c r="K890" i="9" s="1"/>
  <c r="I891" i="9"/>
  <c r="I892" i="9"/>
  <c r="I893" i="9"/>
  <c r="K893" i="9" s="1"/>
  <c r="I894" i="9"/>
  <c r="I895" i="9"/>
  <c r="I896" i="9"/>
  <c r="I897" i="9"/>
  <c r="N897" i="9" s="1"/>
  <c r="I898" i="9"/>
  <c r="I899" i="9"/>
  <c r="K899" i="9" s="1"/>
  <c r="I900" i="9"/>
  <c r="I901" i="9"/>
  <c r="I902" i="9"/>
  <c r="I903" i="9"/>
  <c r="I904" i="9"/>
  <c r="I905" i="9"/>
  <c r="I906" i="9"/>
  <c r="I907" i="9"/>
  <c r="I908" i="9"/>
  <c r="I909" i="9"/>
  <c r="I910" i="9"/>
  <c r="N910" i="9" s="1"/>
  <c r="I911" i="9"/>
  <c r="K911" i="9" s="1"/>
  <c r="I912" i="9"/>
  <c r="I913" i="9"/>
  <c r="I914" i="9"/>
  <c r="I915" i="9"/>
  <c r="N915" i="9" s="1"/>
  <c r="I916" i="9"/>
  <c r="I917" i="9"/>
  <c r="I918" i="9"/>
  <c r="I919" i="9"/>
  <c r="I920" i="9"/>
  <c r="I921" i="9"/>
  <c r="I922" i="9"/>
  <c r="I923" i="9"/>
  <c r="I924" i="9"/>
  <c r="I925" i="9"/>
  <c r="I926" i="9"/>
  <c r="I927" i="9"/>
  <c r="I928" i="9"/>
  <c r="I929" i="9"/>
  <c r="K929" i="9" s="1"/>
  <c r="I930" i="9"/>
  <c r="I931" i="9"/>
  <c r="I932" i="9"/>
  <c r="K932" i="9" s="1"/>
  <c r="I933" i="9"/>
  <c r="I934" i="9"/>
  <c r="I935" i="9"/>
  <c r="K935" i="9" s="1"/>
  <c r="I936" i="9"/>
  <c r="I937" i="9"/>
  <c r="I938" i="9"/>
  <c r="I939" i="9"/>
  <c r="N939" i="9" s="1"/>
  <c r="I940" i="9"/>
  <c r="I941" i="9"/>
  <c r="K941" i="9" s="1"/>
  <c r="I942" i="9"/>
  <c r="I943" i="9"/>
  <c r="I944" i="9"/>
  <c r="I945" i="9"/>
  <c r="I946" i="9"/>
  <c r="I947" i="9"/>
  <c r="K947" i="9" s="1"/>
  <c r="I948" i="9"/>
  <c r="I949" i="9"/>
  <c r="I950" i="9"/>
  <c r="I951" i="9"/>
  <c r="N951" i="9" s="1"/>
  <c r="I952" i="9"/>
  <c r="N952" i="9" s="1"/>
  <c r="I953" i="9"/>
  <c r="K953" i="9" s="1"/>
  <c r="I954" i="9"/>
  <c r="I955" i="9"/>
  <c r="I956" i="9"/>
  <c r="I957" i="9"/>
  <c r="K957" i="9" s="1"/>
  <c r="I958" i="9"/>
  <c r="I959" i="9"/>
  <c r="K959" i="9" s="1"/>
  <c r="I960" i="9"/>
  <c r="I961" i="9"/>
  <c r="I962" i="9"/>
  <c r="I963" i="9"/>
  <c r="N963" i="9" s="1"/>
  <c r="I964" i="9"/>
  <c r="I965" i="9"/>
  <c r="K965" i="9" s="1"/>
  <c r="I966" i="9"/>
  <c r="I967" i="9"/>
  <c r="I968" i="9"/>
  <c r="I969" i="9"/>
  <c r="I970" i="9"/>
  <c r="I971" i="9"/>
  <c r="N971" i="9" s="1"/>
  <c r="I972" i="9"/>
  <c r="I973" i="9"/>
  <c r="I974" i="9"/>
  <c r="I975" i="9"/>
  <c r="I976" i="9"/>
  <c r="N976" i="9" s="1"/>
  <c r="I977" i="9"/>
  <c r="K977" i="9" s="1"/>
  <c r="I978" i="9"/>
  <c r="I979" i="9"/>
  <c r="I980" i="9"/>
  <c r="I981" i="9"/>
  <c r="I982" i="9"/>
  <c r="I983" i="9"/>
  <c r="K983" i="9" s="1"/>
  <c r="I984" i="9"/>
  <c r="I985" i="9"/>
  <c r="I986" i="9"/>
  <c r="K986" i="9" s="1"/>
  <c r="I987" i="9"/>
  <c r="I988" i="9"/>
  <c r="I989" i="9"/>
  <c r="K989" i="9" s="1"/>
  <c r="I990" i="9"/>
  <c r="I991" i="9"/>
  <c r="N991" i="9" s="1"/>
  <c r="I992" i="9"/>
  <c r="I993" i="9"/>
  <c r="I994" i="9"/>
  <c r="I995" i="9"/>
  <c r="K995" i="9" s="1"/>
  <c r="I996" i="9"/>
  <c r="N996" i="9" s="1"/>
  <c r="I997" i="9"/>
  <c r="I998" i="9"/>
  <c r="I999" i="9"/>
  <c r="I1000" i="9"/>
  <c r="K1000" i="9" s="1"/>
  <c r="I1001" i="9"/>
  <c r="I1002" i="9"/>
  <c r="N1002" i="9" s="1"/>
  <c r="I1003" i="9"/>
  <c r="N1003" i="9" s="1"/>
  <c r="I1004" i="9"/>
  <c r="I1005" i="9"/>
  <c r="I6" i="9"/>
  <c r="N6" i="9" s="1"/>
  <c r="K7" i="9"/>
  <c r="K51" i="9"/>
  <c r="K52" i="9"/>
  <c r="K55" i="9"/>
  <c r="K56" i="9"/>
  <c r="K60" i="9"/>
  <c r="K62" i="9"/>
  <c r="K87" i="9"/>
  <c r="K88" i="9"/>
  <c r="K90" i="9"/>
  <c r="K91" i="9"/>
  <c r="K94" i="9"/>
  <c r="K96" i="9"/>
  <c r="K109" i="9"/>
  <c r="K112" i="9"/>
  <c r="K124" i="9"/>
  <c r="K144" i="9"/>
  <c r="K148" i="9"/>
  <c r="K150" i="9"/>
  <c r="K156" i="9"/>
  <c r="K168" i="9"/>
  <c r="K179" i="9"/>
  <c r="K184" i="9"/>
  <c r="K192" i="9"/>
  <c r="K193" i="9"/>
  <c r="K198" i="9"/>
  <c r="K202" i="9"/>
  <c r="K204" i="9"/>
  <c r="K219" i="9"/>
  <c r="K222" i="9"/>
  <c r="K223" i="9"/>
  <c r="K228" i="9"/>
  <c r="K241" i="9"/>
  <c r="K249" i="9"/>
  <c r="K252" i="9"/>
  <c r="K259" i="9"/>
  <c r="K264" i="9"/>
  <c r="K294" i="9"/>
  <c r="K295" i="9"/>
  <c r="K309" i="9"/>
  <c r="K319" i="9"/>
  <c r="K324" i="9"/>
  <c r="K325" i="9"/>
  <c r="K364" i="9"/>
  <c r="K382" i="9"/>
  <c r="K397" i="9"/>
  <c r="K403" i="9"/>
  <c r="K405" i="9"/>
  <c r="K406" i="9"/>
  <c r="K411" i="9"/>
  <c r="K415" i="9"/>
  <c r="K439" i="9"/>
  <c r="K451" i="9"/>
  <c r="K460" i="9"/>
  <c r="K462" i="9"/>
  <c r="K510" i="9"/>
  <c r="K519" i="9"/>
  <c r="K528" i="9"/>
  <c r="K534" i="9"/>
  <c r="K543" i="9"/>
  <c r="K544" i="9"/>
  <c r="K552" i="9"/>
  <c r="K553" i="9"/>
  <c r="K561" i="9"/>
  <c r="K568" i="9"/>
  <c r="K579" i="9"/>
  <c r="K580" i="9"/>
  <c r="K594" i="9"/>
  <c r="K601" i="9"/>
  <c r="K606" i="9"/>
  <c r="K615" i="9"/>
  <c r="K618" i="9"/>
  <c r="K619" i="9"/>
  <c r="K655" i="9"/>
  <c r="K660" i="9"/>
  <c r="K670" i="9"/>
  <c r="K684" i="9"/>
  <c r="K685" i="9"/>
  <c r="K687" i="9"/>
  <c r="K688" i="9"/>
  <c r="K697" i="9"/>
  <c r="K700" i="9"/>
  <c r="K729" i="9"/>
  <c r="K733" i="9"/>
  <c r="K735" i="9"/>
  <c r="K744" i="9"/>
  <c r="K748" i="9"/>
  <c r="K751" i="9"/>
  <c r="K757" i="9"/>
  <c r="K763" i="9"/>
  <c r="K765" i="9"/>
  <c r="K775" i="9"/>
  <c r="K780" i="9"/>
  <c r="K781" i="9"/>
  <c r="K789" i="9"/>
  <c r="K792" i="9"/>
  <c r="K793" i="9"/>
  <c r="K819" i="9"/>
  <c r="K832" i="9"/>
  <c r="K853" i="9"/>
  <c r="K855" i="9"/>
  <c r="K858" i="9"/>
  <c r="K859" i="9"/>
  <c r="K873" i="9"/>
  <c r="K882" i="9"/>
  <c r="K891" i="9"/>
  <c r="K895" i="9"/>
  <c r="K898" i="9"/>
  <c r="K901" i="9"/>
  <c r="K948" i="9"/>
  <c r="K949" i="9"/>
  <c r="K958" i="9"/>
  <c r="K963" i="9"/>
  <c r="K970" i="9"/>
  <c r="K973" i="9"/>
  <c r="K1002" i="9"/>
  <c r="N9" i="9"/>
  <c r="N12" i="9"/>
  <c r="N13" i="9"/>
  <c r="N14" i="9"/>
  <c r="N15" i="9"/>
  <c r="N16" i="9"/>
  <c r="N17" i="9"/>
  <c r="N24" i="9"/>
  <c r="N25" i="9"/>
  <c r="N26" i="9"/>
  <c r="N27" i="9"/>
  <c r="N28" i="9"/>
  <c r="N29" i="9"/>
  <c r="N30" i="9"/>
  <c r="N31" i="9"/>
  <c r="N32" i="9"/>
  <c r="N33" i="9"/>
  <c r="N34" i="9"/>
  <c r="N35" i="9"/>
  <c r="N36" i="9"/>
  <c r="N37" i="9"/>
  <c r="N38" i="9"/>
  <c r="N39" i="9"/>
  <c r="N40" i="9"/>
  <c r="N41" i="9"/>
  <c r="N42" i="9"/>
  <c r="N43" i="9"/>
  <c r="N44" i="9"/>
  <c r="N45" i="9"/>
  <c r="N46" i="9"/>
  <c r="N50" i="9"/>
  <c r="N58" i="9"/>
  <c r="N59" i="9"/>
  <c r="N60" i="9"/>
  <c r="N62" i="9"/>
  <c r="N64" i="9"/>
  <c r="N65" i="9"/>
  <c r="N66" i="9"/>
  <c r="N67" i="9"/>
  <c r="N68" i="9"/>
  <c r="N75" i="9"/>
  <c r="N76" i="9"/>
  <c r="N77" i="9"/>
  <c r="N78" i="9"/>
  <c r="N79" i="9"/>
  <c r="N80" i="9"/>
  <c r="N81" i="9"/>
  <c r="N82" i="9"/>
  <c r="N83" i="9"/>
  <c r="N84" i="9"/>
  <c r="N90" i="9"/>
  <c r="N91" i="9"/>
  <c r="N94" i="9"/>
  <c r="N95" i="9"/>
  <c r="N101" i="9"/>
  <c r="N102" i="9"/>
  <c r="N103" i="9"/>
  <c r="N104" i="9"/>
  <c r="N105" i="9"/>
  <c r="N106" i="9"/>
  <c r="N107" i="9"/>
  <c r="N112" i="9"/>
  <c r="N116" i="9"/>
  <c r="N123" i="9"/>
  <c r="N124" i="9"/>
  <c r="N126" i="9"/>
  <c r="N127" i="9"/>
  <c r="N130" i="9"/>
  <c r="N131" i="9"/>
  <c r="N132" i="9"/>
  <c r="N133" i="9"/>
  <c r="N134" i="9"/>
  <c r="N136" i="9"/>
  <c r="N137" i="9"/>
  <c r="N138" i="9"/>
  <c r="N140" i="9"/>
  <c r="N142" i="9"/>
  <c r="N143" i="9"/>
  <c r="N144" i="9"/>
  <c r="N146" i="9"/>
  <c r="N148" i="9"/>
  <c r="N152" i="9"/>
  <c r="N153" i="9"/>
  <c r="N155" i="9"/>
  <c r="N156" i="9"/>
  <c r="N160" i="9"/>
  <c r="N161" i="9"/>
  <c r="N163" i="9"/>
  <c r="N164" i="9"/>
  <c r="N166" i="9"/>
  <c r="N167" i="9"/>
  <c r="N169" i="9"/>
  <c r="N170" i="9"/>
  <c r="N172" i="9"/>
  <c r="N173" i="9"/>
  <c r="N175" i="9"/>
  <c r="N176" i="9"/>
  <c r="N178" i="9"/>
  <c r="N179" i="9"/>
  <c r="N181" i="9"/>
  <c r="N182" i="9"/>
  <c r="N183" i="9"/>
  <c r="N186" i="9"/>
  <c r="N188" i="9"/>
  <c r="N189" i="9"/>
  <c r="N191" i="9"/>
  <c r="N196" i="9"/>
  <c r="N197" i="9"/>
  <c r="N198" i="9"/>
  <c r="N202" i="9"/>
  <c r="N204" i="9"/>
  <c r="N207" i="9"/>
  <c r="N208" i="9"/>
  <c r="N209" i="9"/>
  <c r="N211" i="9"/>
  <c r="N212" i="9"/>
  <c r="N214" i="9"/>
  <c r="N215" i="9"/>
  <c r="N216" i="9"/>
  <c r="N217" i="9"/>
  <c r="N219" i="9"/>
  <c r="N221" i="9"/>
  <c r="N226" i="9"/>
  <c r="N227" i="9"/>
  <c r="N228" i="9"/>
  <c r="N232" i="9"/>
  <c r="N233" i="9"/>
  <c r="N235" i="9"/>
  <c r="N236" i="9"/>
  <c r="N238" i="9"/>
  <c r="N239" i="9"/>
  <c r="N240" i="9"/>
  <c r="N241" i="9"/>
  <c r="N244" i="9"/>
  <c r="N245" i="9"/>
  <c r="N247" i="9"/>
  <c r="N248" i="9"/>
  <c r="N254" i="9"/>
  <c r="N260" i="9"/>
  <c r="N265" i="9"/>
  <c r="N268" i="9"/>
  <c r="N269" i="9"/>
  <c r="N270" i="9"/>
  <c r="N272" i="9"/>
  <c r="N274" i="9"/>
  <c r="N275" i="9"/>
  <c r="N276" i="9"/>
  <c r="N277" i="9"/>
  <c r="N278" i="9"/>
  <c r="N280" i="9"/>
  <c r="N281" i="9"/>
  <c r="N283" i="9"/>
  <c r="N284" i="9"/>
  <c r="N286" i="9"/>
  <c r="N287" i="9"/>
  <c r="N288" i="9"/>
  <c r="N295" i="9"/>
  <c r="N301" i="9"/>
  <c r="N304" i="9"/>
  <c r="N305" i="9"/>
  <c r="N316" i="9"/>
  <c r="N318" i="9"/>
  <c r="N319" i="9"/>
  <c r="N322" i="9"/>
  <c r="N323" i="9"/>
  <c r="N324" i="9"/>
  <c r="N328" i="9"/>
  <c r="N329" i="9"/>
  <c r="N331" i="9"/>
  <c r="N333" i="9"/>
  <c r="N334" i="9"/>
  <c r="N335" i="9"/>
  <c r="N337" i="9"/>
  <c r="N338" i="9"/>
  <c r="N340" i="9"/>
  <c r="N341" i="9"/>
  <c r="N343" i="9"/>
  <c r="N344" i="9"/>
  <c r="N346" i="9"/>
  <c r="N355" i="9"/>
  <c r="N356" i="9"/>
  <c r="N358" i="9"/>
  <c r="N359" i="9"/>
  <c r="N370" i="9"/>
  <c r="N371" i="9"/>
  <c r="N373" i="9"/>
  <c r="N375" i="9"/>
  <c r="N376" i="9"/>
  <c r="N377" i="9"/>
  <c r="N379" i="9"/>
  <c r="N380" i="9"/>
  <c r="N382" i="9"/>
  <c r="N384" i="9"/>
  <c r="N385" i="9"/>
  <c r="N386" i="9"/>
  <c r="N388" i="9"/>
  <c r="N389" i="9"/>
  <c r="N391" i="9"/>
  <c r="N392" i="9"/>
  <c r="N394" i="9"/>
  <c r="N395" i="9"/>
  <c r="N397" i="9"/>
  <c r="N398" i="9"/>
  <c r="N400" i="9"/>
  <c r="N401" i="9"/>
  <c r="N403" i="9"/>
  <c r="N409" i="9"/>
  <c r="N410" i="9"/>
  <c r="N411" i="9"/>
  <c r="N415" i="9"/>
  <c r="N418" i="9"/>
  <c r="N419" i="9"/>
  <c r="N420" i="9"/>
  <c r="N421" i="9"/>
  <c r="N422" i="9"/>
  <c r="N427" i="9"/>
  <c r="N429" i="9"/>
  <c r="N432" i="9"/>
  <c r="N444" i="9"/>
  <c r="N448" i="9"/>
  <c r="N449" i="9"/>
  <c r="N451" i="9"/>
  <c r="N458" i="9"/>
  <c r="N466" i="9"/>
  <c r="N467" i="9"/>
  <c r="N468" i="9"/>
  <c r="N469" i="9"/>
  <c r="N470" i="9"/>
  <c r="N478" i="9"/>
  <c r="N482" i="9"/>
  <c r="N487" i="9"/>
  <c r="N490" i="9"/>
  <c r="N494" i="9"/>
  <c r="N496" i="9"/>
  <c r="N497" i="9"/>
  <c r="N499" i="9"/>
  <c r="N500" i="9"/>
  <c r="N502" i="9"/>
  <c r="N503" i="9"/>
  <c r="N504" i="9"/>
  <c r="N505" i="9"/>
  <c r="N506" i="9"/>
  <c r="N508" i="9"/>
  <c r="N509" i="9"/>
  <c r="N510" i="9"/>
  <c r="N518" i="9"/>
  <c r="N524" i="9"/>
  <c r="N525" i="9"/>
  <c r="N526" i="9"/>
  <c r="N530" i="9"/>
  <c r="N532" i="9"/>
  <c r="N533" i="9"/>
  <c r="N539" i="9"/>
  <c r="N543" i="9"/>
  <c r="N547" i="9"/>
  <c r="N551" i="9"/>
  <c r="N552" i="9"/>
  <c r="N553" i="9"/>
  <c r="N558" i="9"/>
  <c r="N560" i="9"/>
  <c r="N572" i="9"/>
  <c r="N574" i="9"/>
  <c r="N579" i="9"/>
  <c r="N583" i="9"/>
  <c r="N585" i="9"/>
  <c r="N590" i="9"/>
  <c r="N592" i="9"/>
  <c r="N593" i="9"/>
  <c r="N594" i="9"/>
  <c r="N596" i="9"/>
  <c r="N599" i="9"/>
  <c r="N600" i="9"/>
  <c r="N601" i="9"/>
  <c r="N605" i="9"/>
  <c r="N606" i="9"/>
  <c r="N608" i="9"/>
  <c r="N611" i="9"/>
  <c r="N613" i="9"/>
  <c r="N614" i="9"/>
  <c r="N618" i="9"/>
  <c r="N622" i="9"/>
  <c r="N623" i="9"/>
  <c r="N625" i="9"/>
  <c r="N626" i="9"/>
  <c r="N628" i="9"/>
  <c r="N629" i="9"/>
  <c r="N631" i="9"/>
  <c r="N632" i="9"/>
  <c r="N634" i="9"/>
  <c r="N635" i="9"/>
  <c r="N637" i="9"/>
  <c r="N638" i="9"/>
  <c r="N640" i="9"/>
  <c r="N641" i="9"/>
  <c r="N643" i="9"/>
  <c r="N644" i="9"/>
  <c r="N646" i="9"/>
  <c r="N647" i="9"/>
  <c r="N649" i="9"/>
  <c r="N650" i="9"/>
  <c r="N657" i="9"/>
  <c r="N665" i="9"/>
  <c r="N675" i="9"/>
  <c r="N678" i="9"/>
  <c r="N680" i="9"/>
  <c r="N682" i="9"/>
  <c r="N683" i="9"/>
  <c r="N688" i="9"/>
  <c r="N692" i="9"/>
  <c r="N694" i="9"/>
  <c r="N696" i="9"/>
  <c r="N697" i="9"/>
  <c r="N701" i="9"/>
  <c r="N703" i="9"/>
  <c r="N704" i="9"/>
  <c r="N706" i="9"/>
  <c r="N707" i="9"/>
  <c r="N709" i="9"/>
  <c r="N710" i="9"/>
  <c r="N712" i="9"/>
  <c r="N713" i="9"/>
  <c r="N715" i="9"/>
  <c r="N716" i="9"/>
  <c r="N718" i="9"/>
  <c r="N719" i="9"/>
  <c r="N721" i="9"/>
  <c r="N732" i="9"/>
  <c r="N738" i="9"/>
  <c r="N739" i="9"/>
  <c r="N740" i="9"/>
  <c r="N742" i="9"/>
  <c r="N743" i="9"/>
  <c r="N744" i="9"/>
  <c r="N748" i="9"/>
  <c r="N751" i="9"/>
  <c r="N757" i="9"/>
  <c r="N760" i="9"/>
  <c r="N763" i="9"/>
  <c r="N766" i="9"/>
  <c r="N770" i="9"/>
  <c r="N772" i="9"/>
  <c r="N775" i="9"/>
  <c r="N777" i="9"/>
  <c r="N779" i="9"/>
  <c r="N780" i="9"/>
  <c r="N781" i="9"/>
  <c r="N788" i="9"/>
  <c r="N791" i="9"/>
  <c r="N799" i="9"/>
  <c r="N806" i="9"/>
  <c r="N808" i="9"/>
  <c r="N809" i="9"/>
  <c r="N811" i="9"/>
  <c r="N813" i="9"/>
  <c r="N817" i="9"/>
  <c r="N826" i="9"/>
  <c r="N827" i="9"/>
  <c r="N828" i="9"/>
  <c r="N830" i="9"/>
  <c r="N832" i="9"/>
  <c r="N834" i="9"/>
  <c r="N836" i="9"/>
  <c r="N842" i="9"/>
  <c r="N847" i="9"/>
  <c r="N850" i="9"/>
  <c r="N851" i="9"/>
  <c r="N853" i="9"/>
  <c r="N856" i="9"/>
  <c r="N862" i="9"/>
  <c r="N863" i="9"/>
  <c r="N865" i="9"/>
  <c r="N866" i="9"/>
  <c r="N868" i="9"/>
  <c r="N869" i="9"/>
  <c r="N873" i="9"/>
  <c r="N874" i="9"/>
  <c r="N875" i="9"/>
  <c r="N886" i="9"/>
  <c r="N889" i="9"/>
  <c r="N891" i="9"/>
  <c r="N893" i="9"/>
  <c r="N895" i="9"/>
  <c r="N898" i="9"/>
  <c r="N901" i="9"/>
  <c r="N909" i="9"/>
  <c r="N914" i="9"/>
  <c r="N916" i="9"/>
  <c r="N918" i="9"/>
  <c r="N919" i="9"/>
  <c r="N920" i="9"/>
  <c r="N921" i="9"/>
  <c r="N924" i="9"/>
  <c r="N925" i="9"/>
  <c r="N926" i="9"/>
  <c r="N928" i="9"/>
  <c r="N929" i="9"/>
  <c r="N931" i="9"/>
  <c r="N933" i="9"/>
  <c r="N934" i="9"/>
  <c r="N935" i="9"/>
  <c r="N937" i="9"/>
  <c r="N938" i="9"/>
  <c r="N940" i="9"/>
  <c r="N941" i="9"/>
  <c r="N943" i="9"/>
  <c r="N945" i="9"/>
  <c r="N946" i="9"/>
  <c r="N947" i="9"/>
  <c r="N948" i="9"/>
  <c r="N949" i="9"/>
  <c r="N955" i="9"/>
  <c r="N956" i="9"/>
  <c r="N958" i="9"/>
  <c r="N961" i="9"/>
  <c r="N962" i="9"/>
  <c r="N965" i="9"/>
  <c r="N967" i="9"/>
  <c r="N968" i="9"/>
  <c r="N970" i="9"/>
  <c r="N973" i="9"/>
  <c r="N974" i="9"/>
  <c r="N977" i="9"/>
  <c r="N979" i="9"/>
  <c r="N981" i="9"/>
  <c r="N982" i="9"/>
  <c r="N983" i="9"/>
  <c r="N985" i="9"/>
  <c r="N986" i="9"/>
  <c r="N989" i="9"/>
  <c r="N999" i="9"/>
  <c r="N1000" i="9"/>
  <c r="N1005" i="9"/>
  <c r="M7" i="9"/>
  <c r="M8" i="9"/>
  <c r="M9" i="9"/>
  <c r="M10" i="9"/>
  <c r="M11" i="9"/>
  <c r="M12" i="9"/>
  <c r="M13" i="9"/>
  <c r="M14" i="9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M63" i="9"/>
  <c r="M64" i="9"/>
  <c r="M65" i="9"/>
  <c r="M66" i="9"/>
  <c r="M67" i="9"/>
  <c r="M68" i="9"/>
  <c r="M69" i="9"/>
  <c r="M70" i="9"/>
  <c r="M71" i="9"/>
  <c r="M72" i="9"/>
  <c r="M73" i="9"/>
  <c r="M74" i="9"/>
  <c r="M75" i="9"/>
  <c r="M76" i="9"/>
  <c r="M77" i="9"/>
  <c r="M78" i="9"/>
  <c r="M79" i="9"/>
  <c r="M80" i="9"/>
  <c r="M81" i="9"/>
  <c r="M82" i="9"/>
  <c r="M83" i="9"/>
  <c r="M84" i="9"/>
  <c r="M85" i="9"/>
  <c r="M86" i="9"/>
  <c r="M87" i="9"/>
  <c r="M88" i="9"/>
  <c r="M89" i="9"/>
  <c r="M90" i="9"/>
  <c r="M91" i="9"/>
  <c r="M92" i="9"/>
  <c r="M93" i="9"/>
  <c r="M94" i="9"/>
  <c r="M95" i="9"/>
  <c r="M96" i="9"/>
  <c r="M97" i="9"/>
  <c r="M98" i="9"/>
  <c r="M99" i="9"/>
  <c r="M100" i="9"/>
  <c r="M101" i="9"/>
  <c r="M102" i="9"/>
  <c r="M103" i="9"/>
  <c r="M104" i="9"/>
  <c r="M105" i="9"/>
  <c r="M106" i="9"/>
  <c r="M107" i="9"/>
  <c r="M108" i="9"/>
  <c r="M109" i="9"/>
  <c r="M110" i="9"/>
  <c r="M111" i="9"/>
  <c r="M112" i="9"/>
  <c r="M113" i="9"/>
  <c r="M114" i="9"/>
  <c r="M115" i="9"/>
  <c r="M116" i="9"/>
  <c r="M117" i="9"/>
  <c r="M118" i="9"/>
  <c r="M119" i="9"/>
  <c r="M120" i="9"/>
  <c r="M121" i="9"/>
  <c r="M122" i="9"/>
  <c r="M123" i="9"/>
  <c r="M124" i="9"/>
  <c r="M125" i="9"/>
  <c r="M126" i="9"/>
  <c r="M127" i="9"/>
  <c r="M128" i="9"/>
  <c r="M129" i="9"/>
  <c r="M130" i="9"/>
  <c r="M131" i="9"/>
  <c r="M132" i="9"/>
  <c r="M133" i="9"/>
  <c r="M134" i="9"/>
  <c r="M135" i="9"/>
  <c r="M136" i="9"/>
  <c r="M137" i="9"/>
  <c r="M138" i="9"/>
  <c r="M139" i="9"/>
  <c r="M140" i="9"/>
  <c r="M141" i="9"/>
  <c r="M142" i="9"/>
  <c r="M143" i="9"/>
  <c r="M144" i="9"/>
  <c r="M145" i="9"/>
  <c r="M146" i="9"/>
  <c r="M147" i="9"/>
  <c r="M148" i="9"/>
  <c r="M149" i="9"/>
  <c r="M150" i="9"/>
  <c r="M151" i="9"/>
  <c r="M152" i="9"/>
  <c r="M153" i="9"/>
  <c r="M154" i="9"/>
  <c r="M155" i="9"/>
  <c r="M156" i="9"/>
  <c r="M157" i="9"/>
  <c r="M158" i="9"/>
  <c r="M159" i="9"/>
  <c r="M160" i="9"/>
  <c r="M161" i="9"/>
  <c r="M162" i="9"/>
  <c r="M163" i="9"/>
  <c r="M164" i="9"/>
  <c r="M165" i="9"/>
  <c r="M166" i="9"/>
  <c r="M167" i="9"/>
  <c r="M168" i="9"/>
  <c r="M169" i="9"/>
  <c r="M170" i="9"/>
  <c r="M171" i="9"/>
  <c r="M172" i="9"/>
  <c r="M173" i="9"/>
  <c r="M174" i="9"/>
  <c r="M175" i="9"/>
  <c r="M176" i="9"/>
  <c r="M177" i="9"/>
  <c r="M178" i="9"/>
  <c r="M179" i="9"/>
  <c r="M180" i="9"/>
  <c r="M181" i="9"/>
  <c r="M182" i="9"/>
  <c r="M183" i="9"/>
  <c r="M184" i="9"/>
  <c r="M185" i="9"/>
  <c r="M186" i="9"/>
  <c r="M187" i="9"/>
  <c r="M188" i="9"/>
  <c r="M189" i="9"/>
  <c r="M190" i="9"/>
  <c r="M191" i="9"/>
  <c r="M192" i="9"/>
  <c r="M193" i="9"/>
  <c r="M194" i="9"/>
  <c r="M195" i="9"/>
  <c r="M196" i="9"/>
  <c r="M197" i="9"/>
  <c r="M198" i="9"/>
  <c r="M199" i="9"/>
  <c r="M200" i="9"/>
  <c r="M201" i="9"/>
  <c r="M202" i="9"/>
  <c r="M203" i="9"/>
  <c r="M204" i="9"/>
  <c r="M205" i="9"/>
  <c r="M206" i="9"/>
  <c r="M207" i="9"/>
  <c r="M208" i="9"/>
  <c r="M209" i="9"/>
  <c r="M210" i="9"/>
  <c r="M211" i="9"/>
  <c r="M212" i="9"/>
  <c r="M213" i="9"/>
  <c r="M214" i="9"/>
  <c r="M215" i="9"/>
  <c r="M216" i="9"/>
  <c r="M217" i="9"/>
  <c r="M218" i="9"/>
  <c r="M219" i="9"/>
  <c r="M220" i="9"/>
  <c r="M221" i="9"/>
  <c r="M222" i="9"/>
  <c r="M223" i="9"/>
  <c r="M224" i="9"/>
  <c r="M225" i="9"/>
  <c r="M226" i="9"/>
  <c r="M227" i="9"/>
  <c r="M228" i="9"/>
  <c r="M229" i="9"/>
  <c r="M230" i="9"/>
  <c r="M231" i="9"/>
  <c r="M232" i="9"/>
  <c r="M233" i="9"/>
  <c r="M234" i="9"/>
  <c r="M235" i="9"/>
  <c r="M236" i="9"/>
  <c r="M237" i="9"/>
  <c r="M238" i="9"/>
  <c r="M239" i="9"/>
  <c r="M240" i="9"/>
  <c r="M241" i="9"/>
  <c r="M242" i="9"/>
  <c r="M243" i="9"/>
  <c r="M244" i="9"/>
  <c r="M245" i="9"/>
  <c r="M246" i="9"/>
  <c r="M247" i="9"/>
  <c r="M248" i="9"/>
  <c r="M249" i="9"/>
  <c r="M250" i="9"/>
  <c r="M251" i="9"/>
  <c r="M252" i="9"/>
  <c r="M253" i="9"/>
  <c r="M254" i="9"/>
  <c r="M255" i="9"/>
  <c r="M256" i="9"/>
  <c r="M257" i="9"/>
  <c r="M258" i="9"/>
  <c r="M259" i="9"/>
  <c r="M260" i="9"/>
  <c r="M261" i="9"/>
  <c r="M262" i="9"/>
  <c r="M263" i="9"/>
  <c r="M264" i="9"/>
  <c r="M265" i="9"/>
  <c r="M266" i="9"/>
  <c r="M267" i="9"/>
  <c r="M268" i="9"/>
  <c r="M269" i="9"/>
  <c r="M270" i="9"/>
  <c r="M271" i="9"/>
  <c r="M272" i="9"/>
  <c r="M273" i="9"/>
  <c r="M274" i="9"/>
  <c r="M275" i="9"/>
  <c r="M276" i="9"/>
  <c r="M277" i="9"/>
  <c r="M278" i="9"/>
  <c r="M279" i="9"/>
  <c r="M280" i="9"/>
  <c r="M281" i="9"/>
  <c r="M282" i="9"/>
  <c r="M283" i="9"/>
  <c r="M284" i="9"/>
  <c r="M285" i="9"/>
  <c r="M286" i="9"/>
  <c r="M287" i="9"/>
  <c r="M288" i="9"/>
  <c r="M289" i="9"/>
  <c r="M290" i="9"/>
  <c r="M291" i="9"/>
  <c r="M292" i="9"/>
  <c r="M293" i="9"/>
  <c r="M294" i="9"/>
  <c r="M295" i="9"/>
  <c r="M296" i="9"/>
  <c r="M297" i="9"/>
  <c r="M298" i="9"/>
  <c r="M299" i="9"/>
  <c r="M300" i="9"/>
  <c r="M301" i="9"/>
  <c r="M302" i="9"/>
  <c r="M303" i="9"/>
  <c r="M304" i="9"/>
  <c r="M305" i="9"/>
  <c r="M306" i="9"/>
  <c r="M307" i="9"/>
  <c r="M308" i="9"/>
  <c r="M309" i="9"/>
  <c r="M310" i="9"/>
  <c r="M311" i="9"/>
  <c r="M312" i="9"/>
  <c r="M313" i="9"/>
  <c r="M314" i="9"/>
  <c r="M315" i="9"/>
  <c r="M316" i="9"/>
  <c r="M317" i="9"/>
  <c r="M318" i="9"/>
  <c r="M319" i="9"/>
  <c r="M320" i="9"/>
  <c r="M321" i="9"/>
  <c r="M322" i="9"/>
  <c r="M323" i="9"/>
  <c r="M324" i="9"/>
  <c r="M325" i="9"/>
  <c r="M326" i="9"/>
  <c r="M327" i="9"/>
  <c r="M328" i="9"/>
  <c r="M329" i="9"/>
  <c r="M330" i="9"/>
  <c r="M331" i="9"/>
  <c r="M332" i="9"/>
  <c r="M333" i="9"/>
  <c r="M334" i="9"/>
  <c r="M335" i="9"/>
  <c r="M336" i="9"/>
  <c r="M337" i="9"/>
  <c r="M338" i="9"/>
  <c r="M339" i="9"/>
  <c r="M340" i="9"/>
  <c r="M341" i="9"/>
  <c r="M342" i="9"/>
  <c r="M343" i="9"/>
  <c r="M344" i="9"/>
  <c r="M345" i="9"/>
  <c r="M346" i="9"/>
  <c r="M347" i="9"/>
  <c r="M348" i="9"/>
  <c r="M349" i="9"/>
  <c r="M350" i="9"/>
  <c r="M351" i="9"/>
  <c r="M352" i="9"/>
  <c r="M353" i="9"/>
  <c r="M354" i="9"/>
  <c r="M355" i="9"/>
  <c r="M356" i="9"/>
  <c r="M357" i="9"/>
  <c r="M358" i="9"/>
  <c r="M359" i="9"/>
  <c r="M360" i="9"/>
  <c r="M361" i="9"/>
  <c r="M362" i="9"/>
  <c r="M363" i="9"/>
  <c r="M364" i="9"/>
  <c r="M365" i="9"/>
  <c r="M366" i="9"/>
  <c r="M367" i="9"/>
  <c r="M368" i="9"/>
  <c r="M369" i="9"/>
  <c r="M370" i="9"/>
  <c r="M371" i="9"/>
  <c r="M372" i="9"/>
  <c r="M373" i="9"/>
  <c r="M374" i="9"/>
  <c r="M375" i="9"/>
  <c r="M376" i="9"/>
  <c r="M377" i="9"/>
  <c r="M378" i="9"/>
  <c r="M379" i="9"/>
  <c r="M380" i="9"/>
  <c r="M381" i="9"/>
  <c r="M382" i="9"/>
  <c r="M383" i="9"/>
  <c r="M384" i="9"/>
  <c r="M385" i="9"/>
  <c r="M386" i="9"/>
  <c r="M387" i="9"/>
  <c r="M388" i="9"/>
  <c r="M389" i="9"/>
  <c r="M390" i="9"/>
  <c r="M391" i="9"/>
  <c r="M392" i="9"/>
  <c r="M393" i="9"/>
  <c r="M394" i="9"/>
  <c r="M395" i="9"/>
  <c r="M396" i="9"/>
  <c r="M397" i="9"/>
  <c r="M398" i="9"/>
  <c r="M399" i="9"/>
  <c r="M400" i="9"/>
  <c r="M401" i="9"/>
  <c r="M402" i="9"/>
  <c r="M403" i="9"/>
  <c r="M404" i="9"/>
  <c r="M405" i="9"/>
  <c r="M406" i="9"/>
  <c r="M407" i="9"/>
  <c r="M408" i="9"/>
  <c r="M409" i="9"/>
  <c r="M410" i="9"/>
  <c r="M411" i="9"/>
  <c r="M412" i="9"/>
  <c r="M413" i="9"/>
  <c r="M414" i="9"/>
  <c r="M415" i="9"/>
  <c r="M416" i="9"/>
  <c r="M417" i="9"/>
  <c r="M418" i="9"/>
  <c r="M419" i="9"/>
  <c r="M420" i="9"/>
  <c r="M421" i="9"/>
  <c r="M422" i="9"/>
  <c r="M423" i="9"/>
  <c r="M424" i="9"/>
  <c r="M425" i="9"/>
  <c r="M426" i="9"/>
  <c r="M427" i="9"/>
  <c r="M428" i="9"/>
  <c r="M429" i="9"/>
  <c r="M430" i="9"/>
  <c r="M431" i="9"/>
  <c r="M432" i="9"/>
  <c r="M433" i="9"/>
  <c r="M434" i="9"/>
  <c r="M435" i="9"/>
  <c r="M436" i="9"/>
  <c r="M437" i="9"/>
  <c r="M438" i="9"/>
  <c r="M439" i="9"/>
  <c r="M440" i="9"/>
  <c r="M441" i="9"/>
  <c r="M442" i="9"/>
  <c r="M443" i="9"/>
  <c r="M444" i="9"/>
  <c r="M445" i="9"/>
  <c r="M446" i="9"/>
  <c r="M447" i="9"/>
  <c r="M448" i="9"/>
  <c r="M449" i="9"/>
  <c r="M450" i="9"/>
  <c r="M451" i="9"/>
  <c r="M452" i="9"/>
  <c r="M453" i="9"/>
  <c r="M454" i="9"/>
  <c r="M455" i="9"/>
  <c r="M456" i="9"/>
  <c r="M457" i="9"/>
  <c r="M458" i="9"/>
  <c r="M459" i="9"/>
  <c r="M460" i="9"/>
  <c r="M461" i="9"/>
  <c r="M462" i="9"/>
  <c r="M463" i="9"/>
  <c r="M464" i="9"/>
  <c r="M465" i="9"/>
  <c r="M466" i="9"/>
  <c r="M467" i="9"/>
  <c r="M468" i="9"/>
  <c r="M469" i="9"/>
  <c r="M470" i="9"/>
  <c r="M471" i="9"/>
  <c r="M472" i="9"/>
  <c r="M473" i="9"/>
  <c r="M474" i="9"/>
  <c r="M475" i="9"/>
  <c r="M476" i="9"/>
  <c r="M477" i="9"/>
  <c r="M478" i="9"/>
  <c r="M479" i="9"/>
  <c r="M480" i="9"/>
  <c r="M481" i="9"/>
  <c r="M482" i="9"/>
  <c r="M483" i="9"/>
  <c r="M484" i="9"/>
  <c r="M485" i="9"/>
  <c r="M486" i="9"/>
  <c r="M487" i="9"/>
  <c r="M488" i="9"/>
  <c r="M489" i="9"/>
  <c r="M490" i="9"/>
  <c r="M491" i="9"/>
  <c r="M492" i="9"/>
  <c r="M493" i="9"/>
  <c r="M494" i="9"/>
  <c r="M495" i="9"/>
  <c r="M496" i="9"/>
  <c r="M497" i="9"/>
  <c r="M498" i="9"/>
  <c r="M499" i="9"/>
  <c r="M500" i="9"/>
  <c r="M501" i="9"/>
  <c r="M502" i="9"/>
  <c r="M503" i="9"/>
  <c r="M504" i="9"/>
  <c r="M505" i="9"/>
  <c r="M506" i="9"/>
  <c r="M507" i="9"/>
  <c r="M508" i="9"/>
  <c r="M509" i="9"/>
  <c r="M510" i="9"/>
  <c r="M511" i="9"/>
  <c r="M512" i="9"/>
  <c r="M513" i="9"/>
  <c r="M514" i="9"/>
  <c r="M515" i="9"/>
  <c r="M516" i="9"/>
  <c r="M517" i="9"/>
  <c r="M518" i="9"/>
  <c r="M519" i="9"/>
  <c r="M520" i="9"/>
  <c r="M521" i="9"/>
  <c r="M522" i="9"/>
  <c r="M523" i="9"/>
  <c r="M524" i="9"/>
  <c r="M525" i="9"/>
  <c r="M526" i="9"/>
  <c r="M527" i="9"/>
  <c r="M528" i="9"/>
  <c r="M529" i="9"/>
  <c r="M530" i="9"/>
  <c r="M531" i="9"/>
  <c r="M532" i="9"/>
  <c r="M533" i="9"/>
  <c r="M534" i="9"/>
  <c r="M535" i="9"/>
  <c r="M536" i="9"/>
  <c r="M537" i="9"/>
  <c r="M538" i="9"/>
  <c r="M539" i="9"/>
  <c r="M540" i="9"/>
  <c r="M541" i="9"/>
  <c r="M542" i="9"/>
  <c r="M543" i="9"/>
  <c r="M544" i="9"/>
  <c r="M545" i="9"/>
  <c r="M546" i="9"/>
  <c r="M547" i="9"/>
  <c r="M548" i="9"/>
  <c r="M549" i="9"/>
  <c r="M550" i="9"/>
  <c r="M551" i="9"/>
  <c r="M552" i="9"/>
  <c r="M553" i="9"/>
  <c r="M554" i="9"/>
  <c r="M555" i="9"/>
  <c r="M556" i="9"/>
  <c r="M557" i="9"/>
  <c r="M558" i="9"/>
  <c r="M559" i="9"/>
  <c r="M560" i="9"/>
  <c r="M561" i="9"/>
  <c r="M562" i="9"/>
  <c r="M563" i="9"/>
  <c r="M564" i="9"/>
  <c r="M565" i="9"/>
  <c r="M566" i="9"/>
  <c r="M567" i="9"/>
  <c r="M568" i="9"/>
  <c r="M569" i="9"/>
  <c r="M570" i="9"/>
  <c r="M571" i="9"/>
  <c r="M572" i="9"/>
  <c r="M573" i="9"/>
  <c r="M574" i="9"/>
  <c r="M575" i="9"/>
  <c r="M576" i="9"/>
  <c r="M577" i="9"/>
  <c r="M578" i="9"/>
  <c r="M579" i="9"/>
  <c r="M580" i="9"/>
  <c r="M581" i="9"/>
  <c r="M582" i="9"/>
  <c r="M583" i="9"/>
  <c r="M584" i="9"/>
  <c r="M585" i="9"/>
  <c r="M586" i="9"/>
  <c r="M587" i="9"/>
  <c r="M588" i="9"/>
  <c r="M589" i="9"/>
  <c r="M590" i="9"/>
  <c r="M591" i="9"/>
  <c r="M592" i="9"/>
  <c r="M593" i="9"/>
  <c r="M594" i="9"/>
  <c r="M595" i="9"/>
  <c r="M596" i="9"/>
  <c r="M597" i="9"/>
  <c r="M598" i="9"/>
  <c r="M599" i="9"/>
  <c r="M600" i="9"/>
  <c r="M601" i="9"/>
  <c r="M602" i="9"/>
  <c r="M603" i="9"/>
  <c r="M604" i="9"/>
  <c r="M605" i="9"/>
  <c r="M606" i="9"/>
  <c r="M607" i="9"/>
  <c r="M608" i="9"/>
  <c r="M609" i="9"/>
  <c r="M610" i="9"/>
  <c r="M611" i="9"/>
  <c r="M612" i="9"/>
  <c r="M613" i="9"/>
  <c r="M614" i="9"/>
  <c r="M615" i="9"/>
  <c r="M616" i="9"/>
  <c r="M617" i="9"/>
  <c r="M618" i="9"/>
  <c r="M619" i="9"/>
  <c r="M620" i="9"/>
  <c r="M621" i="9"/>
  <c r="M622" i="9"/>
  <c r="M623" i="9"/>
  <c r="M624" i="9"/>
  <c r="M625" i="9"/>
  <c r="M626" i="9"/>
  <c r="M627" i="9"/>
  <c r="M628" i="9"/>
  <c r="M629" i="9"/>
  <c r="M630" i="9"/>
  <c r="M631" i="9"/>
  <c r="M632" i="9"/>
  <c r="M633" i="9"/>
  <c r="M634" i="9"/>
  <c r="M635" i="9"/>
  <c r="M636" i="9"/>
  <c r="M637" i="9"/>
  <c r="M638" i="9"/>
  <c r="M639" i="9"/>
  <c r="M640" i="9"/>
  <c r="M641" i="9"/>
  <c r="M642" i="9"/>
  <c r="M643" i="9"/>
  <c r="M644" i="9"/>
  <c r="M645" i="9"/>
  <c r="M646" i="9"/>
  <c r="M647" i="9"/>
  <c r="M648" i="9"/>
  <c r="M649" i="9"/>
  <c r="M650" i="9"/>
  <c r="M651" i="9"/>
  <c r="M652" i="9"/>
  <c r="M653" i="9"/>
  <c r="M654" i="9"/>
  <c r="M655" i="9"/>
  <c r="M656" i="9"/>
  <c r="M657" i="9"/>
  <c r="M658" i="9"/>
  <c r="M659" i="9"/>
  <c r="M660" i="9"/>
  <c r="M661" i="9"/>
  <c r="M662" i="9"/>
  <c r="M663" i="9"/>
  <c r="M664" i="9"/>
  <c r="M665" i="9"/>
  <c r="M666" i="9"/>
  <c r="M667" i="9"/>
  <c r="M668" i="9"/>
  <c r="M669" i="9"/>
  <c r="M670" i="9"/>
  <c r="M671" i="9"/>
  <c r="M672" i="9"/>
  <c r="M673" i="9"/>
  <c r="M674" i="9"/>
  <c r="M675" i="9"/>
  <c r="M676" i="9"/>
  <c r="M677" i="9"/>
  <c r="M678" i="9"/>
  <c r="M679" i="9"/>
  <c r="M680" i="9"/>
  <c r="M681" i="9"/>
  <c r="M682" i="9"/>
  <c r="M683" i="9"/>
  <c r="M684" i="9"/>
  <c r="M685" i="9"/>
  <c r="M686" i="9"/>
  <c r="M687" i="9"/>
  <c r="M688" i="9"/>
  <c r="M689" i="9"/>
  <c r="M690" i="9"/>
  <c r="M691" i="9"/>
  <c r="M692" i="9"/>
  <c r="M693" i="9"/>
  <c r="M694" i="9"/>
  <c r="M695" i="9"/>
  <c r="M696" i="9"/>
  <c r="M697" i="9"/>
  <c r="M698" i="9"/>
  <c r="M699" i="9"/>
  <c r="M700" i="9"/>
  <c r="M701" i="9"/>
  <c r="M702" i="9"/>
  <c r="M703" i="9"/>
  <c r="M704" i="9"/>
  <c r="M705" i="9"/>
  <c r="M706" i="9"/>
  <c r="M707" i="9"/>
  <c r="M708" i="9"/>
  <c r="M709" i="9"/>
  <c r="M710" i="9"/>
  <c r="M711" i="9"/>
  <c r="M712" i="9"/>
  <c r="M713" i="9"/>
  <c r="M714" i="9"/>
  <c r="M715" i="9"/>
  <c r="M716" i="9"/>
  <c r="M717" i="9"/>
  <c r="M718" i="9"/>
  <c r="M719" i="9"/>
  <c r="M720" i="9"/>
  <c r="M721" i="9"/>
  <c r="M722" i="9"/>
  <c r="M723" i="9"/>
  <c r="M724" i="9"/>
  <c r="M725" i="9"/>
  <c r="M726" i="9"/>
  <c r="M727" i="9"/>
  <c r="M728" i="9"/>
  <c r="M729" i="9"/>
  <c r="M730" i="9"/>
  <c r="M731" i="9"/>
  <c r="M732" i="9"/>
  <c r="M733" i="9"/>
  <c r="M734" i="9"/>
  <c r="M735" i="9"/>
  <c r="M736" i="9"/>
  <c r="M737" i="9"/>
  <c r="M738" i="9"/>
  <c r="M739" i="9"/>
  <c r="M740" i="9"/>
  <c r="M741" i="9"/>
  <c r="M742" i="9"/>
  <c r="M743" i="9"/>
  <c r="M744" i="9"/>
  <c r="M745" i="9"/>
  <c r="M746" i="9"/>
  <c r="M747" i="9"/>
  <c r="M748" i="9"/>
  <c r="M749" i="9"/>
  <c r="M750" i="9"/>
  <c r="M751" i="9"/>
  <c r="M752" i="9"/>
  <c r="M753" i="9"/>
  <c r="M754" i="9"/>
  <c r="M755" i="9"/>
  <c r="M756" i="9"/>
  <c r="M757" i="9"/>
  <c r="M758" i="9"/>
  <c r="M759" i="9"/>
  <c r="M760" i="9"/>
  <c r="M761" i="9"/>
  <c r="M762" i="9"/>
  <c r="M763" i="9"/>
  <c r="M764" i="9"/>
  <c r="M765" i="9"/>
  <c r="M766" i="9"/>
  <c r="M767" i="9"/>
  <c r="M768" i="9"/>
  <c r="M769" i="9"/>
  <c r="M770" i="9"/>
  <c r="M771" i="9"/>
  <c r="M772" i="9"/>
  <c r="M773" i="9"/>
  <c r="M774" i="9"/>
  <c r="M775" i="9"/>
  <c r="M776" i="9"/>
  <c r="M777" i="9"/>
  <c r="M778" i="9"/>
  <c r="M779" i="9"/>
  <c r="M780" i="9"/>
  <c r="M781" i="9"/>
  <c r="M782" i="9"/>
  <c r="M783" i="9"/>
  <c r="M784" i="9"/>
  <c r="M785" i="9"/>
  <c r="M786" i="9"/>
  <c r="M787" i="9"/>
  <c r="M788" i="9"/>
  <c r="M789" i="9"/>
  <c r="M790" i="9"/>
  <c r="M791" i="9"/>
  <c r="M792" i="9"/>
  <c r="M793" i="9"/>
  <c r="M794" i="9"/>
  <c r="M795" i="9"/>
  <c r="M796" i="9"/>
  <c r="M797" i="9"/>
  <c r="M798" i="9"/>
  <c r="M799" i="9"/>
  <c r="M800" i="9"/>
  <c r="M801" i="9"/>
  <c r="M802" i="9"/>
  <c r="M803" i="9"/>
  <c r="M804" i="9"/>
  <c r="M805" i="9"/>
  <c r="M806" i="9"/>
  <c r="M807" i="9"/>
  <c r="M808" i="9"/>
  <c r="M809" i="9"/>
  <c r="M810" i="9"/>
  <c r="M811" i="9"/>
  <c r="M812" i="9"/>
  <c r="M813" i="9"/>
  <c r="M814" i="9"/>
  <c r="M815" i="9"/>
  <c r="M816" i="9"/>
  <c r="M817" i="9"/>
  <c r="M818" i="9"/>
  <c r="M819" i="9"/>
  <c r="M820" i="9"/>
  <c r="M821" i="9"/>
  <c r="M822" i="9"/>
  <c r="M823" i="9"/>
  <c r="M824" i="9"/>
  <c r="M825" i="9"/>
  <c r="M826" i="9"/>
  <c r="M827" i="9"/>
  <c r="M828" i="9"/>
  <c r="M829" i="9"/>
  <c r="M830" i="9"/>
  <c r="M831" i="9"/>
  <c r="M832" i="9"/>
  <c r="M833" i="9"/>
  <c r="M834" i="9"/>
  <c r="M835" i="9"/>
  <c r="M836" i="9"/>
  <c r="M837" i="9"/>
  <c r="M838" i="9"/>
  <c r="M839" i="9"/>
  <c r="M840" i="9"/>
  <c r="M841" i="9"/>
  <c r="M842" i="9"/>
  <c r="M843" i="9"/>
  <c r="M844" i="9"/>
  <c r="M845" i="9"/>
  <c r="M846" i="9"/>
  <c r="M847" i="9"/>
  <c r="M848" i="9"/>
  <c r="M849" i="9"/>
  <c r="M850" i="9"/>
  <c r="M851" i="9"/>
  <c r="M852" i="9"/>
  <c r="M853" i="9"/>
  <c r="M854" i="9"/>
  <c r="M855" i="9"/>
  <c r="M856" i="9"/>
  <c r="M857" i="9"/>
  <c r="M858" i="9"/>
  <c r="M859" i="9"/>
  <c r="M860" i="9"/>
  <c r="M861" i="9"/>
  <c r="M862" i="9"/>
  <c r="M863" i="9"/>
  <c r="M864" i="9"/>
  <c r="M865" i="9"/>
  <c r="M866" i="9"/>
  <c r="M867" i="9"/>
  <c r="M868" i="9"/>
  <c r="M869" i="9"/>
  <c r="M870" i="9"/>
  <c r="M871" i="9"/>
  <c r="M872" i="9"/>
  <c r="M873" i="9"/>
  <c r="M874" i="9"/>
  <c r="M875" i="9"/>
  <c r="M876" i="9"/>
  <c r="M877" i="9"/>
  <c r="M878" i="9"/>
  <c r="M879" i="9"/>
  <c r="M880" i="9"/>
  <c r="M881" i="9"/>
  <c r="M882" i="9"/>
  <c r="M883" i="9"/>
  <c r="M884" i="9"/>
  <c r="M885" i="9"/>
  <c r="M886" i="9"/>
  <c r="M887" i="9"/>
  <c r="M888" i="9"/>
  <c r="M889" i="9"/>
  <c r="M890" i="9"/>
  <c r="M891" i="9"/>
  <c r="M892" i="9"/>
  <c r="M893" i="9"/>
  <c r="M894" i="9"/>
  <c r="M895" i="9"/>
  <c r="M896" i="9"/>
  <c r="M897" i="9"/>
  <c r="M898" i="9"/>
  <c r="M899" i="9"/>
  <c r="M900" i="9"/>
  <c r="M901" i="9"/>
  <c r="M902" i="9"/>
  <c r="M903" i="9"/>
  <c r="M904" i="9"/>
  <c r="M905" i="9"/>
  <c r="M906" i="9"/>
  <c r="M907" i="9"/>
  <c r="M908" i="9"/>
  <c r="M909" i="9"/>
  <c r="M910" i="9"/>
  <c r="M911" i="9"/>
  <c r="M912" i="9"/>
  <c r="M913" i="9"/>
  <c r="M914" i="9"/>
  <c r="M915" i="9"/>
  <c r="M916" i="9"/>
  <c r="M917" i="9"/>
  <c r="M918" i="9"/>
  <c r="M919" i="9"/>
  <c r="M920" i="9"/>
  <c r="M921" i="9"/>
  <c r="M922" i="9"/>
  <c r="M923" i="9"/>
  <c r="M924" i="9"/>
  <c r="M925" i="9"/>
  <c r="M926" i="9"/>
  <c r="M927" i="9"/>
  <c r="M928" i="9"/>
  <c r="M929" i="9"/>
  <c r="M930" i="9"/>
  <c r="M931" i="9"/>
  <c r="M932" i="9"/>
  <c r="M933" i="9"/>
  <c r="M934" i="9"/>
  <c r="M935" i="9"/>
  <c r="M936" i="9"/>
  <c r="M937" i="9"/>
  <c r="M938" i="9"/>
  <c r="M939" i="9"/>
  <c r="M940" i="9"/>
  <c r="M941" i="9"/>
  <c r="M942" i="9"/>
  <c r="M943" i="9"/>
  <c r="M944" i="9"/>
  <c r="M945" i="9"/>
  <c r="M946" i="9"/>
  <c r="M947" i="9"/>
  <c r="M948" i="9"/>
  <c r="M949" i="9"/>
  <c r="M950" i="9"/>
  <c r="M951" i="9"/>
  <c r="M952" i="9"/>
  <c r="M953" i="9"/>
  <c r="M954" i="9"/>
  <c r="M955" i="9"/>
  <c r="M956" i="9"/>
  <c r="M957" i="9"/>
  <c r="M958" i="9"/>
  <c r="M959" i="9"/>
  <c r="M960" i="9"/>
  <c r="M961" i="9"/>
  <c r="M962" i="9"/>
  <c r="M963" i="9"/>
  <c r="M964" i="9"/>
  <c r="M965" i="9"/>
  <c r="M966" i="9"/>
  <c r="M967" i="9"/>
  <c r="M968" i="9"/>
  <c r="M969" i="9"/>
  <c r="M970" i="9"/>
  <c r="M971" i="9"/>
  <c r="M972" i="9"/>
  <c r="M973" i="9"/>
  <c r="M974" i="9"/>
  <c r="M975" i="9"/>
  <c r="M976" i="9"/>
  <c r="M977" i="9"/>
  <c r="M978" i="9"/>
  <c r="M979" i="9"/>
  <c r="M980" i="9"/>
  <c r="M981" i="9"/>
  <c r="M982" i="9"/>
  <c r="M983" i="9"/>
  <c r="M984" i="9"/>
  <c r="M985" i="9"/>
  <c r="M986" i="9"/>
  <c r="M987" i="9"/>
  <c r="M988" i="9"/>
  <c r="M989" i="9"/>
  <c r="M990" i="9"/>
  <c r="M991" i="9"/>
  <c r="M992" i="9"/>
  <c r="M993" i="9"/>
  <c r="M994" i="9"/>
  <c r="M995" i="9"/>
  <c r="M996" i="9"/>
  <c r="M997" i="9"/>
  <c r="M998" i="9"/>
  <c r="M999" i="9"/>
  <c r="M1000" i="9"/>
  <c r="M1001" i="9"/>
  <c r="M1002" i="9"/>
  <c r="M1003" i="9"/>
  <c r="M1004" i="9"/>
  <c r="M1005" i="9"/>
  <c r="M6" i="9"/>
  <c r="J7" i="9"/>
  <c r="N7" i="9" s="1"/>
  <c r="J8" i="9"/>
  <c r="N8" i="9" s="1"/>
  <c r="J9" i="9"/>
  <c r="K9" i="9" s="1"/>
  <c r="J10" i="9"/>
  <c r="N10" i="9" s="1"/>
  <c r="J11" i="9"/>
  <c r="K11" i="9" s="1"/>
  <c r="J12" i="9"/>
  <c r="K12" i="9" s="1"/>
  <c r="J13" i="9"/>
  <c r="K13" i="9" s="1"/>
  <c r="J14" i="9"/>
  <c r="K14" i="9" s="1"/>
  <c r="J15" i="9"/>
  <c r="K15" i="9" s="1"/>
  <c r="J16" i="9"/>
  <c r="K16" i="9" s="1"/>
  <c r="J17" i="9"/>
  <c r="K17" i="9" s="1"/>
  <c r="J18" i="9"/>
  <c r="K18" i="9" s="1"/>
  <c r="J19" i="9"/>
  <c r="N19" i="9" s="1"/>
  <c r="J20" i="9"/>
  <c r="N20" i="9" s="1"/>
  <c r="J21" i="9"/>
  <c r="N21" i="9" s="1"/>
  <c r="J22" i="9"/>
  <c r="K22" i="9" s="1"/>
  <c r="J23" i="9"/>
  <c r="K23" i="9" s="1"/>
  <c r="J24" i="9"/>
  <c r="K24" i="9" s="1"/>
  <c r="J25" i="9"/>
  <c r="K25" i="9" s="1"/>
  <c r="J26" i="9"/>
  <c r="K26" i="9" s="1"/>
  <c r="J27" i="9"/>
  <c r="K27" i="9" s="1"/>
  <c r="J28" i="9"/>
  <c r="K28" i="9" s="1"/>
  <c r="J29" i="9"/>
  <c r="K29" i="9" s="1"/>
  <c r="J30" i="9"/>
  <c r="K30" i="9" s="1"/>
  <c r="J31" i="9"/>
  <c r="K31" i="9" s="1"/>
  <c r="J32" i="9"/>
  <c r="K32" i="9" s="1"/>
  <c r="J33" i="9"/>
  <c r="K33" i="9" s="1"/>
  <c r="J34" i="9"/>
  <c r="K34" i="9" s="1"/>
  <c r="J35" i="9"/>
  <c r="K35" i="9" s="1"/>
  <c r="J36" i="9"/>
  <c r="K36" i="9" s="1"/>
  <c r="J37" i="9"/>
  <c r="K37" i="9" s="1"/>
  <c r="J38" i="9"/>
  <c r="K38" i="9" s="1"/>
  <c r="J39" i="9"/>
  <c r="K39" i="9" s="1"/>
  <c r="J40" i="9"/>
  <c r="K40" i="9" s="1"/>
  <c r="J41" i="9"/>
  <c r="K41" i="9" s="1"/>
  <c r="J42" i="9"/>
  <c r="K42" i="9" s="1"/>
  <c r="J43" i="9"/>
  <c r="K43" i="9" s="1"/>
  <c r="J44" i="9"/>
  <c r="K44" i="9" s="1"/>
  <c r="J45" i="9"/>
  <c r="K45" i="9" s="1"/>
  <c r="J46" i="9"/>
  <c r="K46" i="9" s="1"/>
  <c r="J47" i="9"/>
  <c r="N47" i="9" s="1"/>
  <c r="J48" i="9"/>
  <c r="K48" i="9" s="1"/>
  <c r="J49" i="9"/>
  <c r="K49" i="9" s="1"/>
  <c r="J50" i="9"/>
  <c r="K50" i="9" s="1"/>
  <c r="J51" i="9"/>
  <c r="N51" i="9" s="1"/>
  <c r="J52" i="9"/>
  <c r="J53" i="9"/>
  <c r="K53" i="9" s="1"/>
  <c r="J54" i="9"/>
  <c r="N54" i="9" s="1"/>
  <c r="J55" i="9"/>
  <c r="J56" i="9"/>
  <c r="N56" i="9" s="1"/>
  <c r="J57" i="9"/>
  <c r="K57" i="9" s="1"/>
  <c r="J58" i="9"/>
  <c r="K58" i="9" s="1"/>
  <c r="J59" i="9"/>
  <c r="K59" i="9" s="1"/>
  <c r="J60" i="9"/>
  <c r="J61" i="9"/>
  <c r="K61" i="9" s="1"/>
  <c r="J62" i="9"/>
  <c r="J63" i="9"/>
  <c r="K63" i="9" s="1"/>
  <c r="J64" i="9"/>
  <c r="K64" i="9" s="1"/>
  <c r="J65" i="9"/>
  <c r="K65" i="9" s="1"/>
  <c r="J66" i="9"/>
  <c r="K66" i="9" s="1"/>
  <c r="J67" i="9"/>
  <c r="K67" i="9" s="1"/>
  <c r="J68" i="9"/>
  <c r="K68" i="9" s="1"/>
  <c r="J69" i="9"/>
  <c r="N69" i="9" s="1"/>
  <c r="J70" i="9"/>
  <c r="N70" i="9" s="1"/>
  <c r="J71" i="9"/>
  <c r="K71" i="9" s="1"/>
  <c r="J72" i="9"/>
  <c r="N72" i="9" s="1"/>
  <c r="J73" i="9"/>
  <c r="N73" i="9" s="1"/>
  <c r="J74" i="9"/>
  <c r="K74" i="9" s="1"/>
  <c r="J75" i="9"/>
  <c r="K75" i="9" s="1"/>
  <c r="J76" i="9"/>
  <c r="K76" i="9" s="1"/>
  <c r="J77" i="9"/>
  <c r="K77" i="9" s="1"/>
  <c r="J78" i="9"/>
  <c r="K78" i="9" s="1"/>
  <c r="J79" i="9"/>
  <c r="K79" i="9" s="1"/>
  <c r="J80" i="9"/>
  <c r="K80" i="9" s="1"/>
  <c r="J81" i="9"/>
  <c r="K81" i="9" s="1"/>
  <c r="J82" i="9"/>
  <c r="K82" i="9" s="1"/>
  <c r="J83" i="9"/>
  <c r="K83" i="9" s="1"/>
  <c r="J84" i="9"/>
  <c r="K84" i="9" s="1"/>
  <c r="J85" i="9"/>
  <c r="K85" i="9" s="1"/>
  <c r="J86" i="9"/>
  <c r="N86" i="9" s="1"/>
  <c r="J87" i="9"/>
  <c r="N87" i="9" s="1"/>
  <c r="J88" i="9"/>
  <c r="N88" i="9" s="1"/>
  <c r="J89" i="9"/>
  <c r="K89" i="9" s="1"/>
  <c r="J90" i="9"/>
  <c r="J91" i="9"/>
  <c r="J92" i="9"/>
  <c r="K92" i="9" s="1"/>
  <c r="J93" i="9"/>
  <c r="N93" i="9" s="1"/>
  <c r="J94" i="9"/>
  <c r="J95" i="9"/>
  <c r="K95" i="9" s="1"/>
  <c r="J96" i="9"/>
  <c r="N96" i="9" s="1"/>
  <c r="J97" i="9"/>
  <c r="K97" i="9" s="1"/>
  <c r="J98" i="9"/>
  <c r="N98" i="9" s="1"/>
  <c r="J99" i="9"/>
  <c r="N99" i="9" s="1"/>
  <c r="J100" i="9"/>
  <c r="K100" i="9" s="1"/>
  <c r="J101" i="9"/>
  <c r="K101" i="9" s="1"/>
  <c r="J102" i="9"/>
  <c r="K102" i="9" s="1"/>
  <c r="J103" i="9"/>
  <c r="K103" i="9" s="1"/>
  <c r="J104" i="9"/>
  <c r="K104" i="9" s="1"/>
  <c r="J105" i="9"/>
  <c r="K105" i="9" s="1"/>
  <c r="J106" i="9"/>
  <c r="K106" i="9" s="1"/>
  <c r="J107" i="9"/>
  <c r="K107" i="9" s="1"/>
  <c r="J108" i="9"/>
  <c r="K108" i="9" s="1"/>
  <c r="J109" i="9"/>
  <c r="J110" i="9"/>
  <c r="J111" i="9"/>
  <c r="N111" i="9" s="1"/>
  <c r="J112" i="9"/>
  <c r="J113" i="9"/>
  <c r="J114" i="9"/>
  <c r="K114" i="9" s="1"/>
  <c r="J115" i="9"/>
  <c r="K115" i="9" s="1"/>
  <c r="J116" i="9"/>
  <c r="J117" i="9"/>
  <c r="K117" i="9" s="1"/>
  <c r="J118" i="9"/>
  <c r="K118" i="9" s="1"/>
  <c r="J119" i="9"/>
  <c r="J120" i="9"/>
  <c r="N120" i="9" s="1"/>
  <c r="J121" i="9"/>
  <c r="K121" i="9" s="1"/>
  <c r="J122" i="9"/>
  <c r="N122" i="9" s="1"/>
  <c r="J123" i="9"/>
  <c r="K123" i="9" s="1"/>
  <c r="J124" i="9"/>
  <c r="J125" i="9"/>
  <c r="J126" i="9"/>
  <c r="K126" i="9" s="1"/>
  <c r="J127" i="9"/>
  <c r="K127" i="9" s="1"/>
  <c r="J128" i="9"/>
  <c r="J129" i="9"/>
  <c r="K129" i="9" s="1"/>
  <c r="J130" i="9"/>
  <c r="K130" i="9" s="1"/>
  <c r="J131" i="9"/>
  <c r="K131" i="9" s="1"/>
  <c r="J132" i="9"/>
  <c r="K132" i="9" s="1"/>
  <c r="J133" i="9"/>
  <c r="K133" i="9" s="1"/>
  <c r="J134" i="9"/>
  <c r="J135" i="9"/>
  <c r="K135" i="9" s="1"/>
  <c r="J136" i="9"/>
  <c r="K136" i="9" s="1"/>
  <c r="J137" i="9"/>
  <c r="J138" i="9"/>
  <c r="K138" i="9" s="1"/>
  <c r="J139" i="9"/>
  <c r="K139" i="9" s="1"/>
  <c r="J140" i="9"/>
  <c r="J141" i="9"/>
  <c r="K141" i="9" s="1"/>
  <c r="J142" i="9"/>
  <c r="K142" i="9" s="1"/>
  <c r="J143" i="9"/>
  <c r="K143" i="9" s="1"/>
  <c r="J144" i="9"/>
  <c r="J145" i="9"/>
  <c r="K145" i="9" s="1"/>
  <c r="J146" i="9"/>
  <c r="J147" i="9"/>
  <c r="K147" i="9" s="1"/>
  <c r="J148" i="9"/>
  <c r="J149" i="9"/>
  <c r="J150" i="9"/>
  <c r="N150" i="9" s="1"/>
  <c r="J151" i="9"/>
  <c r="K151" i="9" s="1"/>
  <c r="J152" i="9"/>
  <c r="J153" i="9"/>
  <c r="K153" i="9" s="1"/>
  <c r="J154" i="9"/>
  <c r="K154" i="9" s="1"/>
  <c r="J155" i="9"/>
  <c r="J156" i="9"/>
  <c r="J157" i="9"/>
  <c r="K157" i="9" s="1"/>
  <c r="J158" i="9"/>
  <c r="N158" i="9" s="1"/>
  <c r="J159" i="9"/>
  <c r="K159" i="9" s="1"/>
  <c r="J160" i="9"/>
  <c r="K160" i="9" s="1"/>
  <c r="J161" i="9"/>
  <c r="J162" i="9"/>
  <c r="K162" i="9" s="1"/>
  <c r="J163" i="9"/>
  <c r="K163" i="9" s="1"/>
  <c r="J164" i="9"/>
  <c r="J165" i="9"/>
  <c r="K165" i="9" s="1"/>
  <c r="J166" i="9"/>
  <c r="K166" i="9" s="1"/>
  <c r="J167" i="9"/>
  <c r="J168" i="9"/>
  <c r="J169" i="9"/>
  <c r="J170" i="9"/>
  <c r="J171" i="9"/>
  <c r="K171" i="9" s="1"/>
  <c r="J172" i="9"/>
  <c r="K172" i="9" s="1"/>
  <c r="J173" i="9"/>
  <c r="J174" i="9"/>
  <c r="K174" i="9" s="1"/>
  <c r="J175" i="9"/>
  <c r="K175" i="9" s="1"/>
  <c r="J176" i="9"/>
  <c r="J177" i="9"/>
  <c r="K177" i="9" s="1"/>
  <c r="J178" i="9"/>
  <c r="K178" i="9" s="1"/>
  <c r="J179" i="9"/>
  <c r="J180" i="9"/>
  <c r="K180" i="9" s="1"/>
  <c r="J181" i="9"/>
  <c r="K181" i="9" s="1"/>
  <c r="J182" i="9"/>
  <c r="J183" i="9"/>
  <c r="K183" i="9" s="1"/>
  <c r="J184" i="9"/>
  <c r="J185" i="9"/>
  <c r="J186" i="9"/>
  <c r="K186" i="9" s="1"/>
  <c r="J187" i="9"/>
  <c r="K187" i="9" s="1"/>
  <c r="J188" i="9"/>
  <c r="J189" i="9"/>
  <c r="K189" i="9" s="1"/>
  <c r="J190" i="9"/>
  <c r="K190" i="9" s="1"/>
  <c r="J191" i="9"/>
  <c r="J192" i="9"/>
  <c r="N192" i="9" s="1"/>
  <c r="J193" i="9"/>
  <c r="N193" i="9" s="1"/>
  <c r="J194" i="9"/>
  <c r="N194" i="9" s="1"/>
  <c r="J195" i="9"/>
  <c r="J196" i="9"/>
  <c r="K196" i="9" s="1"/>
  <c r="J197" i="9"/>
  <c r="J198" i="9"/>
  <c r="J199" i="9"/>
  <c r="K199" i="9" s="1"/>
  <c r="J200" i="9"/>
  <c r="N200" i="9" s="1"/>
  <c r="J201" i="9"/>
  <c r="K201" i="9" s="1"/>
  <c r="J202" i="9"/>
  <c r="J203" i="9"/>
  <c r="K203" i="9" s="1"/>
  <c r="J204" i="9"/>
  <c r="J205" i="9"/>
  <c r="K205" i="9" s="1"/>
  <c r="J206" i="9"/>
  <c r="N206" i="9" s="1"/>
  <c r="J207" i="9"/>
  <c r="K207" i="9" s="1"/>
  <c r="J208" i="9"/>
  <c r="K208" i="9" s="1"/>
  <c r="J209" i="9"/>
  <c r="J210" i="9"/>
  <c r="K210" i="9" s="1"/>
  <c r="J211" i="9"/>
  <c r="K211" i="9" s="1"/>
  <c r="J212" i="9"/>
  <c r="J213" i="9"/>
  <c r="K213" i="9" s="1"/>
  <c r="J214" i="9"/>
  <c r="K214" i="9" s="1"/>
  <c r="J215" i="9"/>
  <c r="K215" i="9" s="1"/>
  <c r="J216" i="9"/>
  <c r="K216" i="9" s="1"/>
  <c r="J217" i="9"/>
  <c r="K217" i="9" s="1"/>
  <c r="J218" i="9"/>
  <c r="N218" i="9" s="1"/>
  <c r="J219" i="9"/>
  <c r="J220" i="9"/>
  <c r="K220" i="9" s="1"/>
  <c r="J221" i="9"/>
  <c r="J222" i="9"/>
  <c r="N222" i="9" s="1"/>
  <c r="J223" i="9"/>
  <c r="J224" i="9"/>
  <c r="J225" i="9"/>
  <c r="K225" i="9" s="1"/>
  <c r="J226" i="9"/>
  <c r="K226" i="9" s="1"/>
  <c r="J227" i="9"/>
  <c r="J228" i="9"/>
  <c r="J229" i="9"/>
  <c r="K229" i="9" s="1"/>
  <c r="J230" i="9"/>
  <c r="N230" i="9" s="1"/>
  <c r="J231" i="9"/>
  <c r="K231" i="9" s="1"/>
  <c r="J232" i="9"/>
  <c r="K232" i="9" s="1"/>
  <c r="J233" i="9"/>
  <c r="J234" i="9"/>
  <c r="K234" i="9" s="1"/>
  <c r="J235" i="9"/>
  <c r="K235" i="9" s="1"/>
  <c r="J236" i="9"/>
  <c r="J237" i="9"/>
  <c r="K237" i="9" s="1"/>
  <c r="J238" i="9"/>
  <c r="J239" i="9"/>
  <c r="J240" i="9"/>
  <c r="K240" i="9" s="1"/>
  <c r="J241" i="9"/>
  <c r="J242" i="9"/>
  <c r="N242" i="9" s="1"/>
  <c r="J243" i="9"/>
  <c r="K243" i="9" s="1"/>
  <c r="J244" i="9"/>
  <c r="K244" i="9" s="1"/>
  <c r="J245" i="9"/>
  <c r="J246" i="9"/>
  <c r="K246" i="9" s="1"/>
  <c r="J247" i="9"/>
  <c r="K247" i="9" s="1"/>
  <c r="J248" i="9"/>
  <c r="J249" i="9"/>
  <c r="N249" i="9" s="1"/>
  <c r="J250" i="9"/>
  <c r="K250" i="9" s="1"/>
  <c r="J251" i="9"/>
  <c r="K251" i="9" s="1"/>
  <c r="J252" i="9"/>
  <c r="N252" i="9" s="1"/>
  <c r="J253" i="9"/>
  <c r="K253" i="9" s="1"/>
  <c r="J254" i="9"/>
  <c r="J255" i="9"/>
  <c r="K255" i="9" s="1"/>
  <c r="J256" i="9"/>
  <c r="K256" i="9" s="1"/>
  <c r="J257" i="9"/>
  <c r="J258" i="9"/>
  <c r="N258" i="9" s="1"/>
  <c r="J259" i="9"/>
  <c r="N259" i="9" s="1"/>
  <c r="J260" i="9"/>
  <c r="J261" i="9"/>
  <c r="N261" i="9" s="1"/>
  <c r="J262" i="9"/>
  <c r="N262" i="9" s="1"/>
  <c r="J263" i="9"/>
  <c r="J264" i="9"/>
  <c r="N264" i="9" s="1"/>
  <c r="J265" i="9"/>
  <c r="K265" i="9" s="1"/>
  <c r="J266" i="9"/>
  <c r="J267" i="9"/>
  <c r="K267" i="9" s="1"/>
  <c r="J268" i="9"/>
  <c r="K268" i="9" s="1"/>
  <c r="J269" i="9"/>
  <c r="J270" i="9"/>
  <c r="K270" i="9" s="1"/>
  <c r="J271" i="9"/>
  <c r="K271" i="9" s="1"/>
  <c r="J272" i="9"/>
  <c r="J273" i="9"/>
  <c r="K273" i="9" s="1"/>
  <c r="J274" i="9"/>
  <c r="K274" i="9" s="1"/>
  <c r="J275" i="9"/>
  <c r="K275" i="9" s="1"/>
  <c r="J276" i="9"/>
  <c r="K276" i="9" s="1"/>
  <c r="J277" i="9"/>
  <c r="K277" i="9" s="1"/>
  <c r="J278" i="9"/>
  <c r="J279" i="9"/>
  <c r="K279" i="9" s="1"/>
  <c r="J280" i="9"/>
  <c r="K280" i="9" s="1"/>
  <c r="J281" i="9"/>
  <c r="J282" i="9"/>
  <c r="K282" i="9" s="1"/>
  <c r="J283" i="9"/>
  <c r="K283" i="9" s="1"/>
  <c r="J284" i="9"/>
  <c r="J285" i="9"/>
  <c r="K285" i="9" s="1"/>
  <c r="J286" i="9"/>
  <c r="K286" i="9" s="1"/>
  <c r="J287" i="9"/>
  <c r="K287" i="9" s="1"/>
  <c r="J288" i="9"/>
  <c r="K288" i="9" s="1"/>
  <c r="J289" i="9"/>
  <c r="N289" i="9" s="1"/>
  <c r="J290" i="9"/>
  <c r="N290" i="9" s="1"/>
  <c r="J291" i="9"/>
  <c r="K291" i="9" s="1"/>
  <c r="J292" i="9"/>
  <c r="N292" i="9" s="1"/>
  <c r="J293" i="9"/>
  <c r="J294" i="9"/>
  <c r="J295" i="9"/>
  <c r="J296" i="9"/>
  <c r="N296" i="9" s="1"/>
  <c r="J297" i="9"/>
  <c r="K297" i="9" s="1"/>
  <c r="J298" i="9"/>
  <c r="K298" i="9" s="1"/>
  <c r="J299" i="9"/>
  <c r="J300" i="9"/>
  <c r="K300" i="9" s="1"/>
  <c r="J301" i="9"/>
  <c r="K301" i="9" s="1"/>
  <c r="J302" i="9"/>
  <c r="N302" i="9" s="1"/>
  <c r="J303" i="9"/>
  <c r="K303" i="9" s="1"/>
  <c r="J304" i="9"/>
  <c r="K304" i="9" s="1"/>
  <c r="J305" i="9"/>
  <c r="J306" i="9"/>
  <c r="K306" i="9" s="1"/>
  <c r="J307" i="9"/>
  <c r="K307" i="9" s="1"/>
  <c r="J308" i="9"/>
  <c r="N308" i="9" s="1"/>
  <c r="J309" i="9"/>
  <c r="N309" i="9" s="1"/>
  <c r="J310" i="9"/>
  <c r="K310" i="9" s="1"/>
  <c r="J311" i="9"/>
  <c r="K311" i="9" s="1"/>
  <c r="J312" i="9"/>
  <c r="N312" i="9" s="1"/>
  <c r="J313" i="9"/>
  <c r="N313" i="9" s="1"/>
  <c r="J314" i="9"/>
  <c r="J315" i="9"/>
  <c r="K315" i="9" s="1"/>
  <c r="J316" i="9"/>
  <c r="K316" i="9" s="1"/>
  <c r="J317" i="9"/>
  <c r="N317" i="9" s="1"/>
  <c r="J318" i="9"/>
  <c r="K318" i="9" s="1"/>
  <c r="J319" i="9"/>
  <c r="J320" i="9"/>
  <c r="N320" i="9" s="1"/>
  <c r="J321" i="9"/>
  <c r="K321" i="9" s="1"/>
  <c r="J322" i="9"/>
  <c r="K322" i="9" s="1"/>
  <c r="J323" i="9"/>
  <c r="K323" i="9" s="1"/>
  <c r="J324" i="9"/>
  <c r="J325" i="9"/>
  <c r="N325" i="9" s="1"/>
  <c r="J326" i="9"/>
  <c r="N326" i="9" s="1"/>
  <c r="J327" i="9"/>
  <c r="K327" i="9" s="1"/>
  <c r="J328" i="9"/>
  <c r="K328" i="9" s="1"/>
  <c r="J329" i="9"/>
  <c r="J330" i="9"/>
  <c r="K330" i="9" s="1"/>
  <c r="J331" i="9"/>
  <c r="K331" i="9" s="1"/>
  <c r="J332" i="9"/>
  <c r="J333" i="9"/>
  <c r="K333" i="9" s="1"/>
  <c r="J334" i="9"/>
  <c r="K334" i="9" s="1"/>
  <c r="J335" i="9"/>
  <c r="J336" i="9"/>
  <c r="K336" i="9" s="1"/>
  <c r="J337" i="9"/>
  <c r="K337" i="9" s="1"/>
  <c r="J338" i="9"/>
  <c r="J339" i="9"/>
  <c r="K339" i="9" s="1"/>
  <c r="J340" i="9"/>
  <c r="K340" i="9" s="1"/>
  <c r="J341" i="9"/>
  <c r="J342" i="9"/>
  <c r="K342" i="9" s="1"/>
  <c r="J343" i="9"/>
  <c r="K343" i="9" s="1"/>
  <c r="J344" i="9"/>
  <c r="J345" i="9"/>
  <c r="K345" i="9" s="1"/>
  <c r="J346" i="9"/>
  <c r="K346" i="9" s="1"/>
  <c r="J347" i="9"/>
  <c r="K347" i="9" s="1"/>
  <c r="J348" i="9"/>
  <c r="N348" i="9" s="1"/>
  <c r="J349" i="9"/>
  <c r="K349" i="9" s="1"/>
  <c r="J350" i="9"/>
  <c r="N350" i="9" s="1"/>
  <c r="J351" i="9"/>
  <c r="N351" i="9" s="1"/>
  <c r="J352" i="9"/>
  <c r="K352" i="9" s="1"/>
  <c r="J353" i="9"/>
  <c r="J354" i="9"/>
  <c r="K354" i="9" s="1"/>
  <c r="J355" i="9"/>
  <c r="K355" i="9" s="1"/>
  <c r="J356" i="9"/>
  <c r="J357" i="9"/>
  <c r="K357" i="9" s="1"/>
  <c r="J358" i="9"/>
  <c r="K358" i="9" s="1"/>
  <c r="J359" i="9"/>
  <c r="K359" i="9" s="1"/>
  <c r="J360" i="9"/>
  <c r="K360" i="9" s="1"/>
  <c r="J361" i="9"/>
  <c r="N361" i="9" s="1"/>
  <c r="J362" i="9"/>
  <c r="N362" i="9" s="1"/>
  <c r="J363" i="9"/>
  <c r="N363" i="9" s="1"/>
  <c r="J364" i="9"/>
  <c r="J365" i="9"/>
  <c r="N365" i="9" s="1"/>
  <c r="J366" i="9"/>
  <c r="K366" i="9" s="1"/>
  <c r="J367" i="9"/>
  <c r="K367" i="9" s="1"/>
  <c r="J368" i="9"/>
  <c r="N368" i="9" s="1"/>
  <c r="J369" i="9"/>
  <c r="K369" i="9" s="1"/>
  <c r="J370" i="9"/>
  <c r="K370" i="9" s="1"/>
  <c r="J371" i="9"/>
  <c r="J372" i="9"/>
  <c r="K372" i="9" s="1"/>
  <c r="J373" i="9"/>
  <c r="K373" i="9" s="1"/>
  <c r="J374" i="9"/>
  <c r="J375" i="9"/>
  <c r="J376" i="9"/>
  <c r="K376" i="9" s="1"/>
  <c r="J377" i="9"/>
  <c r="J378" i="9"/>
  <c r="K378" i="9" s="1"/>
  <c r="J379" i="9"/>
  <c r="K379" i="9" s="1"/>
  <c r="J380" i="9"/>
  <c r="J381" i="9"/>
  <c r="K381" i="9" s="1"/>
  <c r="J382" i="9"/>
  <c r="J383" i="9"/>
  <c r="K383" i="9" s="1"/>
  <c r="J384" i="9"/>
  <c r="K384" i="9" s="1"/>
  <c r="J385" i="9"/>
  <c r="K385" i="9" s="1"/>
  <c r="J386" i="9"/>
  <c r="J387" i="9"/>
  <c r="K387" i="9" s="1"/>
  <c r="J388" i="9"/>
  <c r="K388" i="9" s="1"/>
  <c r="J389" i="9"/>
  <c r="J390" i="9"/>
  <c r="K390" i="9" s="1"/>
  <c r="J391" i="9"/>
  <c r="K391" i="9" s="1"/>
  <c r="J392" i="9"/>
  <c r="J393" i="9"/>
  <c r="K393" i="9" s="1"/>
  <c r="J394" i="9"/>
  <c r="K394" i="9" s="1"/>
  <c r="J395" i="9"/>
  <c r="K395" i="9" s="1"/>
  <c r="J396" i="9"/>
  <c r="K396" i="9" s="1"/>
  <c r="J397" i="9"/>
  <c r="J398" i="9"/>
  <c r="J399" i="9"/>
  <c r="K399" i="9" s="1"/>
  <c r="J400" i="9"/>
  <c r="J401" i="9"/>
  <c r="J402" i="9"/>
  <c r="K402" i="9" s="1"/>
  <c r="J403" i="9"/>
  <c r="J404" i="9"/>
  <c r="N404" i="9" s="1"/>
  <c r="J405" i="9"/>
  <c r="J406" i="9"/>
  <c r="N406" i="9" s="1"/>
  <c r="J407" i="9"/>
  <c r="J408" i="9"/>
  <c r="K408" i="9" s="1"/>
  <c r="J409" i="9"/>
  <c r="K409" i="9" s="1"/>
  <c r="J410" i="9"/>
  <c r="J411" i="9"/>
  <c r="J412" i="9"/>
  <c r="J413" i="9"/>
  <c r="J414" i="9"/>
  <c r="K414" i="9" s="1"/>
  <c r="J415" i="9"/>
  <c r="J416" i="9"/>
  <c r="N416" i="9" s="1"/>
  <c r="J417" i="9"/>
  <c r="K417" i="9" s="1"/>
  <c r="J418" i="9"/>
  <c r="K418" i="9" s="1"/>
  <c r="J419" i="9"/>
  <c r="K419" i="9" s="1"/>
  <c r="J420" i="9"/>
  <c r="K420" i="9" s="1"/>
  <c r="J421" i="9"/>
  <c r="K421" i="9" s="1"/>
  <c r="J422" i="9"/>
  <c r="J423" i="9"/>
  <c r="K423" i="9" s="1"/>
  <c r="J424" i="9"/>
  <c r="K424" i="9" s="1"/>
  <c r="J425" i="9"/>
  <c r="J426" i="9"/>
  <c r="K426" i="9" s="1"/>
  <c r="J427" i="9"/>
  <c r="K427" i="9" s="1"/>
  <c r="J428" i="9"/>
  <c r="N428" i="9" s="1"/>
  <c r="J429" i="9"/>
  <c r="J430" i="9"/>
  <c r="K430" i="9" s="1"/>
  <c r="J431" i="9"/>
  <c r="K431" i="9" s="1"/>
  <c r="J432" i="9"/>
  <c r="K432" i="9" s="1"/>
  <c r="J433" i="9"/>
  <c r="K433" i="9" s="1"/>
  <c r="J434" i="9"/>
  <c r="J435" i="9"/>
  <c r="K435" i="9" s="1"/>
  <c r="J436" i="9"/>
  <c r="K436" i="9" s="1"/>
  <c r="J437" i="9"/>
  <c r="J438" i="9"/>
  <c r="K438" i="9" s="1"/>
  <c r="J439" i="9"/>
  <c r="J440" i="9"/>
  <c r="N440" i="9" s="1"/>
  <c r="J441" i="9"/>
  <c r="K441" i="9" s="1"/>
  <c r="J442" i="9"/>
  <c r="K442" i="9" s="1"/>
  <c r="J443" i="9"/>
  <c r="J444" i="9"/>
  <c r="K444" i="9" s="1"/>
  <c r="J445" i="9"/>
  <c r="N445" i="9" s="1"/>
  <c r="J446" i="9"/>
  <c r="J447" i="9"/>
  <c r="K447" i="9" s="1"/>
  <c r="J448" i="9"/>
  <c r="J449" i="9"/>
  <c r="J450" i="9"/>
  <c r="K450" i="9" s="1"/>
  <c r="J451" i="9"/>
  <c r="J452" i="9"/>
  <c r="J453" i="9"/>
  <c r="K453" i="9" s="1"/>
  <c r="J454" i="9"/>
  <c r="K454" i="9" s="1"/>
  <c r="J455" i="9"/>
  <c r="K455" i="9" s="1"/>
  <c r="J456" i="9"/>
  <c r="N456" i="9" s="1"/>
  <c r="J457" i="9"/>
  <c r="K457" i="9" s="1"/>
  <c r="J458" i="9"/>
  <c r="J459" i="9"/>
  <c r="N459" i="9" s="1"/>
  <c r="J460" i="9"/>
  <c r="J461" i="9"/>
  <c r="J462" i="9"/>
  <c r="N462" i="9" s="1"/>
  <c r="J463" i="9"/>
  <c r="N463" i="9" s="1"/>
  <c r="J464" i="9"/>
  <c r="N464" i="9" s="1"/>
  <c r="J465" i="9"/>
  <c r="K465" i="9" s="1"/>
  <c r="J466" i="9"/>
  <c r="K466" i="9" s="1"/>
  <c r="J467" i="9"/>
  <c r="K467" i="9" s="1"/>
  <c r="J468" i="9"/>
  <c r="K468" i="9" s="1"/>
  <c r="J469" i="9"/>
  <c r="K469" i="9" s="1"/>
  <c r="J470" i="9"/>
  <c r="J471" i="9"/>
  <c r="K471" i="9" s="1"/>
  <c r="J472" i="9"/>
  <c r="N472" i="9" s="1"/>
  <c r="J473" i="9"/>
  <c r="J474" i="9"/>
  <c r="N474" i="9" s="1"/>
  <c r="J475" i="9"/>
  <c r="N475" i="9" s="1"/>
  <c r="J476" i="9"/>
  <c r="N476" i="9" s="1"/>
  <c r="J477" i="9"/>
  <c r="N477" i="9" s="1"/>
  <c r="J478" i="9"/>
  <c r="K478" i="9" s="1"/>
  <c r="J479" i="9"/>
  <c r="J480" i="9"/>
  <c r="N480" i="9" s="1"/>
  <c r="J481" i="9"/>
  <c r="K481" i="9" s="1"/>
  <c r="J482" i="9"/>
  <c r="J483" i="9"/>
  <c r="K483" i="9" s="1"/>
  <c r="J484" i="9"/>
  <c r="K484" i="9" s="1"/>
  <c r="J485" i="9"/>
  <c r="J486" i="9"/>
  <c r="N486" i="9" s="1"/>
  <c r="J487" i="9"/>
  <c r="K487" i="9" s="1"/>
  <c r="J488" i="9"/>
  <c r="J489" i="9"/>
  <c r="N489" i="9" s="1"/>
  <c r="J490" i="9"/>
  <c r="K490" i="9" s="1"/>
  <c r="J491" i="9"/>
  <c r="K491" i="9" s="1"/>
  <c r="J492" i="9"/>
  <c r="N492" i="9" s="1"/>
  <c r="J493" i="9"/>
  <c r="K493" i="9" s="1"/>
  <c r="J494" i="9"/>
  <c r="J495" i="9"/>
  <c r="K495" i="9" s="1"/>
  <c r="J496" i="9"/>
  <c r="K496" i="9" s="1"/>
  <c r="J497" i="9"/>
  <c r="J498" i="9"/>
  <c r="K498" i="9" s="1"/>
  <c r="J499" i="9"/>
  <c r="K499" i="9" s="1"/>
  <c r="J500" i="9"/>
  <c r="J501" i="9"/>
  <c r="K501" i="9" s="1"/>
  <c r="J502" i="9"/>
  <c r="K502" i="9" s="1"/>
  <c r="J503" i="9"/>
  <c r="K503" i="9" s="1"/>
  <c r="J504" i="9"/>
  <c r="K504" i="9" s="1"/>
  <c r="J505" i="9"/>
  <c r="K505" i="9" s="1"/>
  <c r="J506" i="9"/>
  <c r="J507" i="9"/>
  <c r="K507" i="9" s="1"/>
  <c r="J508" i="9"/>
  <c r="K508" i="9" s="1"/>
  <c r="J509" i="9"/>
  <c r="J510" i="9"/>
  <c r="J511" i="9"/>
  <c r="N511" i="9" s="1"/>
  <c r="J512" i="9"/>
  <c r="N512" i="9" s="1"/>
  <c r="J513" i="9"/>
  <c r="K513" i="9" s="1"/>
  <c r="J514" i="9"/>
  <c r="K514" i="9" s="1"/>
  <c r="J515" i="9"/>
  <c r="J516" i="9"/>
  <c r="K516" i="9" s="1"/>
  <c r="J517" i="9"/>
  <c r="K517" i="9" s="1"/>
  <c r="J518" i="9"/>
  <c r="J519" i="9"/>
  <c r="N519" i="9" s="1"/>
  <c r="J520" i="9"/>
  <c r="K520" i="9" s="1"/>
  <c r="J521" i="9"/>
  <c r="J522" i="9"/>
  <c r="K522" i="9" s="1"/>
  <c r="J523" i="9"/>
  <c r="N523" i="9" s="1"/>
  <c r="J524" i="9"/>
  <c r="J525" i="9"/>
  <c r="K525" i="9" s="1"/>
  <c r="J526" i="9"/>
  <c r="K526" i="9" s="1"/>
  <c r="J527" i="9"/>
  <c r="K527" i="9" s="1"/>
  <c r="J528" i="9"/>
  <c r="N528" i="9" s="1"/>
  <c r="J529" i="9"/>
  <c r="K529" i="9" s="1"/>
  <c r="J530" i="9"/>
  <c r="J531" i="9"/>
  <c r="K531" i="9" s="1"/>
  <c r="J532" i="9"/>
  <c r="K532" i="9" s="1"/>
  <c r="J533" i="9"/>
  <c r="J534" i="9"/>
  <c r="N534" i="9" s="1"/>
  <c r="J535" i="9"/>
  <c r="K535" i="9" s="1"/>
  <c r="J536" i="9"/>
  <c r="J537" i="9"/>
  <c r="K537" i="9" s="1"/>
  <c r="J538" i="9"/>
  <c r="K538" i="9" s="1"/>
  <c r="J539" i="9"/>
  <c r="K539" i="9" s="1"/>
  <c r="J540" i="9"/>
  <c r="N540" i="9" s="1"/>
  <c r="J541" i="9"/>
  <c r="K541" i="9" s="1"/>
  <c r="J542" i="9"/>
  <c r="N542" i="9" s="1"/>
  <c r="J543" i="9"/>
  <c r="J544" i="9"/>
  <c r="N544" i="9" s="1"/>
  <c r="J545" i="9"/>
  <c r="J546" i="9"/>
  <c r="N546" i="9" s="1"/>
  <c r="J547" i="9"/>
  <c r="K547" i="9" s="1"/>
  <c r="J548" i="9"/>
  <c r="N548" i="9" s="1"/>
  <c r="J549" i="9"/>
  <c r="N549" i="9" s="1"/>
  <c r="J550" i="9"/>
  <c r="K550" i="9" s="1"/>
  <c r="J551" i="9"/>
  <c r="J552" i="9"/>
  <c r="J553" i="9"/>
  <c r="J554" i="9"/>
  <c r="N554" i="9" s="1"/>
  <c r="J555" i="9"/>
  <c r="K555" i="9" s="1"/>
  <c r="J556" i="9"/>
  <c r="N556" i="9" s="1"/>
  <c r="J557" i="9"/>
  <c r="J558" i="9"/>
  <c r="K558" i="9" s="1"/>
  <c r="J559" i="9"/>
  <c r="K559" i="9" s="1"/>
  <c r="J560" i="9"/>
  <c r="J561" i="9"/>
  <c r="J562" i="9"/>
  <c r="K562" i="9" s="1"/>
  <c r="J563" i="9"/>
  <c r="K563" i="9" s="1"/>
  <c r="J564" i="9"/>
  <c r="K564" i="9" s="1"/>
  <c r="J565" i="9"/>
  <c r="K565" i="9" s="1"/>
  <c r="J566" i="9"/>
  <c r="N566" i="9" s="1"/>
  <c r="J567" i="9"/>
  <c r="K567" i="9" s="1"/>
  <c r="J568" i="9"/>
  <c r="N568" i="9" s="1"/>
  <c r="J569" i="9"/>
  <c r="J570" i="9"/>
  <c r="N570" i="9" s="1"/>
  <c r="J571" i="9"/>
  <c r="K571" i="9" s="1"/>
  <c r="J572" i="9"/>
  <c r="J573" i="9"/>
  <c r="K573" i="9" s="1"/>
  <c r="J574" i="9"/>
  <c r="K574" i="9" s="1"/>
  <c r="J575" i="9"/>
  <c r="N575" i="9" s="1"/>
  <c r="J576" i="9"/>
  <c r="K576" i="9" s="1"/>
  <c r="J577" i="9"/>
  <c r="K577" i="9" s="1"/>
  <c r="J578" i="9"/>
  <c r="N578" i="9" s="1"/>
  <c r="J579" i="9"/>
  <c r="J580" i="9"/>
  <c r="J581" i="9"/>
  <c r="J582" i="9"/>
  <c r="N582" i="9" s="1"/>
  <c r="J583" i="9"/>
  <c r="K583" i="9" s="1"/>
  <c r="J584" i="9"/>
  <c r="N584" i="9" s="1"/>
  <c r="J585" i="9"/>
  <c r="K585" i="9" s="1"/>
  <c r="J586" i="9"/>
  <c r="N586" i="9" s="1"/>
  <c r="J587" i="9"/>
  <c r="J588" i="9"/>
  <c r="N588" i="9" s="1"/>
  <c r="J589" i="9"/>
  <c r="K589" i="9" s="1"/>
  <c r="J590" i="9"/>
  <c r="J591" i="9"/>
  <c r="K591" i="9" s="1"/>
  <c r="J592" i="9"/>
  <c r="K592" i="9" s="1"/>
  <c r="J593" i="9"/>
  <c r="J594" i="9"/>
  <c r="J595" i="9"/>
  <c r="K595" i="9" s="1"/>
  <c r="J596" i="9"/>
  <c r="J597" i="9"/>
  <c r="K597" i="9" s="1"/>
  <c r="J598" i="9"/>
  <c r="K598" i="9" s="1"/>
  <c r="J599" i="9"/>
  <c r="J600" i="9"/>
  <c r="K600" i="9" s="1"/>
  <c r="J601" i="9"/>
  <c r="J602" i="9"/>
  <c r="J603" i="9"/>
  <c r="N603" i="9" s="1"/>
  <c r="J604" i="9"/>
  <c r="K604" i="9" s="1"/>
  <c r="J605" i="9"/>
  <c r="K605" i="9" s="1"/>
  <c r="J606" i="9"/>
  <c r="J607" i="9"/>
  <c r="N607" i="9" s="1"/>
  <c r="J608" i="9"/>
  <c r="J609" i="9"/>
  <c r="N609" i="9" s="1"/>
  <c r="J610" i="9"/>
  <c r="K610" i="9" s="1"/>
  <c r="J611" i="9"/>
  <c r="J612" i="9"/>
  <c r="K612" i="9" s="1"/>
  <c r="J613" i="9"/>
  <c r="K613" i="9" s="1"/>
  <c r="J614" i="9"/>
  <c r="J615" i="9"/>
  <c r="J616" i="9"/>
  <c r="K616" i="9" s="1"/>
  <c r="J617" i="9"/>
  <c r="N617" i="9" s="1"/>
  <c r="J618" i="9"/>
  <c r="J619" i="9"/>
  <c r="J620" i="9"/>
  <c r="N620" i="9" s="1"/>
  <c r="J621" i="9"/>
  <c r="K621" i="9" s="1"/>
  <c r="J622" i="9"/>
  <c r="K622" i="9" s="1"/>
  <c r="J623" i="9"/>
  <c r="J624" i="9"/>
  <c r="K624" i="9" s="1"/>
  <c r="J625" i="9"/>
  <c r="K625" i="9" s="1"/>
  <c r="J626" i="9"/>
  <c r="J627" i="9"/>
  <c r="K627" i="9" s="1"/>
  <c r="J628" i="9"/>
  <c r="K628" i="9" s="1"/>
  <c r="J629" i="9"/>
  <c r="J630" i="9"/>
  <c r="K630" i="9" s="1"/>
  <c r="J631" i="9"/>
  <c r="K631" i="9" s="1"/>
  <c r="J632" i="9"/>
  <c r="J633" i="9"/>
  <c r="K633" i="9" s="1"/>
  <c r="J634" i="9"/>
  <c r="K634" i="9" s="1"/>
  <c r="J635" i="9"/>
  <c r="J636" i="9"/>
  <c r="K636" i="9" s="1"/>
  <c r="J637" i="9"/>
  <c r="K637" i="9" s="1"/>
  <c r="J638" i="9"/>
  <c r="J639" i="9"/>
  <c r="K639" i="9" s="1"/>
  <c r="J640" i="9"/>
  <c r="K640" i="9" s="1"/>
  <c r="J641" i="9"/>
  <c r="J642" i="9"/>
  <c r="K642" i="9" s="1"/>
  <c r="J643" i="9"/>
  <c r="K643" i="9" s="1"/>
  <c r="J644" i="9"/>
  <c r="J645" i="9"/>
  <c r="K645" i="9" s="1"/>
  <c r="J646" i="9"/>
  <c r="K646" i="9" s="1"/>
  <c r="J647" i="9"/>
  <c r="J648" i="9"/>
  <c r="K648" i="9" s="1"/>
  <c r="J649" i="9"/>
  <c r="K649" i="9" s="1"/>
  <c r="J650" i="9"/>
  <c r="J651" i="9"/>
  <c r="K651" i="9" s="1"/>
  <c r="J652" i="9"/>
  <c r="K652" i="9" s="1"/>
  <c r="J653" i="9"/>
  <c r="J654" i="9"/>
  <c r="N654" i="9" s="1"/>
  <c r="J655" i="9"/>
  <c r="N655" i="9" s="1"/>
  <c r="J656" i="9"/>
  <c r="N656" i="9" s="1"/>
  <c r="J657" i="9"/>
  <c r="K657" i="9" s="1"/>
  <c r="J658" i="9"/>
  <c r="K658" i="9" s="1"/>
  <c r="J659" i="9"/>
  <c r="J660" i="9"/>
  <c r="N660" i="9" s="1"/>
  <c r="J661" i="9"/>
  <c r="K661" i="9" s="1"/>
  <c r="J662" i="9"/>
  <c r="N662" i="9" s="1"/>
  <c r="J663" i="9"/>
  <c r="K663" i="9" s="1"/>
  <c r="J664" i="9"/>
  <c r="K664" i="9" s="1"/>
  <c r="J665" i="9"/>
  <c r="J666" i="9"/>
  <c r="K666" i="9" s="1"/>
  <c r="J667" i="9"/>
  <c r="N667" i="9" s="1"/>
  <c r="J668" i="9"/>
  <c r="N668" i="9" s="1"/>
  <c r="J669" i="9"/>
  <c r="K669" i="9" s="1"/>
  <c r="J670" i="9"/>
  <c r="N670" i="9" s="1"/>
  <c r="J671" i="9"/>
  <c r="J672" i="9"/>
  <c r="K672" i="9" s="1"/>
  <c r="J673" i="9"/>
  <c r="N673" i="9" s="1"/>
  <c r="J674" i="9"/>
  <c r="J675" i="9"/>
  <c r="K675" i="9" s="1"/>
  <c r="J676" i="9"/>
  <c r="K676" i="9" s="1"/>
  <c r="J677" i="9"/>
  <c r="J678" i="9"/>
  <c r="K678" i="9" s="1"/>
  <c r="J679" i="9"/>
  <c r="K679" i="9" s="1"/>
  <c r="J680" i="9"/>
  <c r="J681" i="9"/>
  <c r="K681" i="9" s="1"/>
  <c r="J682" i="9"/>
  <c r="K682" i="9" s="1"/>
  <c r="J683" i="9"/>
  <c r="J684" i="9"/>
  <c r="N684" i="9" s="1"/>
  <c r="J685" i="9"/>
  <c r="N685" i="9" s="1"/>
  <c r="J686" i="9"/>
  <c r="N686" i="9" s="1"/>
  <c r="J687" i="9"/>
  <c r="J688" i="9"/>
  <c r="J689" i="9"/>
  <c r="J690" i="9"/>
  <c r="K690" i="9" s="1"/>
  <c r="J691" i="9"/>
  <c r="K691" i="9" s="1"/>
  <c r="J692" i="9"/>
  <c r="J693" i="9"/>
  <c r="K693" i="9" s="1"/>
  <c r="J694" i="9"/>
  <c r="K694" i="9" s="1"/>
  <c r="J695" i="9"/>
  <c r="N695" i="9" s="1"/>
  <c r="J696" i="9"/>
  <c r="K696" i="9" s="1"/>
  <c r="J697" i="9"/>
  <c r="J698" i="9"/>
  <c r="N698" i="9" s="1"/>
  <c r="J699" i="9"/>
  <c r="J700" i="9"/>
  <c r="N700" i="9" s="1"/>
  <c r="J701" i="9"/>
  <c r="J702" i="9"/>
  <c r="K702" i="9" s="1"/>
  <c r="J703" i="9"/>
  <c r="K703" i="9" s="1"/>
  <c r="J704" i="9"/>
  <c r="J705" i="9"/>
  <c r="K705" i="9" s="1"/>
  <c r="J706" i="9"/>
  <c r="K706" i="9" s="1"/>
  <c r="J707" i="9"/>
  <c r="J708" i="9"/>
  <c r="K708" i="9" s="1"/>
  <c r="J709" i="9"/>
  <c r="K709" i="9" s="1"/>
  <c r="J710" i="9"/>
  <c r="J711" i="9"/>
  <c r="K711" i="9" s="1"/>
  <c r="J712" i="9"/>
  <c r="K712" i="9" s="1"/>
  <c r="J713" i="9"/>
  <c r="J714" i="9"/>
  <c r="K714" i="9" s="1"/>
  <c r="J715" i="9"/>
  <c r="K715" i="9" s="1"/>
  <c r="J716" i="9"/>
  <c r="J717" i="9"/>
  <c r="K717" i="9" s="1"/>
  <c r="J718" i="9"/>
  <c r="K718" i="9" s="1"/>
  <c r="J719" i="9"/>
  <c r="J720" i="9"/>
  <c r="K720" i="9" s="1"/>
  <c r="J721" i="9"/>
  <c r="K721" i="9" s="1"/>
  <c r="J722" i="9"/>
  <c r="N722" i="9" s="1"/>
  <c r="J723" i="9"/>
  <c r="K723" i="9" s="1"/>
  <c r="J724" i="9"/>
  <c r="K724" i="9" s="1"/>
  <c r="J725" i="9"/>
  <c r="J726" i="9"/>
  <c r="K726" i="9" s="1"/>
  <c r="J727" i="9"/>
  <c r="N727" i="9" s="1"/>
  <c r="J728" i="9"/>
  <c r="J729" i="9"/>
  <c r="J730" i="9"/>
  <c r="N730" i="9" s="1"/>
  <c r="J731" i="9"/>
  <c r="J732" i="9"/>
  <c r="K732" i="9" s="1"/>
  <c r="J733" i="9"/>
  <c r="N733" i="9" s="1"/>
  <c r="J734" i="9"/>
  <c r="N734" i="9" s="1"/>
  <c r="J735" i="9"/>
  <c r="N735" i="9" s="1"/>
  <c r="J736" i="9"/>
  <c r="K736" i="9" s="1"/>
  <c r="J737" i="9"/>
  <c r="N737" i="9" s="1"/>
  <c r="J738" i="9"/>
  <c r="K738" i="9" s="1"/>
  <c r="J739" i="9"/>
  <c r="K739" i="9" s="1"/>
  <c r="J740" i="9"/>
  <c r="J741" i="9"/>
  <c r="K741" i="9" s="1"/>
  <c r="J742" i="9"/>
  <c r="K742" i="9" s="1"/>
  <c r="J743" i="9"/>
  <c r="J744" i="9"/>
  <c r="J745" i="9"/>
  <c r="N745" i="9" s="1"/>
  <c r="J746" i="9"/>
  <c r="N746" i="9" s="1"/>
  <c r="J747" i="9"/>
  <c r="K747" i="9" s="1"/>
  <c r="J748" i="9"/>
  <c r="J749" i="9"/>
  <c r="J750" i="9"/>
  <c r="K750" i="9" s="1"/>
  <c r="J751" i="9"/>
  <c r="J752" i="9"/>
  <c r="J753" i="9"/>
  <c r="K753" i="9" s="1"/>
  <c r="J754" i="9"/>
  <c r="K754" i="9" s="1"/>
  <c r="J755" i="9"/>
  <c r="J756" i="9"/>
  <c r="K756" i="9" s="1"/>
  <c r="J757" i="9"/>
  <c r="J758" i="9"/>
  <c r="N758" i="9" s="1"/>
  <c r="J759" i="9"/>
  <c r="K759" i="9" s="1"/>
  <c r="J760" i="9"/>
  <c r="K760" i="9" s="1"/>
  <c r="J761" i="9"/>
  <c r="J762" i="9"/>
  <c r="N762" i="9" s="1"/>
  <c r="J763" i="9"/>
  <c r="J764" i="9"/>
  <c r="J765" i="9"/>
  <c r="N765" i="9" s="1"/>
  <c r="J766" i="9"/>
  <c r="K766" i="9" s="1"/>
  <c r="J767" i="9"/>
  <c r="J768" i="9"/>
  <c r="N768" i="9" s="1"/>
  <c r="J769" i="9"/>
  <c r="K769" i="9" s="1"/>
  <c r="J770" i="9"/>
  <c r="J771" i="9"/>
  <c r="N771" i="9" s="1"/>
  <c r="J772" i="9"/>
  <c r="K772" i="9" s="1"/>
  <c r="J773" i="9"/>
  <c r="J774" i="9"/>
  <c r="N774" i="9" s="1"/>
  <c r="J775" i="9"/>
  <c r="J776" i="9"/>
  <c r="N776" i="9" s="1"/>
  <c r="J777" i="9"/>
  <c r="J778" i="9"/>
  <c r="K778" i="9" s="1"/>
  <c r="J779" i="9"/>
  <c r="J780" i="9"/>
  <c r="J781" i="9"/>
  <c r="J782" i="9"/>
  <c r="J783" i="9"/>
  <c r="K783" i="9" s="1"/>
  <c r="J784" i="9"/>
  <c r="N784" i="9" s="1"/>
  <c r="J785" i="9"/>
  <c r="N785" i="9" s="1"/>
  <c r="J786" i="9"/>
  <c r="N786" i="9" s="1"/>
  <c r="J787" i="9"/>
  <c r="K787" i="9" s="1"/>
  <c r="J788" i="9"/>
  <c r="J789" i="9"/>
  <c r="J790" i="9"/>
  <c r="J791" i="9"/>
  <c r="J792" i="9"/>
  <c r="N792" i="9" s="1"/>
  <c r="J793" i="9"/>
  <c r="N793" i="9" s="1"/>
  <c r="J794" i="9"/>
  <c r="J795" i="9"/>
  <c r="K795" i="9" s="1"/>
  <c r="J796" i="9"/>
  <c r="N796" i="9" s="1"/>
  <c r="J797" i="9"/>
  <c r="J798" i="9"/>
  <c r="N798" i="9" s="1"/>
  <c r="J799" i="9"/>
  <c r="K799" i="9" s="1"/>
  <c r="J800" i="9"/>
  <c r="N800" i="9" s="1"/>
  <c r="J801" i="9"/>
  <c r="N801" i="9" s="1"/>
  <c r="J802" i="9"/>
  <c r="N802" i="9" s="1"/>
  <c r="J803" i="9"/>
  <c r="J804" i="9"/>
  <c r="N804" i="9" s="1"/>
  <c r="J805" i="9"/>
  <c r="K805" i="9" s="1"/>
  <c r="J806" i="9"/>
  <c r="J807" i="9"/>
  <c r="K807" i="9" s="1"/>
  <c r="J808" i="9"/>
  <c r="K808" i="9" s="1"/>
  <c r="J809" i="9"/>
  <c r="J810" i="9"/>
  <c r="K810" i="9" s="1"/>
  <c r="J811" i="9"/>
  <c r="K811" i="9" s="1"/>
  <c r="J812" i="9"/>
  <c r="N812" i="9" s="1"/>
  <c r="J813" i="9"/>
  <c r="K813" i="9" s="1"/>
  <c r="J814" i="9"/>
  <c r="N814" i="9" s="1"/>
  <c r="J815" i="9"/>
  <c r="J816" i="9"/>
  <c r="N816" i="9" s="1"/>
  <c r="J817" i="9"/>
  <c r="K817" i="9" s="1"/>
  <c r="J818" i="9"/>
  <c r="J819" i="9"/>
  <c r="N819" i="9" s="1"/>
  <c r="J820" i="9"/>
  <c r="K820" i="9" s="1"/>
  <c r="J821" i="9"/>
  <c r="J822" i="9"/>
  <c r="K822" i="9" s="1"/>
  <c r="J823" i="9"/>
  <c r="K823" i="9" s="1"/>
  <c r="J824" i="9"/>
  <c r="J825" i="9"/>
  <c r="K825" i="9" s="1"/>
  <c r="J826" i="9"/>
  <c r="K826" i="9" s="1"/>
  <c r="J827" i="9"/>
  <c r="J828" i="9"/>
  <c r="K828" i="9" s="1"/>
  <c r="J829" i="9"/>
  <c r="K829" i="9" s="1"/>
  <c r="J830" i="9"/>
  <c r="J831" i="9"/>
  <c r="K831" i="9" s="1"/>
  <c r="J832" i="9"/>
  <c r="J833" i="9"/>
  <c r="J834" i="9"/>
  <c r="K834" i="9" s="1"/>
  <c r="J835" i="9"/>
  <c r="K835" i="9" s="1"/>
  <c r="J836" i="9"/>
  <c r="J837" i="9"/>
  <c r="K837" i="9" s="1"/>
  <c r="J838" i="9"/>
  <c r="K838" i="9" s="1"/>
  <c r="J839" i="9"/>
  <c r="J840" i="9"/>
  <c r="K840" i="9" s="1"/>
  <c r="J841" i="9"/>
  <c r="K841" i="9" s="1"/>
  <c r="J842" i="9"/>
  <c r="J843" i="9"/>
  <c r="K843" i="9" s="1"/>
  <c r="J844" i="9"/>
  <c r="K844" i="9" s="1"/>
  <c r="J845" i="9"/>
  <c r="J846" i="9"/>
  <c r="N846" i="9" s="1"/>
  <c r="J847" i="9"/>
  <c r="K847" i="9" s="1"/>
  <c r="J848" i="9"/>
  <c r="J849" i="9"/>
  <c r="K849" i="9" s="1"/>
  <c r="J850" i="9"/>
  <c r="K850" i="9" s="1"/>
  <c r="J851" i="9"/>
  <c r="J852" i="9"/>
  <c r="K852" i="9" s="1"/>
  <c r="J853" i="9"/>
  <c r="J854" i="9"/>
  <c r="N854" i="9" s="1"/>
  <c r="J855" i="9"/>
  <c r="J856" i="9"/>
  <c r="K856" i="9" s="1"/>
  <c r="J857" i="9"/>
  <c r="J858" i="9"/>
  <c r="N858" i="9" s="1"/>
  <c r="J859" i="9"/>
  <c r="J860" i="9"/>
  <c r="J861" i="9"/>
  <c r="K861" i="9" s="1"/>
  <c r="J862" i="9"/>
  <c r="K862" i="9" s="1"/>
  <c r="J863" i="9"/>
  <c r="J864" i="9"/>
  <c r="K864" i="9" s="1"/>
  <c r="J865" i="9"/>
  <c r="K865" i="9" s="1"/>
  <c r="J866" i="9"/>
  <c r="J867" i="9"/>
  <c r="K867" i="9" s="1"/>
  <c r="J868" i="9"/>
  <c r="K868" i="9" s="1"/>
  <c r="J869" i="9"/>
  <c r="J870" i="9"/>
  <c r="K870" i="9" s="1"/>
  <c r="J871" i="9"/>
  <c r="K871" i="9" s="1"/>
  <c r="J872" i="9"/>
  <c r="N872" i="9" s="1"/>
  <c r="J873" i="9"/>
  <c r="J874" i="9"/>
  <c r="J875" i="9"/>
  <c r="J876" i="9"/>
  <c r="K876" i="9" s="1"/>
  <c r="J877" i="9"/>
  <c r="K877" i="9" s="1"/>
  <c r="J878" i="9"/>
  <c r="N878" i="9" s="1"/>
  <c r="J879" i="9"/>
  <c r="K879" i="9" s="1"/>
  <c r="J880" i="9"/>
  <c r="K880" i="9" s="1"/>
  <c r="J881" i="9"/>
  <c r="J882" i="9"/>
  <c r="N882" i="9" s="1"/>
  <c r="J883" i="9"/>
  <c r="N883" i="9" s="1"/>
  <c r="J884" i="9"/>
  <c r="N884" i="9" s="1"/>
  <c r="J885" i="9"/>
  <c r="N885" i="9" s="1"/>
  <c r="J886" i="9"/>
  <c r="K886" i="9" s="1"/>
  <c r="J887" i="9"/>
  <c r="J888" i="9"/>
  <c r="K888" i="9" s="1"/>
  <c r="J889" i="9"/>
  <c r="K889" i="9" s="1"/>
  <c r="J890" i="9"/>
  <c r="J891" i="9"/>
  <c r="J892" i="9"/>
  <c r="K892" i="9" s="1"/>
  <c r="J893" i="9"/>
  <c r="J894" i="9"/>
  <c r="K894" i="9" s="1"/>
  <c r="J895" i="9"/>
  <c r="J896" i="9"/>
  <c r="N896" i="9" s="1"/>
  <c r="J897" i="9"/>
  <c r="K897" i="9" s="1"/>
  <c r="J898" i="9"/>
  <c r="J899" i="9"/>
  <c r="J900" i="9"/>
  <c r="K900" i="9" s="1"/>
  <c r="J901" i="9"/>
  <c r="J902" i="9"/>
  <c r="N902" i="9" s="1"/>
  <c r="J903" i="9"/>
  <c r="K903" i="9" s="1"/>
  <c r="J904" i="9"/>
  <c r="N904" i="9" s="1"/>
  <c r="J905" i="9"/>
  <c r="J906" i="9"/>
  <c r="N906" i="9" s="1"/>
  <c r="J907" i="9"/>
  <c r="K907" i="9" s="1"/>
  <c r="J908" i="9"/>
  <c r="N908" i="9" s="1"/>
  <c r="J909" i="9"/>
  <c r="K909" i="9" s="1"/>
  <c r="J910" i="9"/>
  <c r="K910" i="9" s="1"/>
  <c r="J911" i="9"/>
  <c r="J912" i="9"/>
  <c r="N912" i="9" s="1"/>
  <c r="J913" i="9"/>
  <c r="K913" i="9" s="1"/>
  <c r="J914" i="9"/>
  <c r="J915" i="9"/>
  <c r="K915" i="9" s="1"/>
  <c r="J916" i="9"/>
  <c r="K916" i="9" s="1"/>
  <c r="J917" i="9"/>
  <c r="N917" i="9" s="1"/>
  <c r="J918" i="9"/>
  <c r="K918" i="9" s="1"/>
  <c r="J919" i="9"/>
  <c r="K919" i="9" s="1"/>
  <c r="J920" i="9"/>
  <c r="J921" i="9"/>
  <c r="K921" i="9" s="1"/>
  <c r="J922" i="9"/>
  <c r="K922" i="9" s="1"/>
  <c r="J923" i="9"/>
  <c r="N923" i="9" s="1"/>
  <c r="J924" i="9"/>
  <c r="K924" i="9" s="1"/>
  <c r="J925" i="9"/>
  <c r="K925" i="9" s="1"/>
  <c r="J926" i="9"/>
  <c r="J927" i="9"/>
  <c r="K927" i="9" s="1"/>
  <c r="J928" i="9"/>
  <c r="K928" i="9" s="1"/>
  <c r="J929" i="9"/>
  <c r="J930" i="9"/>
  <c r="K930" i="9" s="1"/>
  <c r="J931" i="9"/>
  <c r="K931" i="9" s="1"/>
  <c r="J932" i="9"/>
  <c r="J933" i="9"/>
  <c r="K933" i="9" s="1"/>
  <c r="J934" i="9"/>
  <c r="K934" i="9" s="1"/>
  <c r="J935" i="9"/>
  <c r="J936" i="9"/>
  <c r="K936" i="9" s="1"/>
  <c r="J937" i="9"/>
  <c r="K937" i="9" s="1"/>
  <c r="J938" i="9"/>
  <c r="J939" i="9"/>
  <c r="K939" i="9" s="1"/>
  <c r="J940" i="9"/>
  <c r="K940" i="9" s="1"/>
  <c r="J941" i="9"/>
  <c r="J942" i="9"/>
  <c r="K942" i="9" s="1"/>
  <c r="J943" i="9"/>
  <c r="K943" i="9" s="1"/>
  <c r="J944" i="9"/>
  <c r="N944" i="9" s="1"/>
  <c r="J945" i="9"/>
  <c r="K945" i="9" s="1"/>
  <c r="J946" i="9"/>
  <c r="K946" i="9" s="1"/>
  <c r="J947" i="9"/>
  <c r="J948" i="9"/>
  <c r="J949" i="9"/>
  <c r="J950" i="9"/>
  <c r="N950" i="9" s="1"/>
  <c r="J951" i="9"/>
  <c r="K951" i="9" s="1"/>
  <c r="J952" i="9"/>
  <c r="K952" i="9" s="1"/>
  <c r="J953" i="9"/>
  <c r="J954" i="9"/>
  <c r="K954" i="9" s="1"/>
  <c r="J955" i="9"/>
  <c r="K955" i="9" s="1"/>
  <c r="J956" i="9"/>
  <c r="J957" i="9"/>
  <c r="J958" i="9"/>
  <c r="J959" i="9"/>
  <c r="J960" i="9"/>
  <c r="K960" i="9" s="1"/>
  <c r="J961" i="9"/>
  <c r="K961" i="9" s="1"/>
  <c r="J962" i="9"/>
  <c r="J963" i="9"/>
  <c r="J964" i="9"/>
  <c r="K964" i="9" s="1"/>
  <c r="J965" i="9"/>
  <c r="J966" i="9"/>
  <c r="K966" i="9" s="1"/>
  <c r="J967" i="9"/>
  <c r="K967" i="9" s="1"/>
  <c r="J968" i="9"/>
  <c r="J969" i="9"/>
  <c r="K969" i="9" s="1"/>
  <c r="J970" i="9"/>
  <c r="J971" i="9"/>
  <c r="J972" i="9"/>
  <c r="K972" i="9" s="1"/>
  <c r="J973" i="9"/>
  <c r="J974" i="9"/>
  <c r="J975" i="9"/>
  <c r="N975" i="9" s="1"/>
  <c r="J976" i="9"/>
  <c r="K976" i="9" s="1"/>
  <c r="J977" i="9"/>
  <c r="J978" i="9"/>
  <c r="K978" i="9" s="1"/>
  <c r="J979" i="9"/>
  <c r="K979" i="9" s="1"/>
  <c r="J980" i="9"/>
  <c r="N980" i="9" s="1"/>
  <c r="J981" i="9"/>
  <c r="K981" i="9" s="1"/>
  <c r="J982" i="9"/>
  <c r="K982" i="9" s="1"/>
  <c r="J983" i="9"/>
  <c r="J984" i="9"/>
  <c r="K984" i="9" s="1"/>
  <c r="J985" i="9"/>
  <c r="K985" i="9" s="1"/>
  <c r="J986" i="9"/>
  <c r="J987" i="9"/>
  <c r="K987" i="9" s="1"/>
  <c r="J988" i="9"/>
  <c r="N988" i="9" s="1"/>
  <c r="J989" i="9"/>
  <c r="J990" i="9"/>
  <c r="K990" i="9" s="1"/>
  <c r="J991" i="9"/>
  <c r="K991" i="9" s="1"/>
  <c r="J992" i="9"/>
  <c r="N992" i="9" s="1"/>
  <c r="J993" i="9"/>
  <c r="N993" i="9" s="1"/>
  <c r="J994" i="9"/>
  <c r="N994" i="9" s="1"/>
  <c r="J995" i="9"/>
  <c r="J996" i="9"/>
  <c r="J997" i="9"/>
  <c r="N997" i="9" s="1"/>
  <c r="J998" i="9"/>
  <c r="J999" i="9"/>
  <c r="K999" i="9" s="1"/>
  <c r="J1000" i="9"/>
  <c r="J1001" i="9"/>
  <c r="N1001" i="9" s="1"/>
  <c r="J1002" i="9"/>
  <c r="J1003" i="9"/>
  <c r="J1004" i="9"/>
  <c r="N1004" i="9" s="1"/>
  <c r="J1005" i="9"/>
  <c r="K1005" i="9" s="1"/>
  <c r="J6" i="9"/>
  <c r="K6" i="9" s="1"/>
  <c r="K1004" i="9" l="1"/>
  <c r="K1003" i="9"/>
  <c r="K1001" i="9"/>
  <c r="K998" i="9"/>
  <c r="N998" i="9"/>
  <c r="P998" i="9" s="1"/>
  <c r="K997" i="9"/>
  <c r="K996" i="9"/>
  <c r="N995" i="9"/>
  <c r="P995" i="9" s="1"/>
  <c r="K994" i="9"/>
  <c r="K993" i="9"/>
  <c r="K992" i="9"/>
  <c r="N990" i="9"/>
  <c r="Q990" i="9" s="1"/>
  <c r="K988" i="9"/>
  <c r="N987" i="9"/>
  <c r="P987" i="9" s="1"/>
  <c r="N984" i="9"/>
  <c r="P984" i="9" s="1"/>
  <c r="K980" i="9"/>
  <c r="N978" i="9"/>
  <c r="P978" i="9" s="1"/>
  <c r="K975" i="9"/>
  <c r="K974" i="9"/>
  <c r="N972" i="9"/>
  <c r="P972" i="9" s="1"/>
  <c r="K971" i="9"/>
  <c r="N969" i="9"/>
  <c r="P969" i="9" s="1"/>
  <c r="K968" i="9"/>
  <c r="N966" i="9"/>
  <c r="P966" i="9" s="1"/>
  <c r="N964" i="9"/>
  <c r="P964" i="9" s="1"/>
  <c r="K962" i="9"/>
  <c r="N960" i="9"/>
  <c r="Q960" i="9" s="1"/>
  <c r="N959" i="9"/>
  <c r="P959" i="9" s="1"/>
  <c r="N957" i="9"/>
  <c r="P957" i="9" s="1"/>
  <c r="K956" i="9"/>
  <c r="N954" i="9"/>
  <c r="Q954" i="9" s="1"/>
  <c r="N953" i="9"/>
  <c r="P953" i="9" s="1"/>
  <c r="K950" i="9"/>
  <c r="K944" i="9"/>
  <c r="N942" i="9"/>
  <c r="Q942" i="9" s="1"/>
  <c r="K938" i="9"/>
  <c r="N936" i="9"/>
  <c r="Q936" i="9" s="1"/>
  <c r="N932" i="9"/>
  <c r="P932" i="9" s="1"/>
  <c r="N930" i="9"/>
  <c r="Q930" i="9" s="1"/>
  <c r="N927" i="9"/>
  <c r="P927" i="9" s="1"/>
  <c r="K926" i="9"/>
  <c r="K923" i="9"/>
  <c r="N922" i="9"/>
  <c r="Q922" i="9" s="1"/>
  <c r="K920" i="9"/>
  <c r="K917" i="9"/>
  <c r="K914" i="9"/>
  <c r="N913" i="9"/>
  <c r="Q913" i="9" s="1"/>
  <c r="K912" i="9"/>
  <c r="N911" i="9"/>
  <c r="P911" i="9" s="1"/>
  <c r="K908" i="9"/>
  <c r="N907" i="9"/>
  <c r="P907" i="9" s="1"/>
  <c r="K906" i="9"/>
  <c r="K905" i="9"/>
  <c r="N905" i="9"/>
  <c r="P905" i="9" s="1"/>
  <c r="K904" i="9"/>
  <c r="N903" i="9"/>
  <c r="P903" i="9" s="1"/>
  <c r="K902" i="9"/>
  <c r="N900" i="9"/>
  <c r="P900" i="9" s="1"/>
  <c r="N899" i="9"/>
  <c r="Q899" i="9" s="1"/>
  <c r="K896" i="9"/>
  <c r="N894" i="9"/>
  <c r="N892" i="9"/>
  <c r="P892" i="9" s="1"/>
  <c r="N890" i="9"/>
  <c r="P890" i="9" s="1"/>
  <c r="N888" i="9"/>
  <c r="Q888" i="9" s="1"/>
  <c r="N887" i="9"/>
  <c r="Q887" i="9" s="1"/>
  <c r="K885" i="9"/>
  <c r="K884" i="9"/>
  <c r="K883" i="9"/>
  <c r="N881" i="9"/>
  <c r="P881" i="9" s="1"/>
  <c r="N880" i="9"/>
  <c r="P880" i="9" s="1"/>
  <c r="N879" i="9"/>
  <c r="P879" i="9" s="1"/>
  <c r="K878" i="9"/>
  <c r="N877" i="9"/>
  <c r="P877" i="9" s="1"/>
  <c r="N876" i="9"/>
  <c r="P876" i="9" s="1"/>
  <c r="K872" i="9"/>
  <c r="N870" i="9"/>
  <c r="Q870" i="9" s="1"/>
  <c r="N867" i="9"/>
  <c r="P867" i="9" s="1"/>
  <c r="K866" i="9"/>
  <c r="N864" i="9"/>
  <c r="P864" i="9" s="1"/>
  <c r="N861" i="9"/>
  <c r="P861" i="9" s="1"/>
  <c r="K860" i="9"/>
  <c r="N857" i="9"/>
  <c r="P857" i="9" s="1"/>
  <c r="K854" i="9"/>
  <c r="N852" i="9"/>
  <c r="P852" i="9" s="1"/>
  <c r="N849" i="9"/>
  <c r="P849" i="9" s="1"/>
  <c r="N848" i="9"/>
  <c r="P848" i="9" s="1"/>
  <c r="K846" i="9"/>
  <c r="N845" i="9"/>
  <c r="P845" i="9" s="1"/>
  <c r="N844" i="9"/>
  <c r="P844" i="9" s="1"/>
  <c r="N843" i="9"/>
  <c r="P843" i="9" s="1"/>
  <c r="K842" i="9"/>
  <c r="N841" i="9"/>
  <c r="P841" i="9" s="1"/>
  <c r="N840" i="9"/>
  <c r="P840" i="9" s="1"/>
  <c r="K839" i="9"/>
  <c r="N839" i="9"/>
  <c r="P839" i="9" s="1"/>
  <c r="N838" i="9"/>
  <c r="P838" i="9" s="1"/>
  <c r="K836" i="9"/>
  <c r="K833" i="9"/>
  <c r="N831" i="9"/>
  <c r="P831" i="9" s="1"/>
  <c r="K830" i="9"/>
  <c r="N829" i="9"/>
  <c r="Q829" i="9" s="1"/>
  <c r="N824" i="9"/>
  <c r="Q824" i="9" s="1"/>
  <c r="N823" i="9"/>
  <c r="P823" i="9" s="1"/>
  <c r="N822" i="9"/>
  <c r="P822" i="9" s="1"/>
  <c r="N821" i="9"/>
  <c r="P821" i="9" s="1"/>
  <c r="N818" i="9"/>
  <c r="P818" i="9" s="1"/>
  <c r="K816" i="9"/>
  <c r="K815" i="9"/>
  <c r="K814" i="9"/>
  <c r="K812" i="9"/>
  <c r="N810" i="9"/>
  <c r="Q810" i="9" s="1"/>
  <c r="N807" i="9"/>
  <c r="P807" i="9" s="1"/>
  <c r="N805" i="9"/>
  <c r="P805" i="9" s="1"/>
  <c r="K804" i="9"/>
  <c r="K803" i="9"/>
  <c r="N803" i="9"/>
  <c r="P803" i="9" s="1"/>
  <c r="K802" i="9"/>
  <c r="K801" i="9"/>
  <c r="K800" i="9"/>
  <c r="K798" i="9"/>
  <c r="K797" i="9"/>
  <c r="N797" i="9"/>
  <c r="P797" i="9" s="1"/>
  <c r="K796" i="9"/>
  <c r="N795" i="9"/>
  <c r="P795" i="9" s="1"/>
  <c r="N794" i="9"/>
  <c r="P794" i="9" s="1"/>
  <c r="N790" i="9"/>
  <c r="P790" i="9" s="1"/>
  <c r="K788" i="9"/>
  <c r="K786" i="9"/>
  <c r="K785" i="9"/>
  <c r="K784" i="9"/>
  <c r="N783" i="9"/>
  <c r="Q783" i="9" s="1"/>
  <c r="K782" i="9"/>
  <c r="K779" i="9"/>
  <c r="K776" i="9"/>
  <c r="K774" i="9"/>
  <c r="N773" i="9"/>
  <c r="P773" i="9" s="1"/>
  <c r="K771" i="9"/>
  <c r="K770" i="9"/>
  <c r="K768" i="9"/>
  <c r="N767" i="9"/>
  <c r="P767" i="9" s="1"/>
  <c r="N764" i="9"/>
  <c r="P764" i="9" s="1"/>
  <c r="K762" i="9"/>
  <c r="N761" i="9"/>
  <c r="Q761" i="9" s="1"/>
  <c r="N759" i="9"/>
  <c r="Q759" i="9" s="1"/>
  <c r="K758" i="9"/>
  <c r="N756" i="9"/>
  <c r="Q756" i="9" s="1"/>
  <c r="K755" i="9"/>
  <c r="N754" i="9"/>
  <c r="P754" i="9" s="1"/>
  <c r="N753" i="9"/>
  <c r="P753" i="9" s="1"/>
  <c r="K752" i="9"/>
  <c r="N750" i="9"/>
  <c r="P750" i="9" s="1"/>
  <c r="N749" i="9"/>
  <c r="Q749" i="9" s="1"/>
  <c r="N747" i="9"/>
  <c r="Q747" i="9" s="1"/>
  <c r="K746" i="9"/>
  <c r="K745" i="9"/>
  <c r="K737" i="9"/>
  <c r="N736" i="9"/>
  <c r="P736" i="9" s="1"/>
  <c r="K734" i="9"/>
  <c r="N731" i="9"/>
  <c r="P731" i="9" s="1"/>
  <c r="K730" i="9"/>
  <c r="K728" i="9"/>
  <c r="N728" i="9"/>
  <c r="P728" i="9" s="1"/>
  <c r="K727" i="9"/>
  <c r="N726" i="9"/>
  <c r="P726" i="9" s="1"/>
  <c r="N725" i="9"/>
  <c r="P725" i="9" s="1"/>
  <c r="N724" i="9"/>
  <c r="P724" i="9" s="1"/>
  <c r="N723" i="9"/>
  <c r="P723" i="9" s="1"/>
  <c r="K722" i="9"/>
  <c r="N720" i="9"/>
  <c r="P720" i="9" s="1"/>
  <c r="K716" i="9"/>
  <c r="N714" i="9"/>
  <c r="P714" i="9" s="1"/>
  <c r="N711" i="9"/>
  <c r="P711" i="9" s="1"/>
  <c r="K710" i="9"/>
  <c r="N708" i="9"/>
  <c r="Q708" i="9" s="1"/>
  <c r="N705" i="9"/>
  <c r="P705" i="9" s="1"/>
  <c r="K704" i="9"/>
  <c r="N702" i="9"/>
  <c r="P702" i="9" s="1"/>
  <c r="N699" i="9"/>
  <c r="P699" i="9" s="1"/>
  <c r="K698" i="9"/>
  <c r="K695" i="9"/>
  <c r="N693" i="9"/>
  <c r="P693" i="9" s="1"/>
  <c r="K692" i="9"/>
  <c r="N691" i="9"/>
  <c r="P691" i="9" s="1"/>
  <c r="N690" i="9"/>
  <c r="P690" i="9" s="1"/>
  <c r="N689" i="9"/>
  <c r="Q689" i="9" s="1"/>
  <c r="K686" i="9"/>
  <c r="N681" i="9"/>
  <c r="Q681" i="9" s="1"/>
  <c r="K680" i="9"/>
  <c r="N677" i="9"/>
  <c r="Q677" i="9" s="1"/>
  <c r="K674" i="9"/>
  <c r="N674" i="9"/>
  <c r="Q674" i="9" s="1"/>
  <c r="K673" i="9"/>
  <c r="N672" i="9"/>
  <c r="P672" i="9" s="1"/>
  <c r="N671" i="9"/>
  <c r="P671" i="9" s="1"/>
  <c r="N669" i="9"/>
  <c r="P669" i="9" s="1"/>
  <c r="K668" i="9"/>
  <c r="K667" i="9"/>
  <c r="N666" i="9"/>
  <c r="P666" i="9" s="1"/>
  <c r="N664" i="9"/>
  <c r="P664" i="9" s="1"/>
  <c r="K662" i="9"/>
  <c r="N661" i="9"/>
  <c r="P661" i="9" s="1"/>
  <c r="N659" i="9"/>
  <c r="Q659" i="9" s="1"/>
  <c r="K656" i="9"/>
  <c r="K654" i="9"/>
  <c r="K653" i="9"/>
  <c r="N652" i="9"/>
  <c r="Q652" i="9" s="1"/>
  <c r="N651" i="9"/>
  <c r="P651" i="9" s="1"/>
  <c r="K650" i="9"/>
  <c r="N648" i="9"/>
  <c r="P648" i="9" s="1"/>
  <c r="N645" i="9"/>
  <c r="P645" i="9" s="1"/>
  <c r="N642" i="9"/>
  <c r="P642" i="9" s="1"/>
  <c r="N639" i="9"/>
  <c r="P639" i="9" s="1"/>
  <c r="N636" i="9"/>
  <c r="P636" i="9" s="1"/>
  <c r="K632" i="9"/>
  <c r="N630" i="9"/>
  <c r="Q630" i="9" s="1"/>
  <c r="N627" i="9"/>
  <c r="Q627" i="9" s="1"/>
  <c r="K626" i="9"/>
  <c r="N624" i="9"/>
  <c r="P624" i="9" s="1"/>
  <c r="K620" i="9"/>
  <c r="K617" i="9"/>
  <c r="K614" i="9"/>
  <c r="N612" i="9"/>
  <c r="P612" i="9" s="1"/>
  <c r="K611" i="9"/>
  <c r="K609" i="9"/>
  <c r="K608" i="9"/>
  <c r="K607" i="9"/>
  <c r="N604" i="9"/>
  <c r="P604" i="9" s="1"/>
  <c r="K603" i="9"/>
  <c r="N602" i="9"/>
  <c r="P602" i="9" s="1"/>
  <c r="N597" i="9"/>
  <c r="P597" i="9" s="1"/>
  <c r="K596" i="9"/>
  <c r="N595" i="9"/>
  <c r="P595" i="9" s="1"/>
  <c r="N591" i="9"/>
  <c r="P591" i="9" s="1"/>
  <c r="K590" i="9"/>
  <c r="K588" i="9"/>
  <c r="N587" i="9"/>
  <c r="P587" i="9" s="1"/>
  <c r="K586" i="9"/>
  <c r="K584" i="9"/>
  <c r="K582" i="9"/>
  <c r="N581" i="9"/>
  <c r="Q581" i="9" s="1"/>
  <c r="K578" i="9"/>
  <c r="N576" i="9"/>
  <c r="P576" i="9" s="1"/>
  <c r="K575" i="9"/>
  <c r="N573" i="9"/>
  <c r="P573" i="9" s="1"/>
  <c r="K572" i="9"/>
  <c r="N571" i="9"/>
  <c r="P571" i="9" s="1"/>
  <c r="K570" i="9"/>
  <c r="N569" i="9"/>
  <c r="Q569" i="9" s="1"/>
  <c r="K566" i="9"/>
  <c r="N564" i="9"/>
  <c r="P564" i="9" s="1"/>
  <c r="N563" i="9"/>
  <c r="P563" i="9" s="1"/>
  <c r="N562" i="9"/>
  <c r="P562" i="9" s="1"/>
  <c r="K560" i="9"/>
  <c r="K557" i="9"/>
  <c r="K556" i="9"/>
  <c r="N555" i="9"/>
  <c r="P555" i="9" s="1"/>
  <c r="K554" i="9"/>
  <c r="K549" i="9"/>
  <c r="K548" i="9"/>
  <c r="K546" i="9"/>
  <c r="N545" i="9"/>
  <c r="P545" i="9" s="1"/>
  <c r="K542" i="9"/>
  <c r="K540" i="9"/>
  <c r="N538" i="9"/>
  <c r="Q538" i="9" s="1"/>
  <c r="N536" i="9"/>
  <c r="P536" i="9" s="1"/>
  <c r="N531" i="9"/>
  <c r="P531" i="9" s="1"/>
  <c r="K530" i="9"/>
  <c r="N529" i="9"/>
  <c r="P529" i="9" s="1"/>
  <c r="N527" i="9"/>
  <c r="P527" i="9" s="1"/>
  <c r="K523" i="9"/>
  <c r="N522" i="9"/>
  <c r="P522" i="9" s="1"/>
  <c r="N521" i="9"/>
  <c r="P521" i="9" s="1"/>
  <c r="N520" i="9"/>
  <c r="Q520" i="9" s="1"/>
  <c r="N517" i="9"/>
  <c r="P517" i="9" s="1"/>
  <c r="N516" i="9"/>
  <c r="P516" i="9" s="1"/>
  <c r="K515" i="9"/>
  <c r="N515" i="9"/>
  <c r="P515" i="9" s="1"/>
  <c r="N514" i="9"/>
  <c r="Q514" i="9" s="1"/>
  <c r="N513" i="9"/>
  <c r="Q513" i="9" s="1"/>
  <c r="K512" i="9"/>
  <c r="K511" i="9"/>
  <c r="N507" i="9"/>
  <c r="P507" i="9" s="1"/>
  <c r="N501" i="9"/>
  <c r="P501" i="9" s="1"/>
  <c r="K500" i="9"/>
  <c r="N498" i="9"/>
  <c r="P498" i="9" s="1"/>
  <c r="N495" i="9"/>
  <c r="P495" i="9" s="1"/>
  <c r="K494" i="9"/>
  <c r="K492" i="9"/>
  <c r="K489" i="9"/>
  <c r="K488" i="9"/>
  <c r="K486" i="9"/>
  <c r="K485" i="9"/>
  <c r="N483" i="9"/>
  <c r="P483" i="9" s="1"/>
  <c r="N481" i="9"/>
  <c r="Q481" i="9" s="1"/>
  <c r="K480" i="9"/>
  <c r="N479" i="9"/>
  <c r="P479" i="9" s="1"/>
  <c r="K477" i="9"/>
  <c r="K476" i="9"/>
  <c r="K475" i="9"/>
  <c r="K474" i="9"/>
  <c r="K473" i="9"/>
  <c r="K472" i="9"/>
  <c r="K470" i="9"/>
  <c r="N465" i="9"/>
  <c r="Q465" i="9" s="1"/>
  <c r="K464" i="9"/>
  <c r="K463" i="9"/>
  <c r="N461" i="9"/>
  <c r="P461" i="9" s="1"/>
  <c r="K459" i="9"/>
  <c r="K458" i="9"/>
  <c r="K456" i="9"/>
  <c r="N454" i="9"/>
  <c r="P454" i="9" s="1"/>
  <c r="N453" i="9"/>
  <c r="Q453" i="9" s="1"/>
  <c r="N452" i="9"/>
  <c r="P452" i="9" s="1"/>
  <c r="N450" i="9"/>
  <c r="P450" i="9" s="1"/>
  <c r="N446" i="9"/>
  <c r="Q446" i="9" s="1"/>
  <c r="K445" i="9"/>
  <c r="N443" i="9"/>
  <c r="P443" i="9" s="1"/>
  <c r="N441" i="9"/>
  <c r="P441" i="9" s="1"/>
  <c r="K440" i="9"/>
  <c r="N438" i="9"/>
  <c r="P438" i="9" s="1"/>
  <c r="K437" i="9"/>
  <c r="N436" i="9"/>
  <c r="P436" i="9" s="1"/>
  <c r="N435" i="9"/>
  <c r="P435" i="9" s="1"/>
  <c r="N434" i="9"/>
  <c r="Q434" i="9" s="1"/>
  <c r="N433" i="9"/>
  <c r="P433" i="9" s="1"/>
  <c r="N430" i="9"/>
  <c r="P430" i="9" s="1"/>
  <c r="K428" i="9"/>
  <c r="N426" i="9"/>
  <c r="Q426" i="9" s="1"/>
  <c r="K425" i="9"/>
  <c r="N425" i="9"/>
  <c r="P425" i="9" s="1"/>
  <c r="N424" i="9"/>
  <c r="P424" i="9" s="1"/>
  <c r="N423" i="9"/>
  <c r="P423" i="9" s="1"/>
  <c r="K422" i="9"/>
  <c r="N417" i="9"/>
  <c r="P417" i="9" s="1"/>
  <c r="K416" i="9"/>
  <c r="N414" i="9"/>
  <c r="Q414" i="9" s="1"/>
  <c r="N413" i="9"/>
  <c r="P413" i="9" s="1"/>
  <c r="N412" i="9"/>
  <c r="P412" i="9" s="1"/>
  <c r="K410" i="9"/>
  <c r="N408" i="9"/>
  <c r="Q408" i="9" s="1"/>
  <c r="N407" i="9"/>
  <c r="P407" i="9" s="1"/>
  <c r="K404" i="9"/>
  <c r="N402" i="9"/>
  <c r="P402" i="9" s="1"/>
  <c r="N399" i="9"/>
  <c r="P399" i="9" s="1"/>
  <c r="K398" i="9"/>
  <c r="N396" i="9"/>
  <c r="Q396" i="9" s="1"/>
  <c r="K392" i="9"/>
  <c r="N390" i="9"/>
  <c r="Q390" i="9" s="1"/>
  <c r="N387" i="9"/>
  <c r="P387" i="9" s="1"/>
  <c r="K386" i="9"/>
  <c r="K380" i="9"/>
  <c r="N378" i="9"/>
  <c r="P378" i="9" s="1"/>
  <c r="N374" i="9"/>
  <c r="P374" i="9" s="1"/>
  <c r="N372" i="9"/>
  <c r="Q372" i="9" s="1"/>
  <c r="K368" i="9"/>
  <c r="N367" i="9"/>
  <c r="P367" i="9" s="1"/>
  <c r="K365" i="9"/>
  <c r="K363" i="9"/>
  <c r="K362" i="9"/>
  <c r="K361" i="9"/>
  <c r="N357" i="9"/>
  <c r="P357" i="9" s="1"/>
  <c r="K356" i="9"/>
  <c r="N354" i="9"/>
  <c r="P354" i="9" s="1"/>
  <c r="N353" i="9"/>
  <c r="P353" i="9" s="1"/>
  <c r="K351" i="9"/>
  <c r="K350" i="9"/>
  <c r="K348" i="9"/>
  <c r="N347" i="9"/>
  <c r="P347" i="9" s="1"/>
  <c r="N342" i="9"/>
  <c r="P342" i="9" s="1"/>
  <c r="N339" i="9"/>
  <c r="P339" i="9" s="1"/>
  <c r="N336" i="9"/>
  <c r="P336" i="9" s="1"/>
  <c r="N332" i="9"/>
  <c r="Q332" i="9" s="1"/>
  <c r="N330" i="9"/>
  <c r="P330" i="9" s="1"/>
  <c r="K326" i="9"/>
  <c r="N321" i="9"/>
  <c r="P321" i="9" s="1"/>
  <c r="K320" i="9"/>
  <c r="K317" i="9"/>
  <c r="N315" i="9"/>
  <c r="P315" i="9" s="1"/>
  <c r="N314" i="9"/>
  <c r="P314" i="9" s="1"/>
  <c r="K313" i="9"/>
  <c r="K312" i="9"/>
  <c r="N310" i="9"/>
  <c r="P310" i="9" s="1"/>
  <c r="K308" i="9"/>
  <c r="N307" i="9"/>
  <c r="Q307" i="9" s="1"/>
  <c r="N306" i="9"/>
  <c r="P306" i="9" s="1"/>
  <c r="N303" i="9"/>
  <c r="P303" i="9" s="1"/>
  <c r="K302" i="9"/>
  <c r="N299" i="9"/>
  <c r="P299" i="9" s="1"/>
  <c r="N297" i="9"/>
  <c r="P297" i="9" s="1"/>
  <c r="K296" i="9"/>
  <c r="N293" i="9"/>
  <c r="P293" i="9" s="1"/>
  <c r="K292" i="9"/>
  <c r="K290" i="9"/>
  <c r="K289" i="9"/>
  <c r="K284" i="9"/>
  <c r="N282" i="9"/>
  <c r="P282" i="9" s="1"/>
  <c r="N279" i="9"/>
  <c r="P279" i="9" s="1"/>
  <c r="K278" i="9"/>
  <c r="N267" i="9"/>
  <c r="P267" i="9" s="1"/>
  <c r="N266" i="9"/>
  <c r="P266" i="9" s="1"/>
  <c r="N263" i="9"/>
  <c r="P263" i="9" s="1"/>
  <c r="K262" i="9"/>
  <c r="K261" i="9"/>
  <c r="K260" i="9"/>
  <c r="K258" i="9"/>
  <c r="N257" i="9"/>
  <c r="P257" i="9" s="1"/>
  <c r="N255" i="9"/>
  <c r="P255" i="9" s="1"/>
  <c r="K254" i="9"/>
  <c r="N253" i="9"/>
  <c r="Q253" i="9" s="1"/>
  <c r="N251" i="9"/>
  <c r="P251" i="9" s="1"/>
  <c r="N250" i="9"/>
  <c r="P250" i="9" s="1"/>
  <c r="K248" i="9"/>
  <c r="N246" i="9"/>
  <c r="Q246" i="9" s="1"/>
  <c r="N243" i="9"/>
  <c r="P243" i="9" s="1"/>
  <c r="K242" i="9"/>
  <c r="K236" i="9"/>
  <c r="N234" i="9"/>
  <c r="P234" i="9" s="1"/>
  <c r="K230" i="9"/>
  <c r="N229" i="9"/>
  <c r="Q229" i="9" s="1"/>
  <c r="N224" i="9"/>
  <c r="P224" i="9" s="1"/>
  <c r="K218" i="9"/>
  <c r="N213" i="9"/>
  <c r="P213" i="9" s="1"/>
  <c r="K212" i="9"/>
  <c r="N210" i="9"/>
  <c r="P210" i="9" s="1"/>
  <c r="K206" i="9"/>
  <c r="N201" i="9"/>
  <c r="P201" i="9" s="1"/>
  <c r="K200" i="9"/>
  <c r="N199" i="9"/>
  <c r="Q199" i="9" s="1"/>
  <c r="N195" i="9"/>
  <c r="P195" i="9" s="1"/>
  <c r="K194" i="9"/>
  <c r="K188" i="9"/>
  <c r="K185" i="9"/>
  <c r="K182" i="9"/>
  <c r="N180" i="9"/>
  <c r="Q180" i="9" s="1"/>
  <c r="N177" i="9"/>
  <c r="Q177" i="9" s="1"/>
  <c r="K176" i="9"/>
  <c r="N174" i="9"/>
  <c r="Q174" i="9" s="1"/>
  <c r="N171" i="9"/>
  <c r="P171" i="9" s="1"/>
  <c r="K170" i="9"/>
  <c r="K164" i="9"/>
  <c r="N162" i="9"/>
  <c r="P162" i="9" s="1"/>
  <c r="N159" i="9"/>
  <c r="P159" i="9" s="1"/>
  <c r="K158" i="9"/>
  <c r="N157" i="9"/>
  <c r="P157" i="9" s="1"/>
  <c r="N154" i="9"/>
  <c r="P154" i="9" s="1"/>
  <c r="K152" i="9"/>
  <c r="N151" i="9"/>
  <c r="P151" i="9" s="1"/>
  <c r="N149" i="9"/>
  <c r="P149" i="9" s="1"/>
  <c r="K146" i="9"/>
  <c r="K140" i="9"/>
  <c r="N135" i="9"/>
  <c r="P135" i="9" s="1"/>
  <c r="K134" i="9"/>
  <c r="K128" i="9"/>
  <c r="N125" i="9"/>
  <c r="P125" i="9" s="1"/>
  <c r="K122" i="9"/>
  <c r="N121" i="9"/>
  <c r="P121" i="9" s="1"/>
  <c r="K120" i="9"/>
  <c r="N119" i="9"/>
  <c r="P119" i="9" s="1"/>
  <c r="N118" i="9"/>
  <c r="Q118" i="9" s="1"/>
  <c r="N117" i="9"/>
  <c r="P117" i="9" s="1"/>
  <c r="N115" i="9"/>
  <c r="P115" i="9" s="1"/>
  <c r="N114" i="9"/>
  <c r="Q114" i="9" s="1"/>
  <c r="K113" i="9"/>
  <c r="N113" i="9"/>
  <c r="P113" i="9" s="1"/>
  <c r="K111" i="9"/>
  <c r="N110" i="9"/>
  <c r="P110" i="9" s="1"/>
  <c r="K99" i="9"/>
  <c r="K98" i="9"/>
  <c r="K93" i="9"/>
  <c r="N92" i="9"/>
  <c r="P92" i="9" s="1"/>
  <c r="K86" i="9"/>
  <c r="N85" i="9"/>
  <c r="Q85" i="9" s="1"/>
  <c r="K73" i="9"/>
  <c r="K72" i="9"/>
  <c r="K70" i="9"/>
  <c r="K69" i="9"/>
  <c r="N63" i="9"/>
  <c r="Q63" i="9" s="1"/>
  <c r="N57" i="9"/>
  <c r="P57" i="9" s="1"/>
  <c r="K54" i="9"/>
  <c r="K47" i="9"/>
  <c r="N22" i="9"/>
  <c r="P22" i="9" s="1"/>
  <c r="K21" i="9"/>
  <c r="K20" i="9"/>
  <c r="K19" i="9"/>
  <c r="K10" i="9"/>
  <c r="K8" i="9"/>
  <c r="P943" i="9"/>
  <c r="P961" i="9"/>
  <c r="P955" i="9"/>
  <c r="P1003" i="9"/>
  <c r="P997" i="9"/>
  <c r="P991" i="9"/>
  <c r="P985" i="9"/>
  <c r="P979" i="9"/>
  <c r="P973" i="9"/>
  <c r="P967" i="9"/>
  <c r="P949" i="9"/>
  <c r="P925" i="9"/>
  <c r="P901" i="9"/>
  <c r="P859" i="9"/>
  <c r="P793" i="9"/>
  <c r="P769" i="9"/>
  <c r="P745" i="9"/>
  <c r="P721" i="9"/>
  <c r="P685" i="9"/>
  <c r="P655" i="9"/>
  <c r="P619" i="9"/>
  <c r="P607" i="9"/>
  <c r="P583" i="9"/>
  <c r="P577" i="9"/>
  <c r="P553" i="9"/>
  <c r="P547" i="9"/>
  <c r="P535" i="9"/>
  <c r="P523" i="9"/>
  <c r="P511" i="9"/>
  <c r="P505" i="9"/>
  <c r="P499" i="9"/>
  <c r="P493" i="9"/>
  <c r="P487" i="9"/>
  <c r="P475" i="9"/>
  <c r="P469" i="9"/>
  <c r="P463" i="9"/>
  <c r="P457" i="9"/>
  <c r="P451" i="9"/>
  <c r="P445" i="9"/>
  <c r="P439" i="9"/>
  <c r="P427" i="9"/>
  <c r="P421" i="9"/>
  <c r="P415" i="9"/>
  <c r="P409" i="9"/>
  <c r="P403" i="9"/>
  <c r="P397" i="9"/>
  <c r="P391" i="9"/>
  <c r="P385" i="9"/>
  <c r="P379" i="9"/>
  <c r="P373" i="9"/>
  <c r="P361" i="9"/>
  <c r="P355" i="9"/>
  <c r="P349" i="9"/>
  <c r="P343" i="9"/>
  <c r="P337" i="9"/>
  <c r="P331" i="9"/>
  <c r="P325" i="9"/>
  <c r="P319" i="9"/>
  <c r="P313" i="9"/>
  <c r="P301" i="9"/>
  <c r="P295" i="9"/>
  <c r="P289" i="9"/>
  <c r="P283" i="9"/>
  <c r="P277" i="9"/>
  <c r="P271" i="9"/>
  <c r="P265" i="9"/>
  <c r="P259" i="9"/>
  <c r="P247" i="9"/>
  <c r="P241" i="9"/>
  <c r="P235" i="9"/>
  <c r="P223" i="9"/>
  <c r="P205" i="9"/>
  <c r="P187" i="9"/>
  <c r="P133" i="9"/>
  <c r="P61" i="9"/>
  <c r="P55" i="9"/>
  <c r="P49" i="9"/>
  <c r="P43" i="9"/>
  <c r="P37" i="9"/>
  <c r="P31" i="9"/>
  <c r="P25" i="9"/>
  <c r="P19" i="9"/>
  <c r="P13" i="9"/>
  <c r="P7" i="9"/>
  <c r="P937" i="9"/>
  <c r="P883" i="9"/>
  <c r="P847" i="9"/>
  <c r="P799" i="9"/>
  <c r="P775" i="9"/>
  <c r="P751" i="9"/>
  <c r="P733" i="9"/>
  <c r="P709" i="9"/>
  <c r="P697" i="9"/>
  <c r="P667" i="9"/>
  <c r="P643" i="9"/>
  <c r="P625" i="9"/>
  <c r="P613" i="9"/>
  <c r="P589" i="9"/>
  <c r="P541" i="9"/>
  <c r="P931" i="9"/>
  <c r="P889" i="9"/>
  <c r="P865" i="9"/>
  <c r="P817" i="9"/>
  <c r="P781" i="9"/>
  <c r="P757" i="9"/>
  <c r="P727" i="9"/>
  <c r="P715" i="9"/>
  <c r="P679" i="9"/>
  <c r="P649" i="9"/>
  <c r="P631" i="9"/>
  <c r="P601" i="9"/>
  <c r="P565" i="9"/>
  <c r="P919" i="9"/>
  <c r="P895" i="9"/>
  <c r="P871" i="9"/>
  <c r="P853" i="9"/>
  <c r="P835" i="9"/>
  <c r="P811" i="9"/>
  <c r="P787" i="9"/>
  <c r="P763" i="9"/>
  <c r="P739" i="9"/>
  <c r="P703" i="9"/>
  <c r="P673" i="9"/>
  <c r="P637" i="9"/>
  <c r="P559" i="9"/>
  <c r="P525" i="9"/>
  <c r="P1005" i="9"/>
  <c r="P999" i="9"/>
  <c r="P993" i="9"/>
  <c r="P981" i="9"/>
  <c r="P975" i="9"/>
  <c r="P963" i="9"/>
  <c r="P951" i="9"/>
  <c r="P945" i="9"/>
  <c r="P939" i="9"/>
  <c r="P933" i="9"/>
  <c r="P921" i="9"/>
  <c r="P915" i="9"/>
  <c r="P909" i="9"/>
  <c r="P897" i="9"/>
  <c r="P891" i="9"/>
  <c r="P885" i="9"/>
  <c r="P873" i="9"/>
  <c r="P837" i="9"/>
  <c r="P825" i="9"/>
  <c r="P855" i="9"/>
  <c r="P819" i="9"/>
  <c r="P813" i="9"/>
  <c r="P801" i="9"/>
  <c r="P789" i="9"/>
  <c r="P777" i="9"/>
  <c r="P771" i="9"/>
  <c r="P765" i="9"/>
  <c r="P741" i="9"/>
  <c r="P735" i="9"/>
  <c r="P729" i="9"/>
  <c r="P717" i="9"/>
  <c r="P687" i="9"/>
  <c r="P675" i="9"/>
  <c r="P663" i="9"/>
  <c r="P657" i="9"/>
  <c r="P633" i="9"/>
  <c r="P621" i="9"/>
  <c r="P615" i="9"/>
  <c r="P609" i="9"/>
  <c r="P603" i="9"/>
  <c r="P585" i="9"/>
  <c r="P579" i="9"/>
  <c r="P567" i="9"/>
  <c r="P561" i="9"/>
  <c r="P549" i="9"/>
  <c r="P543" i="9"/>
  <c r="P537" i="9"/>
  <c r="P489" i="9"/>
  <c r="P519" i="9"/>
  <c r="P477" i="9"/>
  <c r="P471" i="9"/>
  <c r="P459" i="9"/>
  <c r="P447" i="9"/>
  <c r="P429" i="9"/>
  <c r="P411" i="9"/>
  <c r="P405" i="9"/>
  <c r="P393" i="9"/>
  <c r="P381" i="9"/>
  <c r="P375" i="9"/>
  <c r="P369" i="9"/>
  <c r="P363" i="9"/>
  <c r="P351" i="9"/>
  <c r="P345" i="9"/>
  <c r="P333" i="9"/>
  <c r="P327" i="9"/>
  <c r="P309" i="9"/>
  <c r="P291" i="9"/>
  <c r="P285" i="9"/>
  <c r="P273" i="9"/>
  <c r="P261" i="9"/>
  <c r="P249" i="9"/>
  <c r="P237" i="9"/>
  <c r="P231" i="9"/>
  <c r="P225" i="9"/>
  <c r="P219" i="9"/>
  <c r="P207" i="9"/>
  <c r="P189" i="9"/>
  <c r="P183" i="9"/>
  <c r="P165" i="9"/>
  <c r="P153" i="9"/>
  <c r="P147" i="9"/>
  <c r="P141" i="9"/>
  <c r="P129" i="9"/>
  <c r="P123" i="9"/>
  <c r="P111" i="9"/>
  <c r="P105" i="9"/>
  <c r="P99" i="9"/>
  <c r="P93" i="9"/>
  <c r="P87" i="9"/>
  <c r="P81" i="9"/>
  <c r="P75" i="9"/>
  <c r="P69" i="9"/>
  <c r="P51" i="9"/>
  <c r="P45" i="9"/>
  <c r="P39" i="9"/>
  <c r="P33" i="9"/>
  <c r="P27" i="9"/>
  <c r="P21" i="9"/>
  <c r="P15" i="9"/>
  <c r="P9" i="9"/>
  <c r="P1000" i="9"/>
  <c r="P982" i="9"/>
  <c r="P952" i="9"/>
  <c r="P934" i="9"/>
  <c r="P916" i="9"/>
  <c r="P898" i="9"/>
  <c r="P886" i="9"/>
  <c r="P874" i="9"/>
  <c r="P862" i="9"/>
  <c r="P850" i="9"/>
  <c r="P826" i="9"/>
  <c r="P814" i="9"/>
  <c r="P796" i="9"/>
  <c r="P778" i="9"/>
  <c r="P766" i="9"/>
  <c r="P760" i="9"/>
  <c r="P742" i="9"/>
  <c r="P730" i="9"/>
  <c r="P718" i="9"/>
  <c r="P712" i="9"/>
  <c r="P706" i="9"/>
  <c r="P700" i="9"/>
  <c r="P694" i="9"/>
  <c r="P688" i="9"/>
  <c r="P682" i="9"/>
  <c r="P676" i="9"/>
  <c r="P670" i="9"/>
  <c r="P658" i="9"/>
  <c r="P646" i="9"/>
  <c r="P640" i="9"/>
  <c r="P634" i="9"/>
  <c r="P628" i="9"/>
  <c r="P622" i="9"/>
  <c r="P616" i="9"/>
  <c r="P610" i="9"/>
  <c r="P598" i="9"/>
  <c r="P592" i="9"/>
  <c r="P586" i="9"/>
  <c r="P580" i="9"/>
  <c r="P574" i="9"/>
  <c r="P568" i="9"/>
  <c r="P556" i="9"/>
  <c r="P550" i="9"/>
  <c r="P544" i="9"/>
  <c r="P532" i="9"/>
  <c r="P526" i="9"/>
  <c r="P988" i="9"/>
  <c r="P970" i="9"/>
  <c r="P946" i="9"/>
  <c r="P928" i="9"/>
  <c r="P910" i="9"/>
  <c r="P868" i="9"/>
  <c r="P856" i="9"/>
  <c r="P832" i="9"/>
  <c r="P820" i="9"/>
  <c r="P808" i="9"/>
  <c r="P784" i="9"/>
  <c r="P772" i="9"/>
  <c r="P748" i="9"/>
  <c r="P994" i="9"/>
  <c r="P976" i="9"/>
  <c r="P958" i="9"/>
  <c r="P940" i="9"/>
  <c r="P904" i="9"/>
  <c r="P802" i="9"/>
  <c r="P508" i="9"/>
  <c r="P502" i="9"/>
  <c r="P496" i="9"/>
  <c r="P490" i="9"/>
  <c r="P484" i="9"/>
  <c r="P478" i="9"/>
  <c r="P472" i="9"/>
  <c r="P466" i="9"/>
  <c r="P460" i="9"/>
  <c r="P448" i="9"/>
  <c r="P442" i="9"/>
  <c r="P418" i="9"/>
  <c r="P406" i="9"/>
  <c r="P400" i="9"/>
  <c r="P394" i="9"/>
  <c r="P388" i="9"/>
  <c r="P382" i="9"/>
  <c r="P376" i="9"/>
  <c r="P370" i="9"/>
  <c r="P364" i="9"/>
  <c r="P358" i="9"/>
  <c r="P352" i="9"/>
  <c r="P346" i="9"/>
  <c r="P340" i="9"/>
  <c r="P334" i="9"/>
  <c r="P328" i="9"/>
  <c r="P322" i="9"/>
  <c r="P316" i="9"/>
  <c r="P304" i="9"/>
  <c r="P298" i="9"/>
  <c r="P292" i="9"/>
  <c r="P286" i="9"/>
  <c r="P280" i="9"/>
  <c r="P274" i="9"/>
  <c r="P268" i="9"/>
  <c r="P262" i="9"/>
  <c r="P256" i="9"/>
  <c r="P244" i="9"/>
  <c r="P238" i="9"/>
  <c r="P232" i="9"/>
  <c r="P226" i="9"/>
  <c r="P220" i="9"/>
  <c r="P214" i="9"/>
  <c r="P208" i="9"/>
  <c r="P202" i="9"/>
  <c r="P196" i="9"/>
  <c r="P190" i="9"/>
  <c r="P184" i="9"/>
  <c r="P178" i="9"/>
  <c r="P172" i="9"/>
  <c r="P166" i="9"/>
  <c r="P160" i="9"/>
  <c r="P148" i="9"/>
  <c r="P142" i="9"/>
  <c r="P136" i="9"/>
  <c r="P130" i="9"/>
  <c r="P124" i="9"/>
  <c r="P112" i="9"/>
  <c r="P106" i="9"/>
  <c r="P100" i="9"/>
  <c r="P94" i="9"/>
  <c r="P88" i="9"/>
  <c r="P82" i="9"/>
  <c r="P76" i="9"/>
  <c r="P70" i="9"/>
  <c r="P64" i="9"/>
  <c r="P58" i="9"/>
  <c r="P52" i="9"/>
  <c r="P46" i="9"/>
  <c r="P40" i="9"/>
  <c r="P34" i="9"/>
  <c r="P28" i="9"/>
  <c r="P16" i="9"/>
  <c r="P10" i="9"/>
  <c r="P1004" i="9"/>
  <c r="P992" i="9"/>
  <c r="P986" i="9"/>
  <c r="P980" i="9"/>
  <c r="P974" i="9"/>
  <c r="P968" i="9"/>
  <c r="P962" i="9"/>
  <c r="P956" i="9"/>
  <c r="P950" i="9"/>
  <c r="P944" i="9"/>
  <c r="P938" i="9"/>
  <c r="P926" i="9"/>
  <c r="P920" i="9"/>
  <c r="P914" i="9"/>
  <c r="P908" i="9"/>
  <c r="P902" i="9"/>
  <c r="P896" i="9"/>
  <c r="P884" i="9"/>
  <c r="P878" i="9"/>
  <c r="P872" i="9"/>
  <c r="P866" i="9"/>
  <c r="P860" i="9"/>
  <c r="P854" i="9"/>
  <c r="P842" i="9"/>
  <c r="P836" i="9"/>
  <c r="P830" i="9"/>
  <c r="P812" i="9"/>
  <c r="P806" i="9"/>
  <c r="P800" i="9"/>
  <c r="P788" i="9"/>
  <c r="P782" i="9"/>
  <c r="P776" i="9"/>
  <c r="P770" i="9"/>
  <c r="P758" i="9"/>
  <c r="P752" i="9"/>
  <c r="P746" i="9"/>
  <c r="P740" i="9"/>
  <c r="P734" i="9"/>
  <c r="P722" i="9"/>
  <c r="P716" i="9"/>
  <c r="P710" i="9"/>
  <c r="P704" i="9"/>
  <c r="P698" i="9"/>
  <c r="P692" i="9"/>
  <c r="P686" i="9"/>
  <c r="P680" i="9"/>
  <c r="P668" i="9"/>
  <c r="P662" i="9"/>
  <c r="P656" i="9"/>
  <c r="P650" i="9"/>
  <c r="P644" i="9"/>
  <c r="P638" i="9"/>
  <c r="P632" i="9"/>
  <c r="P626" i="9"/>
  <c r="P620" i="9"/>
  <c r="P614" i="9"/>
  <c r="P608" i="9"/>
  <c r="P596" i="9"/>
  <c r="P590" i="9"/>
  <c r="P584" i="9"/>
  <c r="P578" i="9"/>
  <c r="P572" i="9"/>
  <c r="P566" i="9"/>
  <c r="P560" i="9"/>
  <c r="P554" i="9"/>
  <c r="P548" i="9"/>
  <c r="P542" i="9"/>
  <c r="P530" i="9"/>
  <c r="P524" i="9"/>
  <c r="P518" i="9"/>
  <c r="P512" i="9"/>
  <c r="P506" i="9"/>
  <c r="P500" i="9"/>
  <c r="P494" i="9"/>
  <c r="P488" i="9"/>
  <c r="P482" i="9"/>
  <c r="P476" i="9"/>
  <c r="P470" i="9"/>
  <c r="P464" i="9"/>
  <c r="P458" i="9"/>
  <c r="P440" i="9"/>
  <c r="P428" i="9"/>
  <c r="P422" i="9"/>
  <c r="P416" i="9"/>
  <c r="P410" i="9"/>
  <c r="P404" i="9"/>
  <c r="P398" i="9"/>
  <c r="P392" i="9"/>
  <c r="P386" i="9"/>
  <c r="P380" i="9"/>
  <c r="P368" i="9"/>
  <c r="P362" i="9"/>
  <c r="P356" i="9"/>
  <c r="P350" i="9"/>
  <c r="P344" i="9"/>
  <c r="P338" i="9"/>
  <c r="P326" i="9"/>
  <c r="P320" i="9"/>
  <c r="P308" i="9"/>
  <c r="P302" i="9"/>
  <c r="P296" i="9"/>
  <c r="P290" i="9"/>
  <c r="P284" i="9"/>
  <c r="P278" i="9"/>
  <c r="P272" i="9"/>
  <c r="P260" i="9"/>
  <c r="P254" i="9"/>
  <c r="P248" i="9"/>
  <c r="P242" i="9"/>
  <c r="P236" i="9"/>
  <c r="P230" i="9"/>
  <c r="P218" i="9"/>
  <c r="P212" i="9"/>
  <c r="P206" i="9"/>
  <c r="P200" i="9"/>
  <c r="P194" i="9"/>
  <c r="P188" i="9"/>
  <c r="P182" i="9"/>
  <c r="P176" i="9"/>
  <c r="P170" i="9"/>
  <c r="P164" i="9"/>
  <c r="P158" i="9"/>
  <c r="P152" i="9"/>
  <c r="P146" i="9"/>
  <c r="P140" i="9"/>
  <c r="P134" i="9"/>
  <c r="P128" i="9"/>
  <c r="P122" i="9"/>
  <c r="P116" i="9"/>
  <c r="P104" i="9"/>
  <c r="P98" i="9"/>
  <c r="P86" i="9"/>
  <c r="P80" i="9"/>
  <c r="P74" i="9"/>
  <c r="P68" i="9"/>
  <c r="P62" i="9"/>
  <c r="P56" i="9"/>
  <c r="P50" i="9"/>
  <c r="P44" i="9"/>
  <c r="P38" i="9"/>
  <c r="P32" i="9"/>
  <c r="P26" i="9"/>
  <c r="P20" i="9"/>
  <c r="P14" i="9"/>
  <c r="P8" i="9"/>
  <c r="P1001" i="9"/>
  <c r="P989" i="9"/>
  <c r="P983" i="9"/>
  <c r="P977" i="9"/>
  <c r="P971" i="9"/>
  <c r="P965" i="9"/>
  <c r="P947" i="9"/>
  <c r="P941" i="9"/>
  <c r="P935" i="9"/>
  <c r="P929" i="9"/>
  <c r="P923" i="9"/>
  <c r="P917" i="9"/>
  <c r="P893" i="9"/>
  <c r="P875" i="9"/>
  <c r="P869" i="9"/>
  <c r="P863" i="9"/>
  <c r="P851" i="9"/>
  <c r="P833" i="9"/>
  <c r="P827" i="9"/>
  <c r="P815" i="9"/>
  <c r="P809" i="9"/>
  <c r="P791" i="9"/>
  <c r="P785" i="9"/>
  <c r="P779" i="9"/>
  <c r="P755" i="9"/>
  <c r="P743" i="9"/>
  <c r="P737" i="9"/>
  <c r="P719" i="9"/>
  <c r="P713" i="9"/>
  <c r="P707" i="9"/>
  <c r="P701" i="9"/>
  <c r="P695" i="9"/>
  <c r="P683" i="9"/>
  <c r="P665" i="9"/>
  <c r="P653" i="9"/>
  <c r="P647" i="9"/>
  <c r="P641" i="9"/>
  <c r="P635" i="9"/>
  <c r="P629" i="9"/>
  <c r="P623" i="9"/>
  <c r="P617" i="9"/>
  <c r="P611" i="9"/>
  <c r="P605" i="9"/>
  <c r="P599" i="9"/>
  <c r="P593" i="9"/>
  <c r="P575" i="9"/>
  <c r="P557" i="9"/>
  <c r="P551" i="9"/>
  <c r="P539" i="9"/>
  <c r="P533" i="9"/>
  <c r="Q762" i="9"/>
  <c r="P509" i="9"/>
  <c r="P503" i="9"/>
  <c r="P497" i="9"/>
  <c r="P491" i="9"/>
  <c r="P485" i="9"/>
  <c r="P473" i="9"/>
  <c r="P467" i="9"/>
  <c r="P455" i="9"/>
  <c r="P449" i="9"/>
  <c r="P437" i="9"/>
  <c r="P431" i="9"/>
  <c r="P419" i="9"/>
  <c r="P401" i="9"/>
  <c r="P395" i="9"/>
  <c r="P389" i="9"/>
  <c r="P383" i="9"/>
  <c r="P377" i="9"/>
  <c r="P371" i="9"/>
  <c r="P365" i="9"/>
  <c r="P359" i="9"/>
  <c r="P341" i="9"/>
  <c r="P335" i="9"/>
  <c r="P329" i="9"/>
  <c r="P323" i="9"/>
  <c r="P317" i="9"/>
  <c r="P311" i="9"/>
  <c r="P305" i="9"/>
  <c r="P287" i="9"/>
  <c r="P281" i="9"/>
  <c r="P275" i="9"/>
  <c r="P269" i="9"/>
  <c r="P245" i="9"/>
  <c r="P239" i="9"/>
  <c r="P233" i="9"/>
  <c r="P227" i="9"/>
  <c r="P221" i="9"/>
  <c r="P215" i="9"/>
  <c r="P209" i="9"/>
  <c r="P203" i="9"/>
  <c r="P197" i="9"/>
  <c r="P191" i="9"/>
  <c r="P185" i="9"/>
  <c r="P179" i="9"/>
  <c r="P173" i="9"/>
  <c r="P167" i="9"/>
  <c r="P161" i="9"/>
  <c r="P155" i="9"/>
  <c r="P143" i="9"/>
  <c r="P137" i="9"/>
  <c r="P131" i="9"/>
  <c r="P107" i="9"/>
  <c r="P101" i="9"/>
  <c r="P95" i="9"/>
  <c r="P89" i="9"/>
  <c r="P83" i="9"/>
  <c r="P77" i="9"/>
  <c r="P71" i="9"/>
  <c r="P65" i="9"/>
  <c r="P59" i="9"/>
  <c r="P53" i="9"/>
  <c r="P47" i="9"/>
  <c r="P41" i="9"/>
  <c r="P35" i="9"/>
  <c r="P29" i="9"/>
  <c r="P23" i="9"/>
  <c r="P17" i="9"/>
  <c r="P11" i="9"/>
  <c r="P1002" i="9"/>
  <c r="P996" i="9"/>
  <c r="P948" i="9"/>
  <c r="P936" i="9"/>
  <c r="P924" i="9"/>
  <c r="P918" i="9"/>
  <c r="P912" i="9"/>
  <c r="P906" i="9"/>
  <c r="P894" i="9"/>
  <c r="P882" i="9"/>
  <c r="P858" i="9"/>
  <c r="P846" i="9"/>
  <c r="P834" i="9"/>
  <c r="P828" i="9"/>
  <c r="P816" i="9"/>
  <c r="P804" i="9"/>
  <c r="P798" i="9"/>
  <c r="P792" i="9"/>
  <c r="P786" i="9"/>
  <c r="P780" i="9"/>
  <c r="P774" i="9"/>
  <c r="P768" i="9"/>
  <c r="P762" i="9"/>
  <c r="P744" i="9"/>
  <c r="P738" i="9"/>
  <c r="P732" i="9"/>
  <c r="P696" i="9"/>
  <c r="P684" i="9"/>
  <c r="P678" i="9"/>
  <c r="P660" i="9"/>
  <c r="P654" i="9"/>
  <c r="P618" i="9"/>
  <c r="P606" i="9"/>
  <c r="P600" i="9"/>
  <c r="P594" i="9"/>
  <c r="P588" i="9"/>
  <c r="P582" i="9"/>
  <c r="P570" i="9"/>
  <c r="P558" i="9"/>
  <c r="P552" i="9"/>
  <c r="Q217" i="9"/>
  <c r="Q211" i="9"/>
  <c r="Q205" i="9"/>
  <c r="Q193" i="9"/>
  <c r="Q187" i="9"/>
  <c r="Q181" i="9"/>
  <c r="Q175" i="9"/>
  <c r="Q169" i="9"/>
  <c r="Q163" i="9"/>
  <c r="Q145" i="9"/>
  <c r="Q139" i="9"/>
  <c r="Q133" i="9"/>
  <c r="Q127" i="9"/>
  <c r="Q109" i="9"/>
  <c r="Q103" i="9"/>
  <c r="Q97" i="9"/>
  <c r="Q91" i="9"/>
  <c r="Q79" i="9"/>
  <c r="Q73" i="9"/>
  <c r="Q67" i="9"/>
  <c r="P546" i="9"/>
  <c r="P540" i="9"/>
  <c r="P534" i="9"/>
  <c r="P528" i="9"/>
  <c r="P510" i="9"/>
  <c r="P504" i="9"/>
  <c r="P492" i="9"/>
  <c r="P486" i="9"/>
  <c r="P480" i="9"/>
  <c r="P474" i="9"/>
  <c r="P468" i="9"/>
  <c r="P462" i="9"/>
  <c r="P456" i="9"/>
  <c r="P444" i="9"/>
  <c r="P432" i="9"/>
  <c r="P420" i="9"/>
  <c r="P384" i="9"/>
  <c r="P366" i="9"/>
  <c r="P360" i="9"/>
  <c r="P348" i="9"/>
  <c r="P324" i="9"/>
  <c r="P318" i="9"/>
  <c r="P312" i="9"/>
  <c r="P300" i="9"/>
  <c r="P294" i="9"/>
  <c r="P288" i="9"/>
  <c r="P276" i="9"/>
  <c r="P270" i="9"/>
  <c r="P264" i="9"/>
  <c r="P258" i="9"/>
  <c r="P240" i="9"/>
  <c r="P228" i="9"/>
  <c r="P222" i="9"/>
  <c r="P216" i="9"/>
  <c r="P204" i="9"/>
  <c r="P198" i="9"/>
  <c r="P192" i="9"/>
  <c r="P186" i="9"/>
  <c r="P168" i="9"/>
  <c r="P156" i="9"/>
  <c r="P150" i="9"/>
  <c r="P144" i="9"/>
  <c r="P138" i="9"/>
  <c r="P132" i="9"/>
  <c r="P126" i="9"/>
  <c r="P120" i="9"/>
  <c r="P108" i="9"/>
  <c r="P102" i="9"/>
  <c r="P90" i="9"/>
  <c r="P72" i="9"/>
  <c r="P60" i="9"/>
  <c r="P54" i="9"/>
  <c r="P48" i="9"/>
  <c r="P42" i="9"/>
  <c r="P36" i="9"/>
  <c r="P30" i="9"/>
  <c r="P24" i="9"/>
  <c r="P18" i="9"/>
  <c r="P12" i="9"/>
  <c r="Q1002" i="9"/>
  <c r="Q996" i="9"/>
  <c r="Q972" i="9"/>
  <c r="Q948" i="9"/>
  <c r="Q924" i="9"/>
  <c r="Q918" i="9"/>
  <c r="Q912" i="9"/>
  <c r="Q906" i="9"/>
  <c r="Q894" i="9"/>
  <c r="Q882" i="9"/>
  <c r="Q864" i="9"/>
  <c r="Q858" i="9"/>
  <c r="Q846" i="9"/>
  <c r="Q834" i="9"/>
  <c r="Q828" i="9"/>
  <c r="Q822" i="9"/>
  <c r="Q816" i="9"/>
  <c r="Q804" i="9"/>
  <c r="Q798" i="9"/>
  <c r="Q792" i="9"/>
  <c r="Q786" i="9"/>
  <c r="Q780" i="9"/>
  <c r="Q774" i="9"/>
  <c r="Q768" i="9"/>
  <c r="Q744" i="9"/>
  <c r="Q738" i="9"/>
  <c r="Q732" i="9"/>
  <c r="Q696" i="9"/>
  <c r="Q684" i="9"/>
  <c r="Q678" i="9"/>
  <c r="Q672" i="9"/>
  <c r="Q660" i="9"/>
  <c r="Q654" i="9"/>
  <c r="Q618" i="9"/>
  <c r="Q606" i="9"/>
  <c r="Q600" i="9"/>
  <c r="Q252" i="9"/>
  <c r="P252" i="9"/>
  <c r="P96" i="9"/>
  <c r="Q96" i="9"/>
  <c r="P84" i="9"/>
  <c r="Q84" i="9"/>
  <c r="P78" i="9"/>
  <c r="Q78" i="9"/>
  <c r="P66" i="9"/>
  <c r="Q66" i="9"/>
  <c r="Q6" i="9"/>
  <c r="Q1000" i="9"/>
  <c r="Q994" i="9"/>
  <c r="Q988" i="9"/>
  <c r="Q982" i="9"/>
  <c r="Q976" i="9"/>
  <c r="Q970" i="9"/>
  <c r="Q958" i="9"/>
  <c r="Q952" i="9"/>
  <c r="Q946" i="9"/>
  <c r="Q940" i="9"/>
  <c r="Q934" i="9"/>
  <c r="Q928" i="9"/>
  <c r="Q916" i="9"/>
  <c r="Q910" i="9"/>
  <c r="Q904" i="9"/>
  <c r="Q898" i="9"/>
  <c r="Q886" i="9"/>
  <c r="Q874" i="9"/>
  <c r="Q868" i="9"/>
  <c r="Q862" i="9"/>
  <c r="Q856" i="9"/>
  <c r="Q850" i="9"/>
  <c r="Q832" i="9"/>
  <c r="Q826" i="9"/>
  <c r="Q820" i="9"/>
  <c r="Q814" i="9"/>
  <c r="Q808" i="9"/>
  <c r="Q802" i="9"/>
  <c r="Q796" i="9"/>
  <c r="Q784" i="9"/>
  <c r="Q778" i="9"/>
  <c r="Q772" i="9"/>
  <c r="Q766" i="9"/>
  <c r="Q760" i="9"/>
  <c r="Q748" i="9"/>
  <c r="Q742" i="9"/>
  <c r="Q730" i="9"/>
  <c r="Q718" i="9"/>
  <c r="Q712" i="9"/>
  <c r="Q706" i="9"/>
  <c r="Q700" i="9"/>
  <c r="Q676" i="9"/>
  <c r="Q1005" i="9"/>
  <c r="Q999" i="9"/>
  <c r="Q993" i="9"/>
  <c r="Q987" i="9"/>
  <c r="Q981" i="9"/>
  <c r="Q975" i="9"/>
  <c r="Q963" i="9"/>
  <c r="Q951" i="9"/>
  <c r="Q945" i="9"/>
  <c r="Q939" i="9"/>
  <c r="Q933" i="9"/>
  <c r="Q921" i="9"/>
  <c r="Q915" i="9"/>
  <c r="Q909" i="9"/>
  <c r="Q903" i="9"/>
  <c r="Q897" i="9"/>
  <c r="Q891" i="9"/>
  <c r="Q885" i="9"/>
  <c r="Q873" i="9"/>
  <c r="Q855" i="9"/>
  <c r="Q849" i="9"/>
  <c r="Q837" i="9"/>
  <c r="Q825" i="9"/>
  <c r="Q819" i="9"/>
  <c r="Q813" i="9"/>
  <c r="Q801" i="9"/>
  <c r="Q789" i="9"/>
  <c r="Q777" i="9"/>
  <c r="Q771" i="9"/>
  <c r="Q765" i="9"/>
  <c r="Q741" i="9"/>
  <c r="Q735" i="9"/>
  <c r="Q729" i="9"/>
  <c r="Q717" i="9"/>
  <c r="Q711" i="9"/>
  <c r="Q693" i="9"/>
  <c r="Q687" i="9"/>
  <c r="Q123" i="9"/>
  <c r="M4" i="9"/>
  <c r="P6" i="9"/>
  <c r="Q1004" i="9"/>
  <c r="Q992" i="9"/>
  <c r="Q986" i="9"/>
  <c r="Q980" i="9"/>
  <c r="Q974" i="9"/>
  <c r="Q968" i="9"/>
  <c r="Q962" i="9"/>
  <c r="Q956" i="9"/>
  <c r="Q950" i="9"/>
  <c r="Q944" i="9"/>
  <c r="Q938" i="9"/>
  <c r="Q926" i="9"/>
  <c r="Q920" i="9"/>
  <c r="Q914" i="9"/>
  <c r="Q908" i="9"/>
  <c r="Q902" i="9"/>
  <c r="Q896" i="9"/>
  <c r="Q884" i="9"/>
  <c r="Q878" i="9"/>
  <c r="Q872" i="9"/>
  <c r="Q866" i="9"/>
  <c r="Q860" i="9"/>
  <c r="Q854" i="9"/>
  <c r="Q842" i="9"/>
  <c r="Q836" i="9"/>
  <c r="Q830" i="9"/>
  <c r="Q812" i="9"/>
  <c r="Q806" i="9"/>
  <c r="Q242" i="9"/>
  <c r="Q1003" i="9"/>
  <c r="Q997" i="9"/>
  <c r="Q991" i="9"/>
  <c r="Q985" i="9"/>
  <c r="Q979" i="9"/>
  <c r="Q973" i="9"/>
  <c r="Q967" i="9"/>
  <c r="Q961" i="9"/>
  <c r="Q955" i="9"/>
  <c r="Q949" i="9"/>
  <c r="Q943" i="9"/>
  <c r="Q937" i="9"/>
  <c r="Q931" i="9"/>
  <c r="Q925" i="9"/>
  <c r="Q919" i="9"/>
  <c r="Q901" i="9"/>
  <c r="Q895" i="9"/>
  <c r="Q889" i="9"/>
  <c r="Q883" i="9"/>
  <c r="Q877" i="9"/>
  <c r="Q871" i="9"/>
  <c r="Q865" i="9"/>
  <c r="Q859" i="9"/>
  <c r="Q853" i="9"/>
  <c r="Q847" i="9"/>
  <c r="Q841" i="9"/>
  <c r="Q835" i="9"/>
  <c r="Q817" i="9"/>
  <c r="Q811" i="9"/>
  <c r="Q799" i="9"/>
  <c r="Q793" i="9"/>
  <c r="Q787" i="9"/>
  <c r="Q781" i="9"/>
  <c r="Q775" i="9"/>
  <c r="Q769" i="9"/>
  <c r="Q763" i="9"/>
  <c r="Q757" i="9"/>
  <c r="Q751" i="9"/>
  <c r="Q745" i="9"/>
  <c r="Q739" i="9"/>
  <c r="Q733" i="9"/>
  <c r="Q727" i="9"/>
  <c r="Q721" i="9"/>
  <c r="Q715" i="9"/>
  <c r="Q709" i="9"/>
  <c r="Q703" i="9"/>
  <c r="Q697" i="9"/>
  <c r="Q685" i="9"/>
  <c r="Q679" i="9"/>
  <c r="Q673" i="9"/>
  <c r="Q667" i="9"/>
  <c r="Q655" i="9"/>
  <c r="Q649" i="9"/>
  <c r="Q643" i="9"/>
  <c r="Q637" i="9"/>
  <c r="Q631" i="9"/>
  <c r="Q625" i="9"/>
  <c r="Q619" i="9"/>
  <c r="Q613" i="9"/>
  <c r="Q607" i="9"/>
  <c r="Q601" i="9"/>
  <c r="Q589" i="9"/>
  <c r="Q583" i="9"/>
  <c r="Q577" i="9"/>
  <c r="Q565" i="9"/>
  <c r="Q559" i="9"/>
  <c r="Q553" i="9"/>
  <c r="Q547" i="9"/>
  <c r="Q541" i="9"/>
  <c r="Q535" i="9"/>
  <c r="Q523" i="9"/>
  <c r="Q517" i="9"/>
  <c r="Q511" i="9"/>
  <c r="Q505" i="9"/>
  <c r="Q499" i="9"/>
  <c r="Q493" i="9"/>
  <c r="Q487" i="9"/>
  <c r="Q475" i="9"/>
  <c r="Q469" i="9"/>
  <c r="Q463" i="9"/>
  <c r="Q457" i="9"/>
  <c r="Q451" i="9"/>
  <c r="Q445" i="9"/>
  <c r="Q439" i="9"/>
  <c r="Q427" i="9"/>
  <c r="Q421" i="9"/>
  <c r="Q415" i="9"/>
  <c r="Q409" i="9"/>
  <c r="Q403" i="9"/>
  <c r="Q397" i="9"/>
  <c r="Q391" i="9"/>
  <c r="Q385" i="9"/>
  <c r="Q379" i="9"/>
  <c r="Q373" i="9"/>
  <c r="Q361" i="9"/>
  <c r="Q355" i="9"/>
  <c r="Q349" i="9"/>
  <c r="Q343" i="9"/>
  <c r="Q337" i="9"/>
  <c r="Q331" i="9"/>
  <c r="Q325" i="9"/>
  <c r="Q319" i="9"/>
  <c r="Q313" i="9"/>
  <c r="Q301" i="9"/>
  <c r="Q295" i="9"/>
  <c r="Q289" i="9"/>
  <c r="Q283" i="9"/>
  <c r="Q277" i="9"/>
  <c r="Q271" i="9"/>
  <c r="Q265" i="9"/>
  <c r="Q259" i="9"/>
  <c r="Q247" i="9"/>
  <c r="Q241" i="9"/>
  <c r="Q235" i="9"/>
  <c r="Q223" i="9"/>
  <c r="Q594" i="9"/>
  <c r="Q588" i="9"/>
  <c r="Q582" i="9"/>
  <c r="Q570" i="9"/>
  <c r="Q558" i="9"/>
  <c r="Q552" i="9"/>
  <c r="Q546" i="9"/>
  <c r="Q540" i="9"/>
  <c r="Q534" i="9"/>
  <c r="Q528" i="9"/>
  <c r="Q522" i="9"/>
  <c r="Q510" i="9"/>
  <c r="Q504" i="9"/>
  <c r="Q492" i="9"/>
  <c r="Q486" i="9"/>
  <c r="Q480" i="9"/>
  <c r="Q474" i="9"/>
  <c r="Q468" i="9"/>
  <c r="Q462" i="9"/>
  <c r="Q456" i="9"/>
  <c r="Q444" i="9"/>
  <c r="Q432" i="9"/>
  <c r="Q420" i="9"/>
  <c r="Q384" i="9"/>
  <c r="Q366" i="9"/>
  <c r="Q360" i="9"/>
  <c r="Q348" i="9"/>
  <c r="Q324" i="9"/>
  <c r="Q318" i="9"/>
  <c r="Q312" i="9"/>
  <c r="Q306" i="9"/>
  <c r="Q300" i="9"/>
  <c r="Q294" i="9"/>
  <c r="Q288" i="9"/>
  <c r="Q264" i="9"/>
  <c r="Q228" i="9"/>
  <c r="Q216" i="9"/>
  <c r="Q186" i="9"/>
  <c r="Q150" i="9"/>
  <c r="Q138" i="9"/>
  <c r="Q108" i="9"/>
  <c r="P217" i="9"/>
  <c r="P211" i="9"/>
  <c r="P193" i="9"/>
  <c r="P181" i="9"/>
  <c r="P175" i="9"/>
  <c r="P169" i="9"/>
  <c r="P163" i="9"/>
  <c r="P145" i="9"/>
  <c r="P139" i="9"/>
  <c r="P127" i="9"/>
  <c r="P109" i="9"/>
  <c r="P103" i="9"/>
  <c r="P97" i="9"/>
  <c r="P91" i="9"/>
  <c r="P79" i="9"/>
  <c r="P73" i="9"/>
  <c r="P67" i="9"/>
  <c r="Q1001" i="9"/>
  <c r="Q989" i="9"/>
  <c r="Q983" i="9"/>
  <c r="Q977" i="9"/>
  <c r="Q971" i="9"/>
  <c r="Q965" i="9"/>
  <c r="Q953" i="9"/>
  <c r="Q947" i="9"/>
  <c r="Q941" i="9"/>
  <c r="Q935" i="9"/>
  <c r="Q929" i="9"/>
  <c r="Q923" i="9"/>
  <c r="Q917" i="9"/>
  <c r="Q893" i="9"/>
  <c r="Q875" i="9"/>
  <c r="Q869" i="9"/>
  <c r="Q863" i="9"/>
  <c r="Q851" i="9"/>
  <c r="Q845" i="9"/>
  <c r="Q833" i="9"/>
  <c r="Q827" i="9"/>
  <c r="Q815" i="9"/>
  <c r="Q809" i="9"/>
  <c r="Q791" i="9"/>
  <c r="Q785" i="9"/>
  <c r="Q779" i="9"/>
  <c r="Q773" i="9"/>
  <c r="Q755" i="9"/>
  <c r="Q743" i="9"/>
  <c r="Q737" i="9"/>
  <c r="Q719" i="9"/>
  <c r="Q713" i="9"/>
  <c r="Q707" i="9"/>
  <c r="Q701" i="9"/>
  <c r="Q695" i="9"/>
  <c r="Q683" i="9"/>
  <c r="Q665" i="9"/>
  <c r="Q653" i="9"/>
  <c r="Q647" i="9"/>
  <c r="Q641" i="9"/>
  <c r="Q635" i="9"/>
  <c r="Q629" i="9"/>
  <c r="Q623" i="9"/>
  <c r="Q617" i="9"/>
  <c r="Q611" i="9"/>
  <c r="Q605" i="9"/>
  <c r="Q599" i="9"/>
  <c r="Q593" i="9"/>
  <c r="Q575" i="9"/>
  <c r="Q557" i="9"/>
  <c r="Q551" i="9"/>
  <c r="Q539" i="9"/>
  <c r="Q533" i="9"/>
  <c r="Q509" i="9"/>
  <c r="Q503" i="9"/>
  <c r="Q497" i="9"/>
  <c r="Q491" i="9"/>
  <c r="Q485" i="9"/>
  <c r="Q473" i="9"/>
  <c r="Q467" i="9"/>
  <c r="Q461" i="9"/>
  <c r="Q455" i="9"/>
  <c r="Q449" i="9"/>
  <c r="Q437" i="9"/>
  <c r="Q431" i="9"/>
  <c r="Q419" i="9"/>
  <c r="Q413" i="9"/>
  <c r="Q401" i="9"/>
  <c r="Q395" i="9"/>
  <c r="Q389" i="9"/>
  <c r="Q383" i="9"/>
  <c r="Q377" i="9"/>
  <c r="Q371" i="9"/>
  <c r="Q365" i="9"/>
  <c r="Q359" i="9"/>
  <c r="Q341" i="9"/>
  <c r="Q335" i="9"/>
  <c r="Q329" i="9"/>
  <c r="Q323" i="9"/>
  <c r="Q317" i="9"/>
  <c r="Q311" i="9"/>
  <c r="Q694" i="9"/>
  <c r="Q688" i="9"/>
  <c r="Q682" i="9"/>
  <c r="Q670" i="9"/>
  <c r="Q664" i="9"/>
  <c r="Q658" i="9"/>
  <c r="Q646" i="9"/>
  <c r="Q640" i="9"/>
  <c r="Q634" i="9"/>
  <c r="Q628" i="9"/>
  <c r="Q622" i="9"/>
  <c r="Q616" i="9"/>
  <c r="Q610" i="9"/>
  <c r="Q598" i="9"/>
  <c r="Q592" i="9"/>
  <c r="Q586" i="9"/>
  <c r="Q580" i="9"/>
  <c r="Q574" i="9"/>
  <c r="Q568" i="9"/>
  <c r="Q556" i="9"/>
  <c r="Q550" i="9"/>
  <c r="Q544" i="9"/>
  <c r="Q532" i="9"/>
  <c r="Q526" i="9"/>
  <c r="Q508" i="9"/>
  <c r="Q502" i="9"/>
  <c r="Q496" i="9"/>
  <c r="Q490" i="9"/>
  <c r="Q484" i="9"/>
  <c r="Q478" i="9"/>
  <c r="Q472" i="9"/>
  <c r="Q466" i="9"/>
  <c r="Q460" i="9"/>
  <c r="Q448" i="9"/>
  <c r="Q442" i="9"/>
  <c r="Q436" i="9"/>
  <c r="Q418" i="9"/>
  <c r="Q406" i="9"/>
  <c r="Q400" i="9"/>
  <c r="Q394" i="9"/>
  <c r="Q388" i="9"/>
  <c r="Q382" i="9"/>
  <c r="Q376" i="9"/>
  <c r="Q370" i="9"/>
  <c r="Q364" i="9"/>
  <c r="Q358" i="9"/>
  <c r="Q352" i="9"/>
  <c r="Q346" i="9"/>
  <c r="Q340" i="9"/>
  <c r="Q334" i="9"/>
  <c r="Q328" i="9"/>
  <c r="Q322" i="9"/>
  <c r="Q316" i="9"/>
  <c r="Q304" i="9"/>
  <c r="Q298" i="9"/>
  <c r="Q292" i="9"/>
  <c r="Q286" i="9"/>
  <c r="Q280" i="9"/>
  <c r="Q274" i="9"/>
  <c r="Q268" i="9"/>
  <c r="Q262" i="9"/>
  <c r="Q256" i="9"/>
  <c r="Q244" i="9"/>
  <c r="Q238" i="9"/>
  <c r="Q232" i="9"/>
  <c r="Q226" i="9"/>
  <c r="Q220" i="9"/>
  <c r="Q214" i="9"/>
  <c r="Q208" i="9"/>
  <c r="Q202" i="9"/>
  <c r="Q196" i="9"/>
  <c r="Q190" i="9"/>
  <c r="Q184" i="9"/>
  <c r="Q178" i="9"/>
  <c r="Q172" i="9"/>
  <c r="Q166" i="9"/>
  <c r="Q160" i="9"/>
  <c r="Q154" i="9"/>
  <c r="Q148" i="9"/>
  <c r="Q142" i="9"/>
  <c r="Q136" i="9"/>
  <c r="Q130" i="9"/>
  <c r="Q124" i="9"/>
  <c r="Q112" i="9"/>
  <c r="Q106" i="9"/>
  <c r="Q100" i="9"/>
  <c r="Q94" i="9"/>
  <c r="Q88" i="9"/>
  <c r="Q82" i="9"/>
  <c r="Q76" i="9"/>
  <c r="Q70" i="9"/>
  <c r="Q64" i="9"/>
  <c r="Q58" i="9"/>
  <c r="Q52" i="9"/>
  <c r="Q46" i="9"/>
  <c r="Q40" i="9"/>
  <c r="Q34" i="9"/>
  <c r="Q28" i="9"/>
  <c r="Q16" i="9"/>
  <c r="Q10" i="9"/>
  <c r="Q675" i="9"/>
  <c r="Q663" i="9"/>
  <c r="Q657" i="9"/>
  <c r="Q639" i="9"/>
  <c r="Q633" i="9"/>
  <c r="Q621" i="9"/>
  <c r="Q615" i="9"/>
  <c r="Q609" i="9"/>
  <c r="Q603" i="9"/>
  <c r="Q597" i="9"/>
  <c r="Q585" i="9"/>
  <c r="Q579" i="9"/>
  <c r="Q567" i="9"/>
  <c r="Q561" i="9"/>
  <c r="Q549" i="9"/>
  <c r="Q543" i="9"/>
  <c r="Q537" i="9"/>
  <c r="Q525" i="9"/>
  <c r="Q519" i="9"/>
  <c r="Q489" i="9"/>
  <c r="Q477" i="9"/>
  <c r="Q471" i="9"/>
  <c r="Q459" i="9"/>
  <c r="Q447" i="9"/>
  <c r="Q429" i="9"/>
  <c r="Q411" i="9"/>
  <c r="Q405" i="9"/>
  <c r="Q393" i="9"/>
  <c r="Q381" i="9"/>
  <c r="Q375" i="9"/>
  <c r="Q369" i="9"/>
  <c r="Q363" i="9"/>
  <c r="Q351" i="9"/>
  <c r="Q345" i="9"/>
  <c r="Q339" i="9"/>
  <c r="Q333" i="9"/>
  <c r="Q327" i="9"/>
  <c r="Q309" i="9"/>
  <c r="Q291" i="9"/>
  <c r="Q285" i="9"/>
  <c r="Q273" i="9"/>
  <c r="Q261" i="9"/>
  <c r="Q249" i="9"/>
  <c r="Q237" i="9"/>
  <c r="Q231" i="9"/>
  <c r="Q225" i="9"/>
  <c r="Q219" i="9"/>
  <c r="Q213" i="9"/>
  <c r="Q207" i="9"/>
  <c r="Q189" i="9"/>
  <c r="Q183" i="9"/>
  <c r="Q165" i="9"/>
  <c r="Q159" i="9"/>
  <c r="Q153" i="9"/>
  <c r="Q147" i="9"/>
  <c r="Q141" i="9"/>
  <c r="Q129" i="9"/>
  <c r="Q117" i="9"/>
  <c r="Q111" i="9"/>
  <c r="Q105" i="9"/>
  <c r="Q99" i="9"/>
  <c r="Q93" i="9"/>
  <c r="Q87" i="9"/>
  <c r="Q81" i="9"/>
  <c r="Q75" i="9"/>
  <c r="Q69" i="9"/>
  <c r="Q51" i="9"/>
  <c r="Q45" i="9"/>
  <c r="Q39" i="9"/>
  <c r="Q33" i="9"/>
  <c r="Q27" i="9"/>
  <c r="Q21" i="9"/>
  <c r="Q15" i="9"/>
  <c r="Q9" i="9"/>
  <c r="Q800" i="9"/>
  <c r="Q788" i="9"/>
  <c r="Q782" i="9"/>
  <c r="Q776" i="9"/>
  <c r="Q770" i="9"/>
  <c r="Q758" i="9"/>
  <c r="Q752" i="9"/>
  <c r="Q746" i="9"/>
  <c r="Q740" i="9"/>
  <c r="Q734" i="9"/>
  <c r="Q722" i="9"/>
  <c r="Q716" i="9"/>
  <c r="Q710" i="9"/>
  <c r="Q704" i="9"/>
  <c r="Q698" i="9"/>
  <c r="Q692" i="9"/>
  <c r="Q686" i="9"/>
  <c r="Q680" i="9"/>
  <c r="Q668" i="9"/>
  <c r="Q662" i="9"/>
  <c r="Q656" i="9"/>
  <c r="Q650" i="9"/>
  <c r="Q644" i="9"/>
  <c r="Q638" i="9"/>
  <c r="Q632" i="9"/>
  <c r="Q626" i="9"/>
  <c r="Q620" i="9"/>
  <c r="Q614" i="9"/>
  <c r="Q608" i="9"/>
  <c r="Q596" i="9"/>
  <c r="Q590" i="9"/>
  <c r="Q584" i="9"/>
  <c r="Q578" i="9"/>
  <c r="Q572" i="9"/>
  <c r="Q566" i="9"/>
  <c r="Q560" i="9"/>
  <c r="Q554" i="9"/>
  <c r="Q548" i="9"/>
  <c r="Q542" i="9"/>
  <c r="Q536" i="9"/>
  <c r="Q530" i="9"/>
  <c r="Q524" i="9"/>
  <c r="Q518" i="9"/>
  <c r="Q512" i="9"/>
  <c r="Q506" i="9"/>
  <c r="Q500" i="9"/>
  <c r="Q494" i="9"/>
  <c r="Q488" i="9"/>
  <c r="Q482" i="9"/>
  <c r="Q476" i="9"/>
  <c r="Q470" i="9"/>
  <c r="Q464" i="9"/>
  <c r="Q458" i="9"/>
  <c r="Q452" i="9"/>
  <c r="Q440" i="9"/>
  <c r="Q428" i="9"/>
  <c r="Q422" i="9"/>
  <c r="Q416" i="9"/>
  <c r="Q410" i="9"/>
  <c r="Q404" i="9"/>
  <c r="Q398" i="9"/>
  <c r="Q392" i="9"/>
  <c r="Q386" i="9"/>
  <c r="Q380" i="9"/>
  <c r="Q368" i="9"/>
  <c r="Q362" i="9"/>
  <c r="Q356" i="9"/>
  <c r="Q350" i="9"/>
  <c r="Q344" i="9"/>
  <c r="Q338" i="9"/>
  <c r="Q326" i="9"/>
  <c r="Q320" i="9"/>
  <c r="Q308" i="9"/>
  <c r="Q302" i="9"/>
  <c r="Q296" i="9"/>
  <c r="Q290" i="9"/>
  <c r="Q284" i="9"/>
  <c r="Q278" i="9"/>
  <c r="Q272" i="9"/>
  <c r="Q260" i="9"/>
  <c r="Q254" i="9"/>
  <c r="Q248" i="9"/>
  <c r="Q236" i="9"/>
  <c r="Q230" i="9"/>
  <c r="Q218" i="9"/>
  <c r="Q212" i="9"/>
  <c r="Q206" i="9"/>
  <c r="Q200" i="9"/>
  <c r="Q194" i="9"/>
  <c r="Q188" i="9"/>
  <c r="Q182" i="9"/>
  <c r="Q176" i="9"/>
  <c r="Q170" i="9"/>
  <c r="Q164" i="9"/>
  <c r="Q158" i="9"/>
  <c r="Q152" i="9"/>
  <c r="Q146" i="9"/>
  <c r="Q140" i="9"/>
  <c r="Q134" i="9"/>
  <c r="Q128" i="9"/>
  <c r="Q122" i="9"/>
  <c r="Q116" i="9"/>
  <c r="Q110" i="9"/>
  <c r="Q104" i="9"/>
  <c r="Q98" i="9"/>
  <c r="Q86" i="9"/>
  <c r="Q80" i="9"/>
  <c r="Q74" i="9"/>
  <c r="Q68" i="9"/>
  <c r="Q62" i="9"/>
  <c r="Q56" i="9"/>
  <c r="Q50" i="9"/>
  <c r="Q44" i="9"/>
  <c r="Q38" i="9"/>
  <c r="Q32" i="9"/>
  <c r="Q26" i="9"/>
  <c r="Q20" i="9"/>
  <c r="Q14" i="9"/>
  <c r="Q8" i="9"/>
  <c r="Q305" i="9"/>
  <c r="Q299" i="9"/>
  <c r="Q287" i="9"/>
  <c r="Q281" i="9"/>
  <c r="Q275" i="9"/>
  <c r="Q269" i="9"/>
  <c r="Q245" i="9"/>
  <c r="Q239" i="9"/>
  <c r="Q233" i="9"/>
  <c r="Q227" i="9"/>
  <c r="Q221" i="9"/>
  <c r="Q215" i="9"/>
  <c r="Q209" i="9"/>
  <c r="Q203" i="9"/>
  <c r="Q197" i="9"/>
  <c r="Q191" i="9"/>
  <c r="Q185" i="9"/>
  <c r="Q179" i="9"/>
  <c r="Q173" i="9"/>
  <c r="Q167" i="9"/>
  <c r="Q161" i="9"/>
  <c r="Q155" i="9"/>
  <c r="Q143" i="9"/>
  <c r="Q137" i="9"/>
  <c r="Q131" i="9"/>
  <c r="Q107" i="9"/>
  <c r="Q101" i="9"/>
  <c r="Q95" i="9"/>
  <c r="Q89" i="9"/>
  <c r="Q83" i="9"/>
  <c r="Q77" i="9"/>
  <c r="Q71" i="9"/>
  <c r="Q65" i="9"/>
  <c r="Q59" i="9"/>
  <c r="Q53" i="9"/>
  <c r="Q47" i="9"/>
  <c r="Q41" i="9"/>
  <c r="Q35" i="9"/>
  <c r="Q29" i="9"/>
  <c r="Q23" i="9"/>
  <c r="Q61" i="9"/>
  <c r="Q55" i="9"/>
  <c r="Q49" i="9"/>
  <c r="Q43" i="9"/>
  <c r="Q37" i="9"/>
  <c r="Q31" i="9"/>
  <c r="Q25" i="9"/>
  <c r="Q19" i="9"/>
  <c r="Q13" i="9"/>
  <c r="Q7" i="9"/>
  <c r="Q17" i="9"/>
  <c r="Q11" i="9"/>
  <c r="Q276" i="9"/>
  <c r="Q270" i="9"/>
  <c r="Q258" i="9"/>
  <c r="Q240" i="9"/>
  <c r="Q222" i="9"/>
  <c r="Q204" i="9"/>
  <c r="Q198" i="9"/>
  <c r="Q192" i="9"/>
  <c r="Q168" i="9"/>
  <c r="Q156" i="9"/>
  <c r="Q144" i="9"/>
  <c r="Q132" i="9"/>
  <c r="Q126" i="9"/>
  <c r="Q120" i="9"/>
  <c r="Q102" i="9"/>
  <c r="Q90" i="9"/>
  <c r="Q72" i="9"/>
  <c r="Q60" i="9"/>
  <c r="Q54" i="9"/>
  <c r="Q48" i="9"/>
  <c r="Q42" i="9"/>
  <c r="Q36" i="9"/>
  <c r="Q30" i="9"/>
  <c r="Q24" i="9"/>
  <c r="Q18" i="9"/>
  <c r="Q12" i="9"/>
  <c r="J1007" i="9"/>
  <c r="J1009" i="9" s="1"/>
  <c r="J1006" i="9"/>
  <c r="M12" i="1"/>
  <c r="L12" i="1"/>
  <c r="K12" i="1"/>
  <c r="Q433" i="9" l="1"/>
  <c r="P408" i="9"/>
  <c r="Q495" i="9"/>
  <c r="Q555" i="9"/>
  <c r="Q857" i="9"/>
  <c r="Q959" i="9"/>
  <c r="Q818" i="9"/>
  <c r="Q595" i="9"/>
  <c r="Q257" i="9"/>
  <c r="Q573" i="9"/>
  <c r="P870" i="9"/>
  <c r="Q210" i="9"/>
  <c r="Q149" i="9"/>
  <c r="Q57" i="9"/>
  <c r="Q417" i="9"/>
  <c r="Q378" i="9"/>
  <c r="Q795" i="9"/>
  <c r="Q521" i="9"/>
  <c r="Q671" i="9"/>
  <c r="Q438" i="9"/>
  <c r="Q347" i="9"/>
  <c r="Q367" i="9"/>
  <c r="Q797" i="9"/>
  <c r="Q92" i="9"/>
  <c r="Q726" i="9"/>
  <c r="Q251" i="9"/>
  <c r="Q412" i="9"/>
  <c r="Q119" i="9"/>
  <c r="Q135" i="9"/>
  <c r="Q310" i="9"/>
  <c r="Q515" i="9"/>
  <c r="Q330" i="9"/>
  <c r="Q402" i="9"/>
  <c r="Q848" i="9"/>
  <c r="Q927" i="9"/>
  <c r="Q736" i="9"/>
  <c r="Q22" i="9"/>
  <c r="Q353" i="9"/>
  <c r="Q529" i="9"/>
  <c r="Q699" i="9"/>
  <c r="Q807" i="9"/>
  <c r="Q754" i="9"/>
  <c r="Q880" i="9"/>
  <c r="Q443" i="9"/>
  <c r="Q441" i="9"/>
  <c r="Q645" i="9"/>
  <c r="P538" i="9"/>
  <c r="P922" i="9"/>
  <c r="P677" i="9"/>
  <c r="Q821" i="9"/>
  <c r="Q725" i="9"/>
  <c r="Q881" i="9"/>
  <c r="Q342" i="9"/>
  <c r="Q840" i="9"/>
  <c r="Q984" i="9"/>
  <c r="P810" i="9"/>
  <c r="Q162" i="9"/>
  <c r="Q714" i="9"/>
  <c r="P930" i="9"/>
  <c r="Q195" i="9"/>
  <c r="Q234" i="9"/>
  <c r="Q669" i="9"/>
  <c r="Q691" i="9"/>
  <c r="Q831" i="9"/>
  <c r="Q764" i="9"/>
  <c r="Q731" i="9"/>
  <c r="P960" i="9"/>
  <c r="Q907" i="9"/>
  <c r="Q890" i="9"/>
  <c r="Q303" i="9"/>
  <c r="Q113" i="9"/>
  <c r="Q263" i="9"/>
  <c r="Q531" i="9"/>
  <c r="P199" i="9"/>
  <c r="Q450" i="9"/>
  <c r="Q576" i="9"/>
  <c r="Q998" i="9"/>
  <c r="Q563" i="9"/>
  <c r="P783" i="9"/>
  <c r="Q430" i="9"/>
  <c r="Q604" i="9"/>
  <c r="Q407" i="9"/>
  <c r="Q587" i="9"/>
  <c r="P85" i="9"/>
  <c r="Q636" i="9"/>
  <c r="Q690" i="9"/>
  <c r="P426" i="9"/>
  <c r="P569" i="9"/>
  <c r="Q624" i="9"/>
  <c r="P756" i="9"/>
  <c r="Q705" i="9"/>
  <c r="Q702" i="9"/>
  <c r="Q876" i="9"/>
  <c r="P887" i="9"/>
  <c r="P174" i="9"/>
  <c r="P942" i="9"/>
  <c r="P761" i="9"/>
  <c r="P674" i="9"/>
  <c r="Q527" i="9"/>
  <c r="Q336" i="9"/>
  <c r="Q516" i="9"/>
  <c r="Q879" i="9"/>
  <c r="Q978" i="9"/>
  <c r="Q115" i="9"/>
  <c r="P829" i="9"/>
  <c r="Q483" i="9"/>
  <c r="Q297" i="9"/>
  <c r="Q957" i="9"/>
  <c r="P630" i="9"/>
  <c r="Q435" i="9"/>
  <c r="Q374" i="9"/>
  <c r="Q794" i="9"/>
  <c r="Q255" i="9"/>
  <c r="Q425" i="9"/>
  <c r="Q839" i="9"/>
  <c r="Q805" i="9"/>
  <c r="Q843" i="9"/>
  <c r="P708" i="9"/>
  <c r="P118" i="9"/>
  <c r="Q591" i="9"/>
  <c r="Q723" i="9"/>
  <c r="P246" i="9"/>
  <c r="P913" i="9"/>
  <c r="Q651" i="9"/>
  <c r="P63" i="9"/>
  <c r="P513" i="9"/>
  <c r="Q267" i="9"/>
  <c r="Q498" i="9"/>
  <c r="Q661" i="9"/>
  <c r="Q321" i="9"/>
  <c r="Q354" i="9"/>
  <c r="P446" i="9"/>
  <c r="P747" i="9"/>
  <c r="Q750" i="9"/>
  <c r="P659" i="9"/>
  <c r="P652" i="9"/>
  <c r="P899" i="9"/>
  <c r="P465" i="9"/>
  <c r="Q224" i="9"/>
  <c r="Q728" i="9"/>
  <c r="Q201" i="9"/>
  <c r="Q315" i="9"/>
  <c r="Q571" i="9"/>
  <c r="P390" i="9"/>
  <c r="P824" i="9"/>
  <c r="Q243" i="9"/>
  <c r="Q562" i="9"/>
  <c r="Q612" i="9"/>
  <c r="Q666" i="9"/>
  <c r="P332" i="9"/>
  <c r="P453" i="9"/>
  <c r="P627" i="9"/>
  <c r="P759" i="9"/>
  <c r="Q905" i="9"/>
  <c r="P481" i="9"/>
  <c r="Q790" i="9"/>
  <c r="P372" i="9"/>
  <c r="P414" i="9"/>
  <c r="Q157" i="9"/>
  <c r="P307" i="9"/>
  <c r="P990" i="9"/>
  <c r="P581" i="9"/>
  <c r="Q995" i="9"/>
  <c r="Q969" i="9"/>
  <c r="Q966" i="9"/>
  <c r="Q964" i="9"/>
  <c r="P954" i="9"/>
  <c r="Q932" i="9"/>
  <c r="Q911" i="9"/>
  <c r="Q900" i="9"/>
  <c r="Q892" i="9"/>
  <c r="P888" i="9"/>
  <c r="Q867" i="9"/>
  <c r="Q861" i="9"/>
  <c r="Q852" i="9"/>
  <c r="Q844" i="9"/>
  <c r="Q838" i="9"/>
  <c r="Q823" i="9"/>
  <c r="Q803" i="9"/>
  <c r="Q767" i="9"/>
  <c r="Q753" i="9"/>
  <c r="P749" i="9"/>
  <c r="Q724" i="9"/>
  <c r="Q720" i="9"/>
  <c r="P689" i="9"/>
  <c r="P681" i="9"/>
  <c r="Q648" i="9"/>
  <c r="Q642" i="9"/>
  <c r="Q602" i="9"/>
  <c r="Q564" i="9"/>
  <c r="Q545" i="9"/>
  <c r="P520" i="9"/>
  <c r="P514" i="9"/>
  <c r="Q507" i="9"/>
  <c r="Q501" i="9"/>
  <c r="Q479" i="9"/>
  <c r="Q454" i="9"/>
  <c r="P434" i="9"/>
  <c r="Q424" i="9"/>
  <c r="Q423" i="9"/>
  <c r="Q399" i="9"/>
  <c r="P396" i="9"/>
  <c r="Q387" i="9"/>
  <c r="Q357" i="9"/>
  <c r="Q314" i="9"/>
  <c r="Q293" i="9"/>
  <c r="Q282" i="9"/>
  <c r="Q279" i="9"/>
  <c r="Q266" i="9"/>
  <c r="P253" i="9"/>
  <c r="Q250" i="9"/>
  <c r="P229" i="9"/>
  <c r="P180" i="9"/>
  <c r="P177" i="9"/>
  <c r="Q171" i="9"/>
  <c r="Q151" i="9"/>
  <c r="Q125" i="9"/>
  <c r="Q121" i="9"/>
  <c r="P114" i="9"/>
  <c r="N4" i="9"/>
  <c r="G5" i="4"/>
  <c r="P4" i="9" l="1"/>
  <c r="Q4" i="9"/>
  <c r="U10" i="3"/>
  <c r="N19" i="3"/>
  <c r="H16" i="3"/>
  <c r="N11" i="3"/>
  <c r="O15" i="1" l="1"/>
  <c r="E7" i="41" s="1"/>
  <c r="A10" i="6"/>
  <c r="A11" i="6"/>
  <c r="E7" i="6" l="1"/>
  <c r="H1006" i="9" l="1"/>
  <c r="H1007" i="9"/>
  <c r="H1009" i="9" s="1"/>
  <c r="I1007" i="9" l="1"/>
  <c r="I1009" i="9" s="1"/>
  <c r="I1006" i="9"/>
  <c r="D23" i="4"/>
  <c r="E23" i="4" s="1"/>
  <c r="D22" i="4"/>
  <c r="E22" i="4" s="1"/>
  <c r="D21" i="4"/>
  <c r="E21" i="4" s="1"/>
  <c r="D20" i="4"/>
  <c r="E20" i="4" s="1"/>
  <c r="D19" i="4"/>
  <c r="E19" i="4" s="1"/>
  <c r="D18" i="4"/>
  <c r="E18" i="4" s="1"/>
  <c r="D17" i="4"/>
  <c r="E17" i="4" s="1"/>
  <c r="D16" i="4"/>
  <c r="E16" i="4" s="1"/>
  <c r="D15" i="4"/>
  <c r="E15" i="4" s="1"/>
  <c r="D14" i="4"/>
  <c r="E14" i="4" s="1"/>
  <c r="D13" i="4"/>
  <c r="E13" i="4" s="1"/>
  <c r="D12" i="4"/>
  <c r="E12" i="4" s="1"/>
  <c r="D11" i="4"/>
  <c r="E11" i="4" s="1"/>
  <c r="D10" i="4"/>
  <c r="E10" i="4" s="1"/>
  <c r="D9" i="4"/>
  <c r="E9" i="4" s="1"/>
  <c r="D8" i="4"/>
  <c r="E8" i="4" s="1"/>
  <c r="E7" i="4"/>
  <c r="D7" i="4"/>
  <c r="D6" i="4"/>
  <c r="E6" i="4" s="1"/>
  <c r="D5" i="4"/>
  <c r="E5" i="4" s="1"/>
  <c r="M13" i="1"/>
  <c r="L13" i="1"/>
  <c r="K13" i="1"/>
  <c r="E13" i="1" s="1"/>
  <c r="E12" i="1"/>
  <c r="M6" i="1"/>
  <c r="M10" i="1" s="1"/>
  <c r="L6" i="1"/>
  <c r="K6" i="1"/>
  <c r="K10" i="1" s="1"/>
  <c r="E10" i="1" s="1"/>
  <c r="M4" i="1"/>
  <c r="M8" i="1" s="1"/>
  <c r="L4" i="1"/>
  <c r="K4" i="1"/>
  <c r="G1012" i="9" l="1"/>
  <c r="F1012" i="9"/>
  <c r="E1012" i="9"/>
  <c r="E6" i="1"/>
  <c r="F13" i="1"/>
  <c r="G13" i="1" s="1"/>
  <c r="H13" i="1" s="1"/>
  <c r="F6" i="1"/>
  <c r="L10" i="1"/>
  <c r="F10" i="1" s="1"/>
  <c r="G10" i="1" s="1"/>
  <c r="H10" i="1" s="1"/>
  <c r="K8" i="1"/>
  <c r="E8" i="1" s="1"/>
  <c r="E4" i="1"/>
  <c r="F4" i="1"/>
  <c r="F12" i="1"/>
  <c r="G12" i="1" s="1"/>
  <c r="H12" i="1" s="1"/>
  <c r="L8" i="1"/>
  <c r="G6" i="1" l="1"/>
  <c r="H6" i="1" s="1"/>
  <c r="G4" i="1"/>
  <c r="H4" i="1" s="1"/>
  <c r="F8" i="1"/>
  <c r="G8" i="1" s="1"/>
  <c r="H8" i="1" s="1"/>
  <c r="N23" i="3" l="1"/>
  <c r="H15" i="3"/>
  <c r="H14" i="3"/>
  <c r="H12" i="3"/>
  <c r="H10" i="3"/>
  <c r="H9" i="3"/>
  <c r="H8" i="3"/>
  <c r="H7" i="3"/>
  <c r="H6" i="3"/>
  <c r="N22" i="3" l="1"/>
  <c r="N21" i="3"/>
  <c r="C39" i="3"/>
  <c r="D39" i="3" s="1"/>
  <c r="Y10" i="3"/>
  <c r="A10" i="41" l="1"/>
  <c r="A11" i="41" l="1"/>
  <c r="D13" i="1" l="1"/>
  <c r="C13" i="1" s="1"/>
  <c r="G6" i="4" s="1"/>
  <c r="C12" i="6" s="1"/>
  <c r="D12" i="1"/>
  <c r="C12" i="1" s="1"/>
  <c r="D10" i="1"/>
  <c r="C10" i="1" s="1"/>
  <c r="D8" i="1"/>
  <c r="C8" i="1" s="1"/>
  <c r="D6" i="1"/>
  <c r="C6" i="1" s="1"/>
  <c r="D4" i="1"/>
  <c r="C4" i="1" s="1"/>
  <c r="I8" i="41" l="1"/>
  <c r="G8" i="6"/>
  <c r="I8" i="6"/>
  <c r="C11" i="6"/>
  <c r="C12" i="41"/>
  <c r="C11" i="41"/>
  <c r="C10" i="6"/>
  <c r="C9" i="41"/>
  <c r="C8" i="41"/>
  <c r="H8" i="41" s="1"/>
  <c r="C10" i="41"/>
  <c r="C5" i="1" a="1"/>
  <c r="C5" i="1" s="1"/>
  <c r="C14" i="1"/>
  <c r="C7" i="1"/>
  <c r="F1007" i="9"/>
  <c r="F1009" i="9" s="1"/>
  <c r="G1007" i="9"/>
  <c r="G1009" i="9" s="1"/>
  <c r="F1006" i="9"/>
  <c r="E1011" i="9" s="1"/>
  <c r="G1006" i="9"/>
  <c r="F1014" i="9" l="1"/>
  <c r="G1014" i="9"/>
  <c r="E1014" i="9"/>
  <c r="G17" i="1"/>
  <c r="F17" i="1"/>
  <c r="I1015" i="9" l="1"/>
  <c r="I1013" i="9"/>
  <c r="I1014" i="9"/>
  <c r="C8" i="6"/>
  <c r="H8" i="6" s="1"/>
  <c r="H54" i="3"/>
  <c r="H55" i="3" s="1"/>
  <c r="H49" i="3"/>
  <c r="H48" i="3"/>
  <c r="H17" i="3" s="1"/>
  <c r="H50" i="3" l="1"/>
  <c r="D37" i="3" s="1"/>
  <c r="D38" i="3"/>
  <c r="O14" i="1"/>
  <c r="H45" i="3"/>
  <c r="S25" i="1" l="1"/>
  <c r="G34" i="1" l="1"/>
  <c r="F36" i="1"/>
  <c r="E1007" i="9" l="1"/>
  <c r="E1009" i="9" s="1"/>
  <c r="D1007" i="9"/>
  <c r="D1009" i="9" s="1"/>
  <c r="A7" i="9" l="1"/>
  <c r="A8" i="9" s="1"/>
  <c r="A9" i="9" s="1"/>
  <c r="A10" i="9" s="1"/>
  <c r="A11" i="9" s="1"/>
  <c r="A12" i="9" s="1"/>
  <c r="A13" i="9" s="1"/>
  <c r="A14" i="9" s="1"/>
  <c r="A15" i="9" s="1"/>
  <c r="A16" i="9" s="1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A150" i="9" s="1"/>
  <c r="A151" i="9" s="1"/>
  <c r="A152" i="9" s="1"/>
  <c r="A153" i="9" s="1"/>
  <c r="A154" i="9" s="1"/>
  <c r="A155" i="9" s="1"/>
  <c r="A156" i="9" s="1"/>
  <c r="A157" i="9" s="1"/>
  <c r="A158" i="9" s="1"/>
  <c r="A159" i="9" s="1"/>
  <c r="A160" i="9" s="1"/>
  <c r="A161" i="9" s="1"/>
  <c r="A162" i="9" s="1"/>
  <c r="A163" i="9" s="1"/>
  <c r="A164" i="9" s="1"/>
  <c r="A165" i="9" s="1"/>
  <c r="A166" i="9" s="1"/>
  <c r="A167" i="9" s="1"/>
  <c r="A168" i="9" s="1"/>
  <c r="A169" i="9" s="1"/>
  <c r="A170" i="9" s="1"/>
  <c r="A171" i="9" s="1"/>
  <c r="A172" i="9" s="1"/>
  <c r="A173" i="9" s="1"/>
  <c r="A174" i="9" s="1"/>
  <c r="A175" i="9" s="1"/>
  <c r="A176" i="9" s="1"/>
  <c r="A177" i="9" s="1"/>
  <c r="A178" i="9" s="1"/>
  <c r="A179" i="9" s="1"/>
  <c r="A180" i="9" s="1"/>
  <c r="A181" i="9" s="1"/>
  <c r="A182" i="9" s="1"/>
  <c r="A183" i="9" s="1"/>
  <c r="A184" i="9" s="1"/>
  <c r="A185" i="9" s="1"/>
  <c r="A186" i="9" s="1"/>
  <c r="A187" i="9" s="1"/>
  <c r="A188" i="9" s="1"/>
  <c r="A189" i="9" s="1"/>
  <c r="A190" i="9" s="1"/>
  <c r="A191" i="9" s="1"/>
  <c r="A192" i="9" s="1"/>
  <c r="A193" i="9" s="1"/>
  <c r="A194" i="9" s="1"/>
  <c r="A195" i="9" s="1"/>
  <c r="A196" i="9" s="1"/>
  <c r="A197" i="9" s="1"/>
  <c r="A198" i="9" s="1"/>
  <c r="A199" i="9" s="1"/>
  <c r="A200" i="9" s="1"/>
  <c r="A201" i="9" s="1"/>
  <c r="A202" i="9" s="1"/>
  <c r="A203" i="9" s="1"/>
  <c r="A204" i="9" s="1"/>
  <c r="A205" i="9" s="1"/>
  <c r="A206" i="9" s="1"/>
  <c r="A207" i="9" s="1"/>
  <c r="A208" i="9" s="1"/>
  <c r="A209" i="9" s="1"/>
  <c r="A210" i="9" s="1"/>
  <c r="A211" i="9" s="1"/>
  <c r="A212" i="9" s="1"/>
  <c r="A213" i="9" s="1"/>
  <c r="A214" i="9" s="1"/>
  <c r="A215" i="9" s="1"/>
  <c r="A216" i="9" s="1"/>
  <c r="A217" i="9" s="1"/>
  <c r="A218" i="9" s="1"/>
  <c r="A219" i="9" s="1"/>
  <c r="A220" i="9" s="1"/>
  <c r="A221" i="9" s="1"/>
  <c r="A222" i="9" s="1"/>
  <c r="A223" i="9" s="1"/>
  <c r="A224" i="9" s="1"/>
  <c r="A225" i="9" s="1"/>
  <c r="A226" i="9" s="1"/>
  <c r="A227" i="9" s="1"/>
  <c r="A228" i="9" s="1"/>
  <c r="A229" i="9" s="1"/>
  <c r="A230" i="9" s="1"/>
  <c r="A231" i="9" s="1"/>
  <c r="A232" i="9" s="1"/>
  <c r="A233" i="9" s="1"/>
  <c r="A234" i="9" s="1"/>
  <c r="A235" i="9" s="1"/>
  <c r="A236" i="9" s="1"/>
  <c r="A237" i="9" s="1"/>
  <c r="A238" i="9" s="1"/>
  <c r="A239" i="9" s="1"/>
  <c r="A240" i="9" s="1"/>
  <c r="A241" i="9" s="1"/>
  <c r="A242" i="9" s="1"/>
  <c r="A243" i="9" s="1"/>
  <c r="A244" i="9" s="1"/>
  <c r="A245" i="9" s="1"/>
  <c r="A246" i="9" s="1"/>
  <c r="A247" i="9" s="1"/>
  <c r="A248" i="9" s="1"/>
  <c r="A249" i="9" s="1"/>
  <c r="A250" i="9" s="1"/>
  <c r="A251" i="9" s="1"/>
  <c r="A252" i="9" s="1"/>
  <c r="A253" i="9" s="1"/>
  <c r="A254" i="9" s="1"/>
  <c r="A255" i="9" s="1"/>
  <c r="A256" i="9" s="1"/>
  <c r="A257" i="9" s="1"/>
  <c r="A258" i="9" s="1"/>
  <c r="A259" i="9" s="1"/>
  <c r="A260" i="9" s="1"/>
  <c r="A261" i="9" s="1"/>
  <c r="A262" i="9" s="1"/>
  <c r="A263" i="9" s="1"/>
  <c r="A264" i="9" s="1"/>
  <c r="A265" i="9" s="1"/>
  <c r="A266" i="9" s="1"/>
  <c r="A267" i="9" s="1"/>
  <c r="A268" i="9" s="1"/>
  <c r="A269" i="9" s="1"/>
  <c r="A270" i="9" s="1"/>
  <c r="A271" i="9" s="1"/>
  <c r="A272" i="9" s="1"/>
  <c r="A273" i="9" s="1"/>
  <c r="A274" i="9" s="1"/>
  <c r="A275" i="9" s="1"/>
  <c r="A276" i="9" s="1"/>
  <c r="A277" i="9" s="1"/>
  <c r="A278" i="9" s="1"/>
  <c r="A279" i="9" s="1"/>
  <c r="A280" i="9" s="1"/>
  <c r="A281" i="9" s="1"/>
  <c r="A282" i="9" s="1"/>
  <c r="A283" i="9" s="1"/>
  <c r="A284" i="9" s="1"/>
  <c r="A285" i="9" s="1"/>
  <c r="A286" i="9" s="1"/>
  <c r="A287" i="9" s="1"/>
  <c r="A288" i="9" s="1"/>
  <c r="A289" i="9" s="1"/>
  <c r="A290" i="9" s="1"/>
  <c r="A291" i="9" s="1"/>
  <c r="A292" i="9" s="1"/>
  <c r="A293" i="9" s="1"/>
  <c r="A294" i="9" s="1"/>
  <c r="A295" i="9" s="1"/>
  <c r="A296" i="9" s="1"/>
  <c r="A297" i="9" s="1"/>
  <c r="A298" i="9" s="1"/>
  <c r="A299" i="9" s="1"/>
  <c r="A300" i="9" s="1"/>
  <c r="A301" i="9" s="1"/>
  <c r="A302" i="9" s="1"/>
  <c r="A303" i="9" s="1"/>
  <c r="A304" i="9" s="1"/>
  <c r="A305" i="9" s="1"/>
  <c r="A306" i="9" s="1"/>
  <c r="A307" i="9" s="1"/>
  <c r="A308" i="9" s="1"/>
  <c r="A309" i="9" s="1"/>
  <c r="A310" i="9" s="1"/>
  <c r="A311" i="9" s="1"/>
  <c r="A312" i="9" s="1"/>
  <c r="A313" i="9" s="1"/>
  <c r="A314" i="9" s="1"/>
  <c r="A315" i="9" s="1"/>
  <c r="A316" i="9" s="1"/>
  <c r="A317" i="9" s="1"/>
  <c r="A318" i="9" s="1"/>
  <c r="A319" i="9" s="1"/>
  <c r="A320" i="9" s="1"/>
  <c r="A321" i="9" s="1"/>
  <c r="A322" i="9" s="1"/>
  <c r="A323" i="9" s="1"/>
  <c r="A324" i="9" s="1"/>
  <c r="A325" i="9" s="1"/>
  <c r="A326" i="9" s="1"/>
  <c r="A327" i="9" s="1"/>
  <c r="A328" i="9" s="1"/>
  <c r="A329" i="9" s="1"/>
  <c r="A330" i="9" s="1"/>
  <c r="A331" i="9" s="1"/>
  <c r="A332" i="9" s="1"/>
  <c r="A333" i="9" s="1"/>
  <c r="A334" i="9" s="1"/>
  <c r="A335" i="9" s="1"/>
  <c r="A336" i="9" s="1"/>
  <c r="A337" i="9" s="1"/>
  <c r="A338" i="9" s="1"/>
  <c r="A339" i="9" s="1"/>
  <c r="A340" i="9" s="1"/>
  <c r="A341" i="9" s="1"/>
  <c r="A342" i="9" s="1"/>
  <c r="A343" i="9" s="1"/>
  <c r="A344" i="9" s="1"/>
  <c r="A345" i="9" s="1"/>
  <c r="A346" i="9" s="1"/>
  <c r="A347" i="9" s="1"/>
  <c r="A348" i="9" s="1"/>
  <c r="A349" i="9" s="1"/>
  <c r="A350" i="9" s="1"/>
  <c r="A351" i="9" s="1"/>
  <c r="A352" i="9" s="1"/>
  <c r="A353" i="9" s="1"/>
  <c r="A354" i="9" s="1"/>
  <c r="A355" i="9" s="1"/>
  <c r="A356" i="9" s="1"/>
  <c r="A357" i="9" s="1"/>
  <c r="A358" i="9" s="1"/>
  <c r="A359" i="9" s="1"/>
  <c r="A360" i="9" s="1"/>
  <c r="A361" i="9" s="1"/>
  <c r="A362" i="9" s="1"/>
  <c r="A363" i="9" s="1"/>
  <c r="A364" i="9" s="1"/>
  <c r="A365" i="9" s="1"/>
  <c r="A366" i="9" s="1"/>
  <c r="A367" i="9" s="1"/>
  <c r="A368" i="9" s="1"/>
  <c r="A369" i="9" s="1"/>
  <c r="A370" i="9" s="1"/>
  <c r="A371" i="9" s="1"/>
  <c r="A372" i="9" s="1"/>
  <c r="A373" i="9" s="1"/>
  <c r="A374" i="9" s="1"/>
  <c r="A375" i="9" s="1"/>
  <c r="A376" i="9" s="1"/>
  <c r="A377" i="9" s="1"/>
  <c r="A378" i="9" s="1"/>
  <c r="A379" i="9" s="1"/>
  <c r="A380" i="9" s="1"/>
  <c r="A381" i="9" s="1"/>
  <c r="A382" i="9" s="1"/>
  <c r="A383" i="9" s="1"/>
  <c r="A384" i="9" s="1"/>
  <c r="A385" i="9" s="1"/>
  <c r="A386" i="9" s="1"/>
  <c r="A387" i="9" s="1"/>
  <c r="A388" i="9" s="1"/>
  <c r="A389" i="9" s="1"/>
  <c r="A390" i="9" s="1"/>
  <c r="A391" i="9" s="1"/>
  <c r="A392" i="9" s="1"/>
  <c r="A393" i="9" s="1"/>
  <c r="A394" i="9" s="1"/>
  <c r="A395" i="9" s="1"/>
  <c r="A396" i="9" s="1"/>
  <c r="A397" i="9" s="1"/>
  <c r="A398" i="9" s="1"/>
  <c r="A399" i="9" s="1"/>
  <c r="A400" i="9" s="1"/>
  <c r="A401" i="9" s="1"/>
  <c r="A402" i="9" s="1"/>
  <c r="A403" i="9" s="1"/>
  <c r="A404" i="9" s="1"/>
  <c r="A405" i="9" s="1"/>
  <c r="A406" i="9" s="1"/>
  <c r="A407" i="9" s="1"/>
  <c r="A408" i="9" s="1"/>
  <c r="A409" i="9" s="1"/>
  <c r="A410" i="9" s="1"/>
  <c r="A411" i="9" s="1"/>
  <c r="A412" i="9" s="1"/>
  <c r="A413" i="9" s="1"/>
  <c r="A414" i="9" s="1"/>
  <c r="A415" i="9" s="1"/>
  <c r="A416" i="9" s="1"/>
  <c r="A417" i="9" s="1"/>
  <c r="A418" i="9" s="1"/>
  <c r="A419" i="9" s="1"/>
  <c r="A420" i="9" s="1"/>
  <c r="A421" i="9" s="1"/>
  <c r="A422" i="9" s="1"/>
  <c r="A423" i="9" s="1"/>
  <c r="A424" i="9" s="1"/>
  <c r="A425" i="9" s="1"/>
  <c r="A426" i="9" s="1"/>
  <c r="A427" i="9" s="1"/>
  <c r="A428" i="9" s="1"/>
  <c r="A429" i="9" s="1"/>
  <c r="A430" i="9" s="1"/>
  <c r="A431" i="9" s="1"/>
  <c r="A432" i="9" s="1"/>
  <c r="A433" i="9" s="1"/>
  <c r="A434" i="9" s="1"/>
  <c r="A435" i="9" s="1"/>
  <c r="A436" i="9" s="1"/>
  <c r="A437" i="9" s="1"/>
  <c r="A438" i="9" s="1"/>
  <c r="A439" i="9" s="1"/>
  <c r="A440" i="9" s="1"/>
  <c r="A441" i="9" s="1"/>
  <c r="A442" i="9" s="1"/>
  <c r="A443" i="9" s="1"/>
  <c r="A444" i="9" s="1"/>
  <c r="A445" i="9" s="1"/>
  <c r="A446" i="9" s="1"/>
  <c r="A447" i="9" s="1"/>
  <c r="A448" i="9" s="1"/>
  <c r="A449" i="9" s="1"/>
  <c r="A450" i="9" s="1"/>
  <c r="A451" i="9" s="1"/>
  <c r="A452" i="9" s="1"/>
  <c r="A453" i="9" s="1"/>
  <c r="A454" i="9" s="1"/>
  <c r="A455" i="9" s="1"/>
  <c r="A456" i="9" s="1"/>
  <c r="A457" i="9" s="1"/>
  <c r="A458" i="9" s="1"/>
  <c r="A459" i="9" s="1"/>
  <c r="A460" i="9" s="1"/>
  <c r="A461" i="9" s="1"/>
  <c r="A462" i="9" s="1"/>
  <c r="A463" i="9" s="1"/>
  <c r="A464" i="9" s="1"/>
  <c r="A465" i="9" s="1"/>
  <c r="A466" i="9" s="1"/>
  <c r="A467" i="9" s="1"/>
  <c r="A468" i="9" s="1"/>
  <c r="A469" i="9" s="1"/>
  <c r="A470" i="9" s="1"/>
  <c r="A471" i="9" s="1"/>
  <c r="A472" i="9" s="1"/>
  <c r="A473" i="9" s="1"/>
  <c r="A474" i="9" s="1"/>
  <c r="A475" i="9" s="1"/>
  <c r="A476" i="9" s="1"/>
  <c r="A477" i="9" s="1"/>
  <c r="A478" i="9" s="1"/>
  <c r="A479" i="9" s="1"/>
  <c r="A480" i="9" s="1"/>
  <c r="A481" i="9" s="1"/>
  <c r="A482" i="9" s="1"/>
  <c r="A483" i="9" s="1"/>
  <c r="A484" i="9" s="1"/>
  <c r="A485" i="9" s="1"/>
  <c r="A486" i="9" s="1"/>
  <c r="A487" i="9" s="1"/>
  <c r="A488" i="9" s="1"/>
  <c r="A489" i="9" s="1"/>
  <c r="A490" i="9" s="1"/>
  <c r="A491" i="9" s="1"/>
  <c r="A492" i="9" s="1"/>
  <c r="A493" i="9" s="1"/>
  <c r="A494" i="9" s="1"/>
  <c r="A495" i="9" s="1"/>
  <c r="A496" i="9" s="1"/>
  <c r="A497" i="9" s="1"/>
  <c r="A498" i="9" s="1"/>
  <c r="A499" i="9" s="1"/>
  <c r="A500" i="9" s="1"/>
  <c r="A501" i="9" s="1"/>
  <c r="A502" i="9" s="1"/>
  <c r="A503" i="9" s="1"/>
  <c r="A504" i="9" s="1"/>
  <c r="A505" i="9" s="1"/>
  <c r="A506" i="9" s="1"/>
  <c r="A507" i="9" s="1"/>
  <c r="A508" i="9" s="1"/>
  <c r="A509" i="9" s="1"/>
  <c r="A510" i="9" s="1"/>
  <c r="A511" i="9" s="1"/>
  <c r="A512" i="9" s="1"/>
  <c r="A513" i="9" s="1"/>
  <c r="A514" i="9" s="1"/>
  <c r="A515" i="9" s="1"/>
  <c r="A516" i="9" s="1"/>
  <c r="A517" i="9" s="1"/>
  <c r="A518" i="9" s="1"/>
  <c r="A519" i="9" s="1"/>
  <c r="A520" i="9" s="1"/>
  <c r="A521" i="9" s="1"/>
  <c r="A522" i="9" s="1"/>
  <c r="A523" i="9" s="1"/>
  <c r="A524" i="9" s="1"/>
  <c r="A525" i="9" s="1"/>
  <c r="A526" i="9" s="1"/>
  <c r="A527" i="9" s="1"/>
  <c r="A528" i="9" s="1"/>
  <c r="A529" i="9" s="1"/>
  <c r="A530" i="9" s="1"/>
  <c r="A531" i="9" s="1"/>
  <c r="A532" i="9" s="1"/>
  <c r="A533" i="9" s="1"/>
  <c r="A534" i="9" s="1"/>
  <c r="A535" i="9" s="1"/>
  <c r="A536" i="9" s="1"/>
  <c r="A537" i="9" s="1"/>
  <c r="A538" i="9" s="1"/>
  <c r="A539" i="9" s="1"/>
  <c r="A540" i="9" s="1"/>
  <c r="A541" i="9" s="1"/>
  <c r="A542" i="9" s="1"/>
  <c r="A543" i="9" s="1"/>
  <c r="A544" i="9" s="1"/>
  <c r="A545" i="9" s="1"/>
  <c r="A546" i="9" s="1"/>
  <c r="A547" i="9" s="1"/>
  <c r="A548" i="9" s="1"/>
  <c r="A549" i="9" s="1"/>
  <c r="A550" i="9" s="1"/>
  <c r="A551" i="9" s="1"/>
  <c r="A552" i="9" s="1"/>
  <c r="A553" i="9" s="1"/>
  <c r="A554" i="9" s="1"/>
  <c r="A555" i="9" s="1"/>
  <c r="A556" i="9" s="1"/>
  <c r="A557" i="9" s="1"/>
  <c r="A558" i="9" s="1"/>
  <c r="A559" i="9" s="1"/>
  <c r="A560" i="9" s="1"/>
  <c r="A561" i="9" s="1"/>
  <c r="A562" i="9" s="1"/>
  <c r="A563" i="9" s="1"/>
  <c r="A564" i="9" s="1"/>
  <c r="A565" i="9" s="1"/>
  <c r="A566" i="9" s="1"/>
  <c r="A567" i="9" s="1"/>
  <c r="A568" i="9" s="1"/>
  <c r="A569" i="9" s="1"/>
  <c r="A570" i="9" s="1"/>
  <c r="A571" i="9" s="1"/>
  <c r="A572" i="9" s="1"/>
  <c r="A573" i="9" s="1"/>
  <c r="A574" i="9" s="1"/>
  <c r="A575" i="9" s="1"/>
  <c r="A576" i="9" s="1"/>
  <c r="A577" i="9" s="1"/>
  <c r="A578" i="9" s="1"/>
  <c r="A579" i="9" s="1"/>
  <c r="A580" i="9" s="1"/>
  <c r="A581" i="9" s="1"/>
  <c r="A582" i="9" s="1"/>
  <c r="A583" i="9" s="1"/>
  <c r="A584" i="9" s="1"/>
  <c r="A585" i="9" s="1"/>
  <c r="A586" i="9" s="1"/>
  <c r="A587" i="9" s="1"/>
  <c r="A588" i="9" s="1"/>
  <c r="A589" i="9" s="1"/>
  <c r="A590" i="9" s="1"/>
  <c r="A591" i="9" s="1"/>
  <c r="A592" i="9" s="1"/>
  <c r="A593" i="9" s="1"/>
  <c r="A594" i="9" s="1"/>
  <c r="A595" i="9" s="1"/>
  <c r="A596" i="9" s="1"/>
  <c r="A597" i="9" s="1"/>
  <c r="A598" i="9" s="1"/>
  <c r="A599" i="9" s="1"/>
  <c r="A600" i="9" s="1"/>
  <c r="A601" i="9" s="1"/>
  <c r="A602" i="9" s="1"/>
  <c r="A603" i="9" s="1"/>
  <c r="A604" i="9" s="1"/>
  <c r="A605" i="9" s="1"/>
  <c r="A606" i="9" s="1"/>
  <c r="A607" i="9" s="1"/>
  <c r="A608" i="9" s="1"/>
  <c r="A609" i="9" s="1"/>
  <c r="A610" i="9" s="1"/>
  <c r="A611" i="9" s="1"/>
  <c r="A612" i="9" s="1"/>
  <c r="A613" i="9" s="1"/>
  <c r="A614" i="9" s="1"/>
  <c r="A615" i="9" s="1"/>
  <c r="A616" i="9" s="1"/>
  <c r="A617" i="9" s="1"/>
  <c r="A618" i="9" s="1"/>
  <c r="A619" i="9" s="1"/>
  <c r="A620" i="9" s="1"/>
  <c r="A621" i="9" s="1"/>
  <c r="A622" i="9" s="1"/>
  <c r="A623" i="9" s="1"/>
  <c r="A624" i="9" s="1"/>
  <c r="A625" i="9" s="1"/>
  <c r="A626" i="9" s="1"/>
  <c r="A627" i="9" s="1"/>
  <c r="A628" i="9" s="1"/>
  <c r="A629" i="9" s="1"/>
  <c r="A630" i="9" s="1"/>
  <c r="A631" i="9" s="1"/>
  <c r="A632" i="9" s="1"/>
  <c r="A633" i="9" s="1"/>
  <c r="A634" i="9" s="1"/>
  <c r="A635" i="9" s="1"/>
  <c r="A636" i="9" s="1"/>
  <c r="A637" i="9" s="1"/>
  <c r="A638" i="9" s="1"/>
  <c r="A639" i="9" s="1"/>
  <c r="A640" i="9" s="1"/>
  <c r="A641" i="9" s="1"/>
  <c r="A642" i="9" s="1"/>
  <c r="A643" i="9" s="1"/>
  <c r="A644" i="9" s="1"/>
  <c r="A645" i="9" s="1"/>
  <c r="A646" i="9" s="1"/>
  <c r="A647" i="9" s="1"/>
  <c r="A648" i="9" s="1"/>
  <c r="A649" i="9" s="1"/>
  <c r="A650" i="9" s="1"/>
  <c r="A651" i="9" s="1"/>
  <c r="A652" i="9" s="1"/>
  <c r="A653" i="9" s="1"/>
  <c r="A654" i="9" s="1"/>
  <c r="A655" i="9" s="1"/>
  <c r="A656" i="9" s="1"/>
  <c r="A657" i="9" s="1"/>
  <c r="A658" i="9" s="1"/>
  <c r="A659" i="9" s="1"/>
  <c r="A660" i="9" s="1"/>
  <c r="A661" i="9" s="1"/>
  <c r="A662" i="9" s="1"/>
  <c r="A663" i="9" s="1"/>
  <c r="A664" i="9" s="1"/>
  <c r="A665" i="9" s="1"/>
  <c r="A666" i="9" s="1"/>
  <c r="A667" i="9" s="1"/>
  <c r="A668" i="9" s="1"/>
  <c r="A669" i="9" s="1"/>
  <c r="A670" i="9" s="1"/>
  <c r="A671" i="9" s="1"/>
  <c r="A672" i="9" s="1"/>
  <c r="A673" i="9" s="1"/>
  <c r="A674" i="9" s="1"/>
  <c r="A675" i="9" s="1"/>
  <c r="A676" i="9" s="1"/>
  <c r="A677" i="9" s="1"/>
  <c r="A678" i="9" s="1"/>
  <c r="A679" i="9" s="1"/>
  <c r="A680" i="9" s="1"/>
  <c r="A681" i="9" s="1"/>
  <c r="A682" i="9" s="1"/>
  <c r="A683" i="9" s="1"/>
  <c r="A684" i="9" s="1"/>
  <c r="A685" i="9" s="1"/>
  <c r="A686" i="9" s="1"/>
  <c r="A687" i="9" s="1"/>
  <c r="A688" i="9" s="1"/>
  <c r="A689" i="9" s="1"/>
  <c r="A690" i="9" s="1"/>
  <c r="A691" i="9" s="1"/>
  <c r="A692" i="9" s="1"/>
  <c r="A693" i="9" s="1"/>
  <c r="A694" i="9" s="1"/>
  <c r="A695" i="9" s="1"/>
  <c r="A696" i="9" s="1"/>
  <c r="A697" i="9" s="1"/>
  <c r="A698" i="9" s="1"/>
  <c r="A699" i="9" s="1"/>
  <c r="A700" i="9" s="1"/>
  <c r="A701" i="9" s="1"/>
  <c r="A702" i="9" s="1"/>
  <c r="A703" i="9" s="1"/>
  <c r="A704" i="9" s="1"/>
  <c r="A705" i="9" s="1"/>
  <c r="A706" i="9" s="1"/>
  <c r="A707" i="9" s="1"/>
  <c r="A708" i="9" s="1"/>
  <c r="A709" i="9" s="1"/>
  <c r="A710" i="9" s="1"/>
  <c r="A711" i="9" s="1"/>
  <c r="A712" i="9" s="1"/>
  <c r="A713" i="9" s="1"/>
  <c r="A714" i="9" s="1"/>
  <c r="A715" i="9" s="1"/>
  <c r="A716" i="9" s="1"/>
  <c r="A717" i="9" s="1"/>
  <c r="A718" i="9" s="1"/>
  <c r="A719" i="9" s="1"/>
  <c r="A720" i="9" s="1"/>
  <c r="A721" i="9" s="1"/>
  <c r="A722" i="9" s="1"/>
  <c r="A723" i="9" s="1"/>
  <c r="A724" i="9" s="1"/>
  <c r="A725" i="9" s="1"/>
  <c r="A726" i="9" s="1"/>
  <c r="A727" i="9" s="1"/>
  <c r="A728" i="9" s="1"/>
  <c r="A729" i="9" s="1"/>
  <c r="A730" i="9" s="1"/>
  <c r="A731" i="9" s="1"/>
  <c r="A732" i="9" s="1"/>
  <c r="A733" i="9" s="1"/>
  <c r="A734" i="9" s="1"/>
  <c r="A735" i="9" s="1"/>
  <c r="A736" i="9" s="1"/>
  <c r="A737" i="9" s="1"/>
  <c r="A738" i="9" s="1"/>
  <c r="A739" i="9" s="1"/>
  <c r="A740" i="9" s="1"/>
  <c r="A741" i="9" s="1"/>
  <c r="A742" i="9" s="1"/>
  <c r="A743" i="9" s="1"/>
  <c r="A744" i="9" s="1"/>
  <c r="A745" i="9" s="1"/>
  <c r="A746" i="9" s="1"/>
  <c r="A747" i="9" s="1"/>
  <c r="A748" i="9" s="1"/>
  <c r="A749" i="9" s="1"/>
  <c r="A750" i="9" s="1"/>
  <c r="A751" i="9" s="1"/>
  <c r="A752" i="9" s="1"/>
  <c r="A753" i="9" s="1"/>
  <c r="A754" i="9" s="1"/>
  <c r="A755" i="9" s="1"/>
  <c r="A756" i="9" s="1"/>
  <c r="A757" i="9" s="1"/>
  <c r="A758" i="9" s="1"/>
  <c r="A759" i="9" s="1"/>
  <c r="A760" i="9" s="1"/>
  <c r="A761" i="9" s="1"/>
  <c r="A762" i="9" s="1"/>
  <c r="A763" i="9" s="1"/>
  <c r="A764" i="9" s="1"/>
  <c r="A765" i="9" s="1"/>
  <c r="A766" i="9" s="1"/>
  <c r="A767" i="9" s="1"/>
  <c r="A768" i="9" s="1"/>
  <c r="A769" i="9" s="1"/>
  <c r="A770" i="9" s="1"/>
  <c r="A771" i="9" s="1"/>
  <c r="A772" i="9" s="1"/>
  <c r="A773" i="9" s="1"/>
  <c r="A774" i="9" s="1"/>
  <c r="A775" i="9" s="1"/>
  <c r="A776" i="9" s="1"/>
  <c r="A777" i="9" s="1"/>
  <c r="A778" i="9" s="1"/>
  <c r="A779" i="9" s="1"/>
  <c r="A780" i="9" s="1"/>
  <c r="A781" i="9" s="1"/>
  <c r="A782" i="9" s="1"/>
  <c r="A783" i="9" s="1"/>
  <c r="A784" i="9" s="1"/>
  <c r="A785" i="9" s="1"/>
  <c r="A786" i="9" s="1"/>
  <c r="A787" i="9" s="1"/>
  <c r="A788" i="9" s="1"/>
  <c r="A789" i="9" s="1"/>
  <c r="A790" i="9" s="1"/>
  <c r="A791" i="9" s="1"/>
  <c r="A792" i="9" s="1"/>
  <c r="A793" i="9" s="1"/>
  <c r="A794" i="9" s="1"/>
  <c r="A795" i="9" s="1"/>
  <c r="A796" i="9" s="1"/>
  <c r="A797" i="9" s="1"/>
  <c r="A798" i="9" s="1"/>
  <c r="A799" i="9" s="1"/>
  <c r="A800" i="9" s="1"/>
  <c r="A801" i="9" s="1"/>
  <c r="A802" i="9" s="1"/>
  <c r="A803" i="9" s="1"/>
  <c r="A804" i="9" s="1"/>
  <c r="A805" i="9" s="1"/>
  <c r="A806" i="9" s="1"/>
  <c r="A807" i="9" s="1"/>
  <c r="A808" i="9" s="1"/>
  <c r="A809" i="9" s="1"/>
  <c r="A810" i="9" s="1"/>
  <c r="A811" i="9" s="1"/>
  <c r="A812" i="9" s="1"/>
  <c r="A813" i="9" s="1"/>
  <c r="A814" i="9" s="1"/>
  <c r="A815" i="9" s="1"/>
  <c r="A816" i="9" s="1"/>
  <c r="A817" i="9" s="1"/>
  <c r="A818" i="9" s="1"/>
  <c r="A819" i="9" s="1"/>
  <c r="A820" i="9" s="1"/>
  <c r="A821" i="9" s="1"/>
  <c r="A822" i="9" s="1"/>
  <c r="A823" i="9" s="1"/>
  <c r="A824" i="9" s="1"/>
  <c r="A825" i="9" s="1"/>
  <c r="A826" i="9" s="1"/>
  <c r="A827" i="9" s="1"/>
  <c r="A828" i="9" s="1"/>
  <c r="A829" i="9" s="1"/>
  <c r="A830" i="9" s="1"/>
  <c r="A831" i="9" s="1"/>
  <c r="A832" i="9" s="1"/>
  <c r="A833" i="9" s="1"/>
  <c r="A834" i="9" s="1"/>
  <c r="A835" i="9" s="1"/>
  <c r="A836" i="9" s="1"/>
  <c r="A837" i="9" s="1"/>
  <c r="A838" i="9" s="1"/>
  <c r="A839" i="9" s="1"/>
  <c r="A840" i="9" s="1"/>
  <c r="A841" i="9" s="1"/>
  <c r="A842" i="9" s="1"/>
  <c r="A843" i="9" s="1"/>
  <c r="A844" i="9" s="1"/>
  <c r="A845" i="9" s="1"/>
  <c r="A846" i="9" s="1"/>
  <c r="A847" i="9" s="1"/>
  <c r="A848" i="9" s="1"/>
  <c r="A849" i="9" s="1"/>
  <c r="A850" i="9" s="1"/>
  <c r="A851" i="9" s="1"/>
  <c r="A852" i="9" s="1"/>
  <c r="A853" i="9" s="1"/>
  <c r="A854" i="9" s="1"/>
  <c r="A855" i="9" s="1"/>
  <c r="A856" i="9" s="1"/>
  <c r="A857" i="9" s="1"/>
  <c r="A858" i="9" s="1"/>
  <c r="A859" i="9" s="1"/>
  <c r="A860" i="9" s="1"/>
  <c r="A861" i="9" s="1"/>
  <c r="A862" i="9" s="1"/>
  <c r="A863" i="9" s="1"/>
  <c r="A864" i="9" s="1"/>
  <c r="A865" i="9" s="1"/>
  <c r="A866" i="9" s="1"/>
  <c r="A867" i="9" s="1"/>
  <c r="A868" i="9" s="1"/>
  <c r="A869" i="9" s="1"/>
  <c r="A870" i="9" s="1"/>
  <c r="A871" i="9" s="1"/>
  <c r="A872" i="9" s="1"/>
  <c r="A873" i="9" s="1"/>
  <c r="A874" i="9" s="1"/>
  <c r="A875" i="9" s="1"/>
  <c r="A876" i="9" s="1"/>
  <c r="A877" i="9" s="1"/>
  <c r="A878" i="9" s="1"/>
  <c r="A879" i="9" s="1"/>
  <c r="A880" i="9" s="1"/>
  <c r="A881" i="9" s="1"/>
  <c r="A882" i="9" s="1"/>
  <c r="A883" i="9" s="1"/>
  <c r="A884" i="9" s="1"/>
  <c r="A885" i="9" s="1"/>
  <c r="A886" i="9" s="1"/>
  <c r="A887" i="9" s="1"/>
  <c r="A888" i="9" s="1"/>
  <c r="A889" i="9" s="1"/>
  <c r="A890" i="9" s="1"/>
  <c r="A891" i="9" s="1"/>
  <c r="A892" i="9" s="1"/>
  <c r="A893" i="9" s="1"/>
  <c r="A894" i="9" s="1"/>
  <c r="A895" i="9" s="1"/>
  <c r="A896" i="9" s="1"/>
  <c r="A897" i="9" s="1"/>
  <c r="A898" i="9" s="1"/>
  <c r="A899" i="9" s="1"/>
  <c r="A900" i="9" s="1"/>
  <c r="A901" i="9" s="1"/>
  <c r="A902" i="9" s="1"/>
  <c r="A903" i="9" s="1"/>
  <c r="A904" i="9" s="1"/>
  <c r="A905" i="9" s="1"/>
  <c r="A906" i="9" s="1"/>
  <c r="A907" i="9" s="1"/>
  <c r="A908" i="9" s="1"/>
  <c r="A909" i="9" s="1"/>
  <c r="A910" i="9" s="1"/>
  <c r="A911" i="9" s="1"/>
  <c r="A912" i="9" s="1"/>
  <c r="A913" i="9" s="1"/>
  <c r="A914" i="9" s="1"/>
  <c r="A915" i="9" s="1"/>
  <c r="A916" i="9" s="1"/>
  <c r="A917" i="9" s="1"/>
  <c r="A918" i="9" s="1"/>
  <c r="A919" i="9" s="1"/>
  <c r="A920" i="9" s="1"/>
  <c r="A921" i="9" s="1"/>
  <c r="A922" i="9" s="1"/>
  <c r="A923" i="9" s="1"/>
  <c r="A924" i="9" s="1"/>
  <c r="A925" i="9" s="1"/>
  <c r="A926" i="9" s="1"/>
  <c r="A927" i="9" s="1"/>
  <c r="A928" i="9" s="1"/>
  <c r="A929" i="9" s="1"/>
  <c r="A930" i="9" s="1"/>
  <c r="A931" i="9" s="1"/>
  <c r="A932" i="9" s="1"/>
  <c r="A933" i="9" s="1"/>
  <c r="A934" i="9" s="1"/>
  <c r="A935" i="9" s="1"/>
  <c r="A936" i="9" s="1"/>
  <c r="A937" i="9" s="1"/>
  <c r="A938" i="9" s="1"/>
  <c r="A939" i="9" s="1"/>
  <c r="A940" i="9" s="1"/>
  <c r="A941" i="9" s="1"/>
  <c r="A942" i="9" s="1"/>
  <c r="A943" i="9" s="1"/>
  <c r="A944" i="9" s="1"/>
  <c r="A945" i="9" s="1"/>
  <c r="A946" i="9" s="1"/>
  <c r="A947" i="9" s="1"/>
  <c r="A948" i="9" s="1"/>
  <c r="A949" i="9" s="1"/>
  <c r="A950" i="9" s="1"/>
  <c r="A951" i="9" s="1"/>
  <c r="A952" i="9" s="1"/>
  <c r="A953" i="9" s="1"/>
  <c r="A954" i="9" s="1"/>
  <c r="A955" i="9" s="1"/>
  <c r="A956" i="9" s="1"/>
  <c r="A957" i="9" s="1"/>
  <c r="A958" i="9" s="1"/>
  <c r="A959" i="9" s="1"/>
  <c r="A960" i="9" s="1"/>
  <c r="A961" i="9" s="1"/>
  <c r="A962" i="9" s="1"/>
  <c r="A963" i="9" s="1"/>
  <c r="A964" i="9" s="1"/>
  <c r="A965" i="9" s="1"/>
  <c r="A966" i="9" s="1"/>
  <c r="A967" i="9" s="1"/>
  <c r="A968" i="9" s="1"/>
  <c r="A969" i="9" s="1"/>
  <c r="A970" i="9" s="1"/>
  <c r="A971" i="9" s="1"/>
  <c r="A972" i="9" s="1"/>
  <c r="A973" i="9" s="1"/>
  <c r="A974" i="9" s="1"/>
  <c r="A975" i="9" s="1"/>
  <c r="A976" i="9" s="1"/>
  <c r="A977" i="9" s="1"/>
  <c r="A978" i="9" s="1"/>
  <c r="A979" i="9" s="1"/>
  <c r="A980" i="9" s="1"/>
  <c r="A981" i="9" s="1"/>
  <c r="A982" i="9" s="1"/>
  <c r="A983" i="9" s="1"/>
  <c r="A984" i="9" s="1"/>
  <c r="A985" i="9" s="1"/>
  <c r="A986" i="9" s="1"/>
  <c r="A987" i="9" s="1"/>
  <c r="A988" i="9" s="1"/>
  <c r="A989" i="9" s="1"/>
  <c r="A990" i="9" s="1"/>
  <c r="A991" i="9" s="1"/>
  <c r="A992" i="9" s="1"/>
  <c r="A993" i="9" s="1"/>
  <c r="A994" i="9" s="1"/>
  <c r="A995" i="9" s="1"/>
  <c r="A996" i="9" s="1"/>
  <c r="A997" i="9" s="1"/>
  <c r="A998" i="9" s="1"/>
  <c r="A999" i="9" s="1"/>
  <c r="A1000" i="9" s="1"/>
  <c r="A1001" i="9" s="1"/>
  <c r="A1002" i="9" s="1"/>
  <c r="A1003" i="9" s="1"/>
  <c r="A1004" i="9" s="1"/>
  <c r="A1005" i="9" s="1"/>
  <c r="C9" i="6" l="1"/>
  <c r="D36" i="1"/>
  <c r="D34" i="1"/>
  <c r="N36" i="1"/>
  <c r="N34" i="1"/>
  <c r="H36" i="1"/>
  <c r="H34" i="1"/>
  <c r="G36" i="1"/>
  <c r="F34" i="1"/>
  <c r="I34" i="1" s="1"/>
  <c r="F31" i="1"/>
  <c r="G31" i="1" s="1"/>
  <c r="F29" i="1"/>
  <c r="G29" i="1" s="1"/>
  <c r="J34" i="1" l="1"/>
  <c r="I36" i="1"/>
  <c r="D17" i="1"/>
  <c r="C17" i="1" s="1"/>
  <c r="G8" i="41" s="1"/>
  <c r="J36" i="1"/>
  <c r="H29" i="1"/>
  <c r="D29" i="1" s="1"/>
  <c r="C29" i="1" s="1"/>
  <c r="H31" i="1"/>
  <c r="D31" i="1" s="1"/>
  <c r="C31" i="1" s="1"/>
  <c r="K34" i="1"/>
  <c r="K36" i="1"/>
  <c r="O36" i="1" l="1"/>
  <c r="C36" i="1" s="1"/>
  <c r="O34" i="1"/>
  <c r="C34" i="1" s="1"/>
  <c r="V10" i="3" l="1"/>
  <c r="W10" i="3" l="1"/>
  <c r="X10" i="3" s="1"/>
  <c r="S10" i="3"/>
  <c r="T10" i="3" l="1"/>
  <c r="S12" i="3" s="1"/>
  <c r="H18" i="3" l="1"/>
  <c r="N18" i="3" l="1"/>
  <c r="N24" i="3" s="1"/>
  <c r="D36" i="3" s="1"/>
  <c r="D40" i="3" l="1"/>
  <c r="E39" i="3"/>
  <c r="E23" i="1" s="1"/>
  <c r="F23" i="1" s="1"/>
  <c r="G23" i="1" l="1"/>
  <c r="H23" i="1" s="1"/>
  <c r="I23" i="1" s="1"/>
  <c r="J23" i="1" l="1"/>
  <c r="K23" i="1"/>
  <c r="N23" i="1" l="1"/>
  <c r="C23" i="1" s="1"/>
  <c r="F4" i="9" l="1"/>
  <c r="F8" i="6" l="1"/>
  <c r="G9" i="6" s="1"/>
  <c r="F8" i="41"/>
  <c r="G9" i="41" s="1"/>
  <c r="E8" i="6" l="1"/>
  <c r="H9" i="6" s="1"/>
  <c r="I9" i="6"/>
  <c r="N8" i="6" s="1"/>
  <c r="I9" i="41"/>
  <c r="E8" i="41"/>
  <c r="M8" i="6"/>
  <c r="J8" i="6" l="1"/>
  <c r="F9" i="6"/>
  <c r="I10" i="6" s="1"/>
  <c r="H9" i="41"/>
  <c r="F9" i="41"/>
  <c r="G10" i="41" s="1"/>
  <c r="J8" i="41"/>
  <c r="M8" i="41"/>
  <c r="N8" i="41"/>
  <c r="Q8" i="6"/>
  <c r="L8" i="6" l="1"/>
  <c r="P8" i="6" s="1"/>
  <c r="E9" i="6"/>
  <c r="J9" i="6" s="1"/>
  <c r="G10" i="6"/>
  <c r="M9" i="6" s="1"/>
  <c r="I10" i="41"/>
  <c r="E9" i="41"/>
  <c r="L8" i="41"/>
  <c r="Q8" i="41"/>
  <c r="N9" i="6"/>
  <c r="K8" i="6" l="1"/>
  <c r="O8" i="6" s="1"/>
  <c r="F10" i="6"/>
  <c r="G11" i="6" s="1"/>
  <c r="H10" i="6"/>
  <c r="H10" i="41"/>
  <c r="F10" i="41"/>
  <c r="G11" i="41" s="1"/>
  <c r="J9" i="41"/>
  <c r="K8" i="41"/>
  <c r="M9" i="41"/>
  <c r="P8" i="41"/>
  <c r="N9" i="41"/>
  <c r="R8" i="6"/>
  <c r="Q9" i="6"/>
  <c r="I11" i="6" l="1"/>
  <c r="N10" i="6" s="1"/>
  <c r="L9" i="6"/>
  <c r="P9" i="6" s="1"/>
  <c r="E10" i="6"/>
  <c r="F11" i="6" s="1"/>
  <c r="I11" i="41"/>
  <c r="E10" i="41"/>
  <c r="L9" i="41"/>
  <c r="R8" i="41"/>
  <c r="Q9" i="41"/>
  <c r="O8" i="41"/>
  <c r="M10" i="6"/>
  <c r="H11" i="6" l="1"/>
  <c r="E11" i="6" s="1"/>
  <c r="J10" i="6"/>
  <c r="K9" i="6"/>
  <c r="O9" i="6" s="1"/>
  <c r="H11" i="41"/>
  <c r="F11" i="41"/>
  <c r="G12" i="41" s="1"/>
  <c r="J10" i="41"/>
  <c r="K9" i="41"/>
  <c r="M10" i="41"/>
  <c r="P9" i="41"/>
  <c r="N10" i="41"/>
  <c r="R9" i="6"/>
  <c r="I12" i="6"/>
  <c r="G12" i="6"/>
  <c r="L10" i="6"/>
  <c r="Q10" i="6"/>
  <c r="I12" i="41" l="1"/>
  <c r="E11" i="41"/>
  <c r="L10" i="41"/>
  <c r="R9" i="41"/>
  <c r="O9" i="41"/>
  <c r="Q10" i="41"/>
  <c r="P10" i="6"/>
  <c r="N12" i="6"/>
  <c r="Q12" i="6" s="1"/>
  <c r="N11" i="6"/>
  <c r="H12" i="6"/>
  <c r="F12" i="6"/>
  <c r="J11" i="6"/>
  <c r="K10" i="6"/>
  <c r="M12" i="6"/>
  <c r="M11" i="6"/>
  <c r="H12" i="41" l="1"/>
  <c r="F12" i="41"/>
  <c r="J11" i="41"/>
  <c r="K10" i="41"/>
  <c r="M12" i="41"/>
  <c r="M11" i="41"/>
  <c r="P10" i="41"/>
  <c r="N12" i="41"/>
  <c r="Q12" i="41" s="1"/>
  <c r="N11" i="41"/>
  <c r="Q11" i="6"/>
  <c r="N14" i="6"/>
  <c r="M14" i="6"/>
  <c r="E12" i="6"/>
  <c r="L12" i="6"/>
  <c r="P12" i="6" s="1"/>
  <c r="R12" i="6" s="1"/>
  <c r="L11" i="6"/>
  <c r="O10" i="6"/>
  <c r="R10" i="6"/>
  <c r="M14" i="41" l="1"/>
  <c r="M19" i="41" s="1"/>
  <c r="G4" i="9" s="1"/>
  <c r="E12" i="41"/>
  <c r="L12" i="41"/>
  <c r="P12" i="41" s="1"/>
  <c r="R12" i="41" s="1"/>
  <c r="L11" i="41"/>
  <c r="R10" i="41"/>
  <c r="O10" i="41"/>
  <c r="Q11" i="41"/>
  <c r="N14" i="41"/>
  <c r="M20" i="41" s="1"/>
  <c r="H4" i="9" s="1"/>
  <c r="P11" i="6"/>
  <c r="L14" i="6"/>
  <c r="J12" i="6"/>
  <c r="K12" i="6"/>
  <c r="O12" i="6" s="1"/>
  <c r="K11" i="6"/>
  <c r="P11" i="41" l="1"/>
  <c r="L14" i="41"/>
  <c r="D42" i="3" s="1"/>
  <c r="E22" i="1" s="1"/>
  <c r="K12" i="41"/>
  <c r="O12" i="41" s="1"/>
  <c r="J12" i="41"/>
  <c r="K11" i="41"/>
  <c r="O11" i="6"/>
  <c r="O14" i="6" s="1"/>
  <c r="P14" i="6" s="1"/>
  <c r="K14" i="6"/>
  <c r="R11" i="6"/>
  <c r="O11" i="41" l="1"/>
  <c r="O14" i="41" s="1"/>
  <c r="K14" i="41"/>
  <c r="G22" i="1"/>
  <c r="F22" i="1"/>
  <c r="R11" i="41"/>
  <c r="R14" i="6"/>
  <c r="D4" i="9" s="1"/>
  <c r="Q14" i="6"/>
  <c r="H22" i="1" l="1"/>
  <c r="I22" i="1" s="1"/>
  <c r="J22" i="1" s="1"/>
  <c r="Q14" i="41"/>
  <c r="P14" i="41"/>
  <c r="R14" i="41"/>
  <c r="E4" i="9" s="1"/>
  <c r="K22" i="1" l="1"/>
  <c r="N22" i="1" s="1"/>
  <c r="C22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tc={F37DA4D7-9774-466E-962C-2B4F0352D49D}</author>
    <author>tc={93E0E807-EC3B-48DE-9C9A-07C05005E087}</author>
  </authors>
  <commentList>
    <comment ref="N21" authorId="0" shapeId="0" xr:uid="{F37DA4D7-9774-466E-962C-2B4F0352D49D}">
      <text>
        <t>[Threaded comment]
Your version of Excel allows you to read this threaded comment; however, any edits to it will get removed if the file is opened in a newer version of Excel. Learn more: https://go.microsoft.com/fwlink/?linkid=870924
Comment:
    at 1000 naira per month per CUG line</t>
      </text>
    </comment>
    <comment ref="H44" authorId="1" shapeId="0" xr:uid="{93E0E807-EC3B-48DE-9C9A-07C05005E087}">
      <text>
        <t>[Threaded comment]
Your version of Excel allows you to read this threaded comment; however, any edits to it will get removed if the file is opened in a newer version of Excel. Learn more: https://go.microsoft.com/fwlink/?linkid=870924
Comment:
    Number of PPMVs trained per annum per health worker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tc={A4B20B38-E48D-4082-B56E-61DDB203B301}</author>
  </authors>
  <commentList>
    <comment ref="G6" authorId="0" shapeId="0" xr:uid="{A4B20B38-E48D-4082-B56E-61DDB203B301}">
      <text>
        <t>[Threaded comment]
Your version of Excel allows you to read this threaded comment; however, any edits to it will get removed if the file is opened in a newer version of Excel. Learn more: https://go.microsoft.com/fwlink/?linkid=870924
Comment:
    Under-5 rate used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tc={E3372BE4-0080-44BE-88EB-5827A62954BD}</author>
    <author>tc={A803C5EE-0488-4BB2-A50B-2E074EEF6280}</author>
    <author>tc={296C797F-3E52-4336-ADE6-C614145D2B4A}</author>
  </authors>
  <commentList>
    <comment ref="E1012" authorId="0" shapeId="0" xr:uid="{E3372BE4-0080-44BE-88EB-5827A62954BD}">
      <text>
        <t>[Threaded comment]
Your version of Excel allows you to read this threaded comment; however, any edits to it will get removed if the file is opened in a newer version of Excel. Learn more: https://go.microsoft.com/fwlink/?linkid=870924
Comment:
    49.3% difference in pneumonia management between the two scenarios and 88% appropriateness</t>
      </text>
    </comment>
    <comment ref="F1012" authorId="1" shapeId="0" xr:uid="{A803C5EE-0488-4BB2-A50B-2E074EEF6280}">
      <text>
        <t>[Threaded comment]
Your version of Excel allows you to read this threaded comment; however, any edits to it will get removed if the file is opened in a newer version of Excel. Learn more: https://go.microsoft.com/fwlink/?linkid=870924
Comment:
    Lower limit</t>
      </text>
    </comment>
    <comment ref="G1012" authorId="2" shapeId="0" xr:uid="{296C797F-3E52-4336-ADE6-C614145D2B4A}">
      <text>
        <t>[Threaded comment]
Your version of Excel allows you to read this threaded comment; however, any edits to it will get removed if the file is opened in a newer version of Excel. Learn more: https://go.microsoft.com/fwlink/?linkid=870924
Comment:
    Upper limit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<sst xmlns="http://schemas.openxmlformats.org/spreadsheetml/2006/main" count="304" uniqueCount="243">
  <si>
    <t>Transition probabilities</t>
  </si>
  <si>
    <t>Name</t>
  </si>
  <si>
    <t>Live</t>
  </si>
  <si>
    <t>Deterministic</t>
  </si>
  <si>
    <t>Probabilistic</t>
  </si>
  <si>
    <t>Alpha</t>
  </si>
  <si>
    <t>Beta</t>
  </si>
  <si>
    <t>Age</t>
  </si>
  <si>
    <t>Other parameters</t>
  </si>
  <si>
    <t>Utility Discounting Rate</t>
  </si>
  <si>
    <t>Cost Discounting Rate</t>
  </si>
  <si>
    <t>tpA2B</t>
  </si>
  <si>
    <t>tpB2C</t>
  </si>
  <si>
    <t>tpB2B</t>
  </si>
  <si>
    <t>tpC2C</t>
  </si>
  <si>
    <t>uMod</t>
  </si>
  <si>
    <t>uSev</t>
  </si>
  <si>
    <t>oDR</t>
  </si>
  <si>
    <t>cDR</t>
  </si>
  <si>
    <t>determini</t>
  </si>
  <si>
    <t>alpha</t>
  </si>
  <si>
    <t>beta</t>
  </si>
  <si>
    <t>CI lower</t>
  </si>
  <si>
    <t>CI upper</t>
  </si>
  <si>
    <t>ln Mean</t>
  </si>
  <si>
    <t>ln Se</t>
  </si>
  <si>
    <t>Cost($)</t>
  </si>
  <si>
    <t>min</t>
  </si>
  <si>
    <t>max</t>
  </si>
  <si>
    <t>mode</t>
  </si>
  <si>
    <t>range</t>
  </si>
  <si>
    <t>LSR</t>
  </si>
  <si>
    <t>RSR</t>
  </si>
  <si>
    <t>RN</t>
  </si>
  <si>
    <t>Variate</t>
  </si>
  <si>
    <t>probabilistic</t>
  </si>
  <si>
    <t>deterministic</t>
  </si>
  <si>
    <t>se</t>
  </si>
  <si>
    <t>Yearly ER</t>
  </si>
  <si>
    <t>Rate</t>
  </si>
  <si>
    <t>LIFE TABLE</t>
  </si>
  <si>
    <t xml:space="preserve">                                                                                  MARKOV CYCLE</t>
  </si>
  <si>
    <t>Death Risk</t>
  </si>
  <si>
    <t>Asymptomatic</t>
  </si>
  <si>
    <t>Death</t>
  </si>
  <si>
    <t>Check</t>
  </si>
  <si>
    <t>Life Years</t>
  </si>
  <si>
    <t>YLL</t>
  </si>
  <si>
    <t>YLD</t>
  </si>
  <si>
    <t>DALY</t>
  </si>
  <si>
    <t>STDlys</t>
  </si>
  <si>
    <t>Trial</t>
  </si>
  <si>
    <t>DALYs</t>
  </si>
  <si>
    <t>mean</t>
  </si>
  <si>
    <t>stdev</t>
  </si>
  <si>
    <t>CI</t>
  </si>
  <si>
    <t>Disability Weights</t>
  </si>
  <si>
    <t>Yrly prob</t>
  </si>
  <si>
    <t>25th%</t>
  </si>
  <si>
    <t>DEV</t>
  </si>
  <si>
    <t>n</t>
  </si>
  <si>
    <t>SQRT (n)</t>
  </si>
  <si>
    <t>SE</t>
  </si>
  <si>
    <t>50th%</t>
  </si>
  <si>
    <t>2005 USD</t>
  </si>
  <si>
    <t>Health Educator/Trainer</t>
  </si>
  <si>
    <t>Population &lt; 5 yrs</t>
  </si>
  <si>
    <t>Male</t>
  </si>
  <si>
    <t>Female</t>
  </si>
  <si>
    <t>&lt;1 year</t>
  </si>
  <si>
    <t>1-4 years</t>
  </si>
  <si>
    <t>5-9 years</t>
  </si>
  <si>
    <t>10-14 years</t>
  </si>
  <si>
    <t>15-19  years</t>
  </si>
  <si>
    <t>20-24 years</t>
  </si>
  <si>
    <t>25-29 years</t>
  </si>
  <si>
    <t>30-34 years</t>
  </si>
  <si>
    <t>35-39 years</t>
  </si>
  <si>
    <t>40-44 years</t>
  </si>
  <si>
    <t>45-49 years</t>
  </si>
  <si>
    <t>50-54 years</t>
  </si>
  <si>
    <t>55-59 years</t>
  </si>
  <si>
    <t>60-64 years</t>
  </si>
  <si>
    <t>65-69 years</t>
  </si>
  <si>
    <t>70-74 years</t>
  </si>
  <si>
    <t>75-79 years</t>
  </si>
  <si>
    <t>80-84 years</t>
  </si>
  <si>
    <t>85+ years</t>
  </si>
  <si>
    <t>Mean Cost</t>
  </si>
  <si>
    <t>Cost(NGN)</t>
  </si>
  <si>
    <t>NIGERIA</t>
  </si>
  <si>
    <t>HEALTH BENEFIT RESULT</t>
  </si>
  <si>
    <t>Price Level Ratio (PLR) @ 2005</t>
  </si>
  <si>
    <t xml:space="preserve"> YLL</t>
  </si>
  <si>
    <t>Moderate Pneumonia to Severe Pneumonia</t>
  </si>
  <si>
    <t>Remaining in Moderate Pneumonia</t>
  </si>
  <si>
    <t>Remaining Severe Pneumonia</t>
  </si>
  <si>
    <t>Pneumonia to Death</t>
  </si>
  <si>
    <t>Well to Moderate Pneumonia</t>
  </si>
  <si>
    <t>Remaining Well</t>
  </si>
  <si>
    <t>No. of PPMV Shops per 100,000 population</t>
  </si>
  <si>
    <t>Estimated Number of PPMV Shops for the population</t>
  </si>
  <si>
    <t>Estimated Number of Health Educators Needed per annum</t>
  </si>
  <si>
    <t>Pneumonia Incidence</t>
  </si>
  <si>
    <t>Utility Moderate Pneumonia</t>
  </si>
  <si>
    <t>Utility Severe Pneumonia</t>
  </si>
  <si>
    <t>Index age</t>
  </si>
  <si>
    <t>Pneumonia Death</t>
  </si>
  <si>
    <t>Moderate Pneumonia</t>
  </si>
  <si>
    <t>Severe Pneumonia</t>
  </si>
  <si>
    <t>Cycle</t>
  </si>
  <si>
    <t>HALF CYCLE CORRECTION</t>
  </si>
  <si>
    <t>Asymtomatic</t>
  </si>
  <si>
    <t>All cause to death</t>
  </si>
  <si>
    <t>Average trainees per meeting</t>
  </si>
  <si>
    <t>No. of Auditoriums</t>
  </si>
  <si>
    <t>Average cost per Auditorium per day</t>
  </si>
  <si>
    <t>Average cost of refreshment</t>
  </si>
  <si>
    <t>Cost of refreshment</t>
  </si>
  <si>
    <t>Cost of Traning Auditorium</t>
  </si>
  <si>
    <t>Cost of Refreshments</t>
  </si>
  <si>
    <t>Price Level Ratio (PLR) @ 2013</t>
  </si>
  <si>
    <t>Price Level Ratio (PLR) 2015</t>
  </si>
  <si>
    <t>DALY averted</t>
  </si>
  <si>
    <t>Lower</t>
  </si>
  <si>
    <t>Upper</t>
  </si>
  <si>
    <t>Cost of ARIDA</t>
  </si>
  <si>
    <t>Unit cost</t>
  </si>
  <si>
    <t>Qty</t>
  </si>
  <si>
    <t>Total</t>
  </si>
  <si>
    <t>Cost of Promotion</t>
  </si>
  <si>
    <t>Program Director</t>
  </si>
  <si>
    <t>Administration Officer</t>
  </si>
  <si>
    <t>Data Entry Clerk</t>
  </si>
  <si>
    <t>Finance Officer</t>
  </si>
  <si>
    <t>Logistics/Social worker</t>
  </si>
  <si>
    <t>Transport drivers</t>
  </si>
  <si>
    <t>Transport allowance for training</t>
  </si>
  <si>
    <t>Vehicles</t>
  </si>
  <si>
    <t>Item</t>
  </si>
  <si>
    <t>QTY</t>
  </si>
  <si>
    <t>Life time (Years)</t>
  </si>
  <si>
    <t>Annualized Capital cost (USD)</t>
  </si>
  <si>
    <t>Annualized Operational cost (USD)</t>
  </si>
  <si>
    <t>Initial value (USD)</t>
  </si>
  <si>
    <t>YTD Return (USD)</t>
  </si>
  <si>
    <t>YTD Return %</t>
  </si>
  <si>
    <t>Annualization Factor</t>
  </si>
  <si>
    <t>Total Cost for 8 years (USD)</t>
  </si>
  <si>
    <t>future value (USD)</t>
  </si>
  <si>
    <t>Total cost</t>
  </si>
  <si>
    <t>Vehicles annualised</t>
  </si>
  <si>
    <t>Visual electronic projector</t>
  </si>
  <si>
    <t>Hotel accomodation</t>
  </si>
  <si>
    <t>Admin cost</t>
  </si>
  <si>
    <t>Promotion</t>
  </si>
  <si>
    <t>C_Prom</t>
  </si>
  <si>
    <t>External consultant (national)</t>
  </si>
  <si>
    <t>Office and space (1000 meter square)</t>
  </si>
  <si>
    <t>Computers and Laptops</t>
  </si>
  <si>
    <t>Telephone utility (CUG)</t>
  </si>
  <si>
    <t>Misecellaneous</t>
  </si>
  <si>
    <t>Outcome</t>
  </si>
  <si>
    <t>Electricity utility (EKO Disco) at $0.066/KWH</t>
  </si>
  <si>
    <t>Program coordinator</t>
  </si>
  <si>
    <t>PPMVs Access</t>
  </si>
  <si>
    <t xml:space="preserve">Cost of promotion (on per patient) </t>
  </si>
  <si>
    <t>Assumption of 16 trainings per month per Health Educator</t>
  </si>
  <si>
    <t>Average  rate</t>
  </si>
  <si>
    <t>Annual rate</t>
  </si>
  <si>
    <t>0.075</t>
  </si>
  <si>
    <t>0.066</t>
  </si>
  <si>
    <t>0.01</t>
  </si>
  <si>
    <t>0.011</t>
  </si>
  <si>
    <t>0.003</t>
  </si>
  <si>
    <t>0.001</t>
  </si>
  <si>
    <t>0.002</t>
  </si>
  <si>
    <t>0.004</t>
  </si>
  <si>
    <t>0.005</t>
  </si>
  <si>
    <t>0.006</t>
  </si>
  <si>
    <t>0.007</t>
  </si>
  <si>
    <t>0.009</t>
  </si>
  <si>
    <t>0.013</t>
  </si>
  <si>
    <t>0.017</t>
  </si>
  <si>
    <t>0.022</t>
  </si>
  <si>
    <t>0.033</t>
  </si>
  <si>
    <t>0.029</t>
  </si>
  <si>
    <t>0.05</t>
  </si>
  <si>
    <t>0.046</t>
  </si>
  <si>
    <t>0.081</t>
  </si>
  <si>
    <t>0.078</t>
  </si>
  <si>
    <t>0.133</t>
  </si>
  <si>
    <t>0.128</t>
  </si>
  <si>
    <t>0.213</t>
  </si>
  <si>
    <t>0.209</t>
  </si>
  <si>
    <t>0.346</t>
  </si>
  <si>
    <t>0.333</t>
  </si>
  <si>
    <t>Pneumonia death</t>
  </si>
  <si>
    <t>severe pneu. Diff.</t>
  </si>
  <si>
    <t>Severe pneumonia averted</t>
  </si>
  <si>
    <t>Cost of Auditoriums</t>
  </si>
  <si>
    <t>Total cost of Promotion</t>
  </si>
  <si>
    <t>Total promotion cost</t>
  </si>
  <si>
    <t>TPC</t>
  </si>
  <si>
    <t xml:space="preserve">DALYs averted </t>
  </si>
  <si>
    <t>Death averted</t>
  </si>
  <si>
    <t>death diff</t>
  </si>
  <si>
    <t>Hospital cost averted</t>
  </si>
  <si>
    <t>DALYs lost</t>
  </si>
  <si>
    <t>ICER</t>
  </si>
  <si>
    <t>Mortality rate</t>
  </si>
  <si>
    <t>NO PROMOTION</t>
  </si>
  <si>
    <t>No promotion</t>
  </si>
  <si>
    <t>PROMOTION</t>
  </si>
  <si>
    <t>Relative Risk Ratio to no treatment (RR)</t>
  </si>
  <si>
    <t>Relative risk of oral amoxicillin</t>
  </si>
  <si>
    <t>Costs</t>
  </si>
  <si>
    <t xml:space="preserve">Hospitalisation averted  </t>
  </si>
  <si>
    <t>Moderate Pneumonia to Well</t>
  </si>
  <si>
    <t>Severe Pneumonia to Moderate Pneumonia</t>
  </si>
  <si>
    <t>tpB2A</t>
  </si>
  <si>
    <t>tpC2B</t>
  </si>
  <si>
    <t>tp_PDeath_U5</t>
  </si>
  <si>
    <t>tp_ACDeath_U5</t>
  </si>
  <si>
    <t>tpWell</t>
  </si>
  <si>
    <t>RR_AMX</t>
  </si>
  <si>
    <t>Incremental cost</t>
  </si>
  <si>
    <t>cRatio</t>
  </si>
  <si>
    <t>Net monetary benefit</t>
  </si>
  <si>
    <t>Cost-effective?</t>
  </si>
  <si>
    <t>Acceptability curve</t>
  </si>
  <si>
    <t>ICER sensitivity</t>
  </si>
  <si>
    <t>Population of Nigeria (2019)</t>
  </si>
  <si>
    <t>Ratio of 2019 to 2005 GDP deflator</t>
  </si>
  <si>
    <t>2019 USD</t>
  </si>
  <si>
    <t>Assumption of 1 health educator per 10 PPMVs ( 2 training sessions)</t>
  </si>
  <si>
    <t>Assumption of 4 training sessions per week per Health Educator</t>
  </si>
  <si>
    <t>Assumption of 176 training sessions per annum (11 month) per Health Educator</t>
  </si>
  <si>
    <t>25% increase</t>
  </si>
  <si>
    <t>50%  increase</t>
  </si>
  <si>
    <t>75% increase</t>
  </si>
  <si>
    <t>100% increase</t>
  </si>
  <si>
    <t>8 times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</si>
</sst>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0.000"/>
    <numFmt numFmtId="166" formatCode="0.000000"/>
    <numFmt numFmtId="167" formatCode="0.000000000"/>
    <numFmt numFmtId="168" formatCode="0.0000"/>
  </numFmts>
  <fonts count="3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8" tint="0.39997558519241921"/>
      <name val="Calibri"/>
      <family val="2"/>
      <scheme val="minor"/>
    </font>
    <font>
      <b/>
      <sz val="11"/>
      <color theme="4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0"/>
      <name val="Arial"/>
    </font>
    <font>
      <b/>
      <sz val="1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6">
    <xf numFmtId="0" fontId="0" fillId="0" borderId="0"/>
    <xf numFmtId="0" fontId="18" fillId="0" borderId="0" applyNumberFormat="0" applyFill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4" applyNumberFormat="0" applyAlignment="0" applyProtection="0"/>
    <xf numFmtId="0" fontId="26" fillId="8" borderId="5" applyNumberFormat="0" applyAlignment="0" applyProtection="0"/>
    <xf numFmtId="0" fontId="27" fillId="8" borderId="4" applyNumberFormat="0" applyAlignment="0" applyProtection="0"/>
    <xf numFmtId="0" fontId="28" fillId="0" borderId="6" applyNumberFormat="0" applyFill="0" applyAlignment="0" applyProtection="0"/>
    <xf numFmtId="0" fontId="29" fillId="9" borderId="7" applyNumberFormat="0" applyAlignment="0" applyProtection="0"/>
    <xf numFmtId="0" fontId="4" fillId="0" borderId="0" applyNumberFormat="0" applyFill="0" applyBorder="0" applyAlignment="0" applyProtection="0"/>
    <xf numFmtId="0" fontId="17" fillId="10" borderId="8" applyNumberFormat="0" applyFont="0" applyAlignment="0" applyProtection="0"/>
    <xf numFmtId="0" fontId="30" fillId="0" borderId="0" applyNumberFormat="0" applyFill="0" applyBorder="0" applyAlignment="0" applyProtection="0"/>
    <xf numFmtId="0" fontId="1" fillId="0" borderId="9" applyNumberFormat="0" applyFill="0" applyAlignment="0" applyProtection="0"/>
    <xf numFmtId="0" fontId="3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31" fillId="22" borderId="0" applyNumberFormat="0" applyBorder="0" applyAlignment="0" applyProtection="0"/>
    <xf numFmtId="0" fontId="3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31" fillId="26" borderId="0" applyNumberFormat="0" applyBorder="0" applyAlignment="0" applyProtection="0"/>
    <xf numFmtId="0" fontId="3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31" fillId="30" borderId="0" applyNumberFormat="0" applyBorder="0" applyAlignment="0" applyProtection="0"/>
    <xf numFmtId="0" fontId="31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33" borderId="0" applyNumberFormat="0" applyBorder="0" applyAlignment="0" applyProtection="0"/>
    <xf numFmtId="0" fontId="31" fillId="34" borderId="0" applyNumberFormat="0" applyBorder="0" applyAlignment="0" applyProtection="0"/>
    <xf numFmtId="0" fontId="32" fillId="0" borderId="0">
      <alignment vertical="top"/>
    </xf>
    <xf numFmtId="0" fontId="32" fillId="0" borderId="10">
      <alignment vertical="top"/>
    </xf>
    <xf numFmtId="0" fontId="33" fillId="0" borderId="11">
      <alignment vertical="top" wrapText="1"/>
    </xf>
    <xf numFmtId="164" fontId="17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/>
    <xf numFmtId="0" fontId="1" fillId="0" borderId="0" xfId="0" applyFont="1"/>
    <xf numFmtId="0" fontId="3" fillId="0" borderId="0" xfId="0" applyFont="1"/>
    <xf numFmtId="0" fontId="0" fillId="0" borderId="0" xfId="0" applyFont="1"/>
    <xf numFmtId="0" fontId="5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Fill="1"/>
    <xf numFmtId="0" fontId="8" fillId="0" borderId="0" xfId="0" applyFont="1" applyFill="1"/>
    <xf numFmtId="10" fontId="0" fillId="0" borderId="0" xfId="0" applyNumberFormat="1"/>
    <xf numFmtId="0" fontId="11" fillId="0" borderId="0" xfId="0" applyFont="1"/>
    <xf numFmtId="0" fontId="12" fillId="0" borderId="0" xfId="0" applyFont="1"/>
    <xf numFmtId="0" fontId="0" fillId="2" borderId="0" xfId="0" applyFill="1"/>
    <xf numFmtId="0" fontId="0" fillId="3" borderId="0" xfId="0" applyFill="1"/>
    <xf numFmtId="0" fontId="12" fillId="3" borderId="0" xfId="0" applyFont="1" applyFill="1"/>
    <xf numFmtId="0" fontId="0" fillId="3" borderId="0" xfId="0" applyFont="1" applyFill="1"/>
    <xf numFmtId="0" fontId="1" fillId="3" borderId="0" xfId="0" applyFont="1" applyFill="1"/>
    <xf numFmtId="0" fontId="14" fillId="0" borderId="0" xfId="0" applyFont="1"/>
    <xf numFmtId="0" fontId="15" fillId="0" borderId="0" xfId="0" applyFont="1"/>
    <xf numFmtId="0" fontId="10" fillId="0" borderId="0" xfId="0" applyFont="1" applyFill="1"/>
    <xf numFmtId="0" fontId="0" fillId="0" borderId="0" xfId="0"/>
    <xf numFmtId="0" fontId="1" fillId="0" borderId="0" xfId="0" applyFont="1"/>
    <xf numFmtId="1" fontId="1" fillId="0" borderId="0" xfId="0" applyNumberFormat="1" applyFont="1"/>
    <xf numFmtId="0" fontId="2" fillId="0" borderId="0" xfId="0" applyFont="1" applyAlignment="1">
      <alignment wrapText="1"/>
    </xf>
    <xf numFmtId="2" fontId="0" fillId="0" borderId="0" xfId="0" applyNumberFormat="1"/>
    <xf numFmtId="0" fontId="13" fillId="0" borderId="0" xfId="0" applyFont="1"/>
    <xf numFmtId="1" fontId="0" fillId="0" borderId="0" xfId="0" applyNumberFormat="1"/>
    <xf numFmtId="2" fontId="1" fillId="0" borderId="0" xfId="0" applyNumberFormat="1" applyFont="1" applyFill="1"/>
    <xf numFmtId="2" fontId="1" fillId="0" borderId="0" xfId="0" applyNumberFormat="1" applyFont="1"/>
    <xf numFmtId="0" fontId="16" fillId="0" borderId="0" xfId="0" applyFont="1" applyFill="1"/>
    <xf numFmtId="0" fontId="4" fillId="0" borderId="0" xfId="0" applyFont="1" applyAlignment="1">
      <alignment wrapText="1"/>
    </xf>
    <xf numFmtId="0" fontId="1" fillId="0" borderId="0" xfId="0" applyFont="1" applyFill="1"/>
    <xf numFmtId="0" fontId="1" fillId="0" borderId="0" xfId="0" applyFont="1" applyFill="1" applyAlignment="1"/>
    <xf numFmtId="166" fontId="1" fillId="0" borderId="0" xfId="0" applyNumberFormat="1" applyFont="1"/>
    <xf numFmtId="2" fontId="1" fillId="0" borderId="0" xfId="0" applyNumberFormat="1" applyFont="1" applyAlignment="1">
      <alignment wrapText="1"/>
    </xf>
    <xf numFmtId="3" fontId="1" fillId="0" borderId="0" xfId="0" applyNumberFormat="1" applyFont="1"/>
    <xf numFmtId="2" fontId="0" fillId="0" borderId="0" xfId="0" applyNumberFormat="1" applyFont="1" applyFill="1"/>
    <xf numFmtId="2" fontId="0" fillId="0" borderId="0" xfId="0" applyNumberFormat="1" applyFill="1"/>
    <xf numFmtId="3" fontId="0" fillId="0" borderId="0" xfId="0" applyNumberFormat="1"/>
    <xf numFmtId="168" fontId="0" fillId="0" borderId="0" xfId="0" applyNumberFormat="1"/>
    <xf numFmtId="0" fontId="2" fillId="0" borderId="0" xfId="0" applyFont="1" applyAlignment="1">
      <alignment horizontal="center" vertical="center" wrapText="1"/>
    </xf>
    <xf numFmtId="0" fontId="15" fillId="0" borderId="0" xfId="0" applyFont="1" applyAlignment="1">
      <alignment wrapText="1"/>
    </xf>
    <xf numFmtId="0" fontId="9" fillId="0" borderId="0" xfId="0" applyFont="1"/>
    <xf numFmtId="0" fontId="34" fillId="0" borderId="12" xfId="43" applyFont="1" applyBorder="1">
      <alignment vertical="top"/>
    </xf>
    <xf numFmtId="0" fontId="1" fillId="0" borderId="0" xfId="0" applyFont="1" applyAlignment="1">
      <alignment wrapText="1"/>
    </xf>
    <xf numFmtId="4" fontId="1" fillId="0" borderId="0" xfId="0" applyNumberFormat="1" applyFont="1"/>
    <xf numFmtId="0" fontId="0" fillId="2" borderId="0" xfId="0" applyFill="1" applyBorder="1"/>
    <xf numFmtId="0" fontId="35" fillId="0" borderId="0" xfId="0" applyFont="1"/>
    <xf numFmtId="165" fontId="0" fillId="0" borderId="0" xfId="0" applyNumberFormat="1" applyFill="1"/>
    <xf numFmtId="4" fontId="0" fillId="0" borderId="0" xfId="0" applyNumberFormat="1" applyFont="1" applyFill="1"/>
    <xf numFmtId="164" fontId="1" fillId="0" borderId="0" xfId="0" applyNumberFormat="1" applyFont="1"/>
    <xf numFmtId="0" fontId="0" fillId="0" borderId="0" xfId="0" applyAlignment="1">
      <alignment wrapText="1"/>
    </xf>
    <xf numFmtId="9" fontId="0" fillId="0" borderId="0" xfId="0" applyNumberFormat="1"/>
    <xf numFmtId="164" fontId="1" fillId="0" borderId="0" xfId="45" applyFont="1"/>
    <xf numFmtId="0" fontId="0" fillId="0" borderId="0" xfId="0" applyFill="1" applyBorder="1"/>
    <xf numFmtId="0" fontId="0" fillId="35" borderId="0" xfId="0" applyFill="1"/>
    <xf numFmtId="0" fontId="12" fillId="0" borderId="0" xfId="0" applyFont="1" applyFill="1"/>
    <xf numFmtId="44" fontId="0" fillId="0" borderId="0" xfId="0" applyNumberFormat="1"/>
    <xf numFmtId="43" fontId="0" fillId="0" borderId="0" xfId="0" applyNumberFormat="1"/>
    <xf numFmtId="0" fontId="36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Fill="1"/>
    <xf numFmtId="167" fontId="0" fillId="0" borderId="0" xfId="0" applyNumberFormat="1" applyFill="1"/>
    <xf numFmtId="3" fontId="0" fillId="0" borderId="0" xfId="0" applyNumberFormat="1" applyFill="1"/>
    <xf numFmtId="164" fontId="0" fillId="0" borderId="0" xfId="45" applyFont="1" applyFill="1"/>
  </cellXfs>
  <cellStyles count="46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urrency" xfId="45" builtinId="4"/>
    <cellStyle name="Data" xfId="43" xr:uid="{00000000-0005-0000-0000-00001B000000}"/>
    <cellStyle name="Explanatory Text" xfId="16" builtinId="53" customBuiltin="1"/>
    <cellStyle name="Good" xfId="6" builtinId="26" customBuiltin="1"/>
    <cellStyle name="Header" xfId="44" xr:uid="{00000000-0005-0000-0000-00001E000000}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27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1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2.xml"/><Relationship Id="rId14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200"/>
              <a:t>Cost</a:t>
            </a:r>
            <a:r>
              <a:rPr lang="en-AU" sz="1200" baseline="0"/>
              <a:t>-effectiveness plane</a:t>
            </a:r>
            <a:endParaRPr lang="en-AU" sz="1200"/>
          </a:p>
        </c:rich>
      </c:tx>
      <c:layout>
        <c:manualLayout>
          <c:xMode val="edge"/>
          <c:yMode val="edge"/>
          <c:x val="0.35999179718280749"/>
          <c:y val="6.45795583133230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7690127277458215"/>
          <c:y val="0.19190219375043402"/>
          <c:w val="0.66244069335488764"/>
          <c:h val="0.62808578339183474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dk1">
                  <a:tint val="88500"/>
                </a:schemeClr>
              </a:solidFill>
              <a:ln w="9525">
                <a:solidFill>
                  <a:schemeClr val="dk1">
                    <a:tint val="88500"/>
                  </a:schemeClr>
                </a:solidFill>
              </a:ln>
              <a:effectLst/>
            </c:spPr>
          </c:marker>
          <c:xVal>
            <c:numRef>
              <c:f>'Health Benefit'!$I$6:$I$1005</c:f>
              <c:numCache>
                <c:formatCode>General</c:formatCode>
                <c:ptCount val="1000"/>
                <c:pt idx="0">
                  <c:v>26605.602945997151</c:v>
                </c:pt>
                <c:pt idx="1">
                  <c:v>14566.848834481982</c:v>
                </c:pt>
                <c:pt idx="2">
                  <c:v>9724.7054263510399</c:v>
                </c:pt>
                <c:pt idx="3">
                  <c:v>21196.557309752803</c:v>
                </c:pt>
                <c:pt idx="4">
                  <c:v>20960.922495826599</c:v>
                </c:pt>
                <c:pt idx="5">
                  <c:v>23944.401012441995</c:v>
                </c:pt>
                <c:pt idx="6">
                  <c:v>31016.378653641295</c:v>
                </c:pt>
                <c:pt idx="7">
                  <c:v>25096.509857734873</c:v>
                </c:pt>
                <c:pt idx="8">
                  <c:v>21094.943037382607</c:v>
                </c:pt>
                <c:pt idx="9">
                  <c:v>16399.377917418846</c:v>
                </c:pt>
                <c:pt idx="10">
                  <c:v>20153.16099253522</c:v>
                </c:pt>
                <c:pt idx="11">
                  <c:v>19879.641795984502</c:v>
                </c:pt>
                <c:pt idx="12">
                  <c:v>29758.28997893017</c:v>
                </c:pt>
                <c:pt idx="13">
                  <c:v>17944.545963452791</c:v>
                </c:pt>
                <c:pt idx="14">
                  <c:v>22939.249846684677</c:v>
                </c:pt>
                <c:pt idx="15">
                  <c:v>21817.396007720003</c:v>
                </c:pt>
                <c:pt idx="16">
                  <c:v>34549.580808463441</c:v>
                </c:pt>
                <c:pt idx="17">
                  <c:v>46679.962811862548</c:v>
                </c:pt>
                <c:pt idx="18">
                  <c:v>22026.338045578017</c:v>
                </c:pt>
                <c:pt idx="19">
                  <c:v>7934.7957360992978</c:v>
                </c:pt>
                <c:pt idx="20">
                  <c:v>21955.561279626527</c:v>
                </c:pt>
                <c:pt idx="21">
                  <c:v>8487.1637300315215</c:v>
                </c:pt>
                <c:pt idx="22">
                  <c:v>39155.792177531184</c:v>
                </c:pt>
                <c:pt idx="23">
                  <c:v>14600.720431722191</c:v>
                </c:pt>
                <c:pt idx="24">
                  <c:v>13692.159892401985</c:v>
                </c:pt>
                <c:pt idx="25">
                  <c:v>30039.024823084252</c:v>
                </c:pt>
                <c:pt idx="26">
                  <c:v>28746.031130308522</c:v>
                </c:pt>
                <c:pt idx="27">
                  <c:v>19868.013227493273</c:v>
                </c:pt>
                <c:pt idx="28">
                  <c:v>14950.85019799166</c:v>
                </c:pt>
                <c:pt idx="29">
                  <c:v>23291.95389222831</c:v>
                </c:pt>
                <c:pt idx="30">
                  <c:v>14117.173795242341</c:v>
                </c:pt>
                <c:pt idx="31">
                  <c:v>21177.556861077701</c:v>
                </c:pt>
                <c:pt idx="32">
                  <c:v>17609.144176902824</c:v>
                </c:pt>
                <c:pt idx="33">
                  <c:v>20151.61669198894</c:v>
                </c:pt>
                <c:pt idx="34">
                  <c:v>19176.8104392856</c:v>
                </c:pt>
                <c:pt idx="35">
                  <c:v>15646.271415021325</c:v>
                </c:pt>
                <c:pt idx="36">
                  <c:v>18261.488094752796</c:v>
                </c:pt>
                <c:pt idx="37">
                  <c:v>16339.742400294925</c:v>
                </c:pt>
                <c:pt idx="38">
                  <c:v>15287.327561069304</c:v>
                </c:pt>
                <c:pt idx="39">
                  <c:v>41737.762145754801</c:v>
                </c:pt>
                <c:pt idx="40">
                  <c:v>19140.260023961953</c:v>
                </c:pt>
                <c:pt idx="41">
                  <c:v>21851.683659595197</c:v>
                </c:pt>
                <c:pt idx="42">
                  <c:v>39395.735549110192</c:v>
                </c:pt>
                <c:pt idx="43">
                  <c:v>14983.502210802202</c:v>
                </c:pt>
                <c:pt idx="44">
                  <c:v>20412.864123624604</c:v>
                </c:pt>
                <c:pt idx="45">
                  <c:v>23794.858749369665</c:v>
                </c:pt>
                <c:pt idx="46">
                  <c:v>66436.496099744982</c:v>
                </c:pt>
                <c:pt idx="47">
                  <c:v>20849.279983406694</c:v>
                </c:pt>
                <c:pt idx="48">
                  <c:v>31878.123452743923</c:v>
                </c:pt>
                <c:pt idx="49">
                  <c:v>25486.772956039658</c:v>
                </c:pt>
                <c:pt idx="50">
                  <c:v>44053.403774279628</c:v>
                </c:pt>
                <c:pt idx="51">
                  <c:v>23023.23107613972</c:v>
                </c:pt>
                <c:pt idx="52">
                  <c:v>19806.672290939321</c:v>
                </c:pt>
                <c:pt idx="53">
                  <c:v>15385.518505671453</c:v>
                </c:pt>
                <c:pt idx="54">
                  <c:v>10991.023097403822</c:v>
                </c:pt>
                <c:pt idx="55">
                  <c:v>44445.50410140169</c:v>
                </c:pt>
                <c:pt idx="56">
                  <c:v>22240.341756773054</c:v>
                </c:pt>
                <c:pt idx="57">
                  <c:v>38798.515382703445</c:v>
                </c:pt>
                <c:pt idx="58">
                  <c:v>26813.541033502632</c:v>
                </c:pt>
                <c:pt idx="59">
                  <c:v>4967.0686632693869</c:v>
                </c:pt>
                <c:pt idx="60">
                  <c:v>16889.482469305065</c:v>
                </c:pt>
                <c:pt idx="61">
                  <c:v>22291.286737825507</c:v>
                </c:pt>
                <c:pt idx="62">
                  <c:v>13587.471329174638</c:v>
                </c:pt>
                <c:pt idx="63">
                  <c:v>46446.240025321917</c:v>
                </c:pt>
                <c:pt idx="64">
                  <c:v>27696.841776778794</c:v>
                </c:pt>
                <c:pt idx="65">
                  <c:v>14740.968183965851</c:v>
                </c:pt>
                <c:pt idx="66">
                  <c:v>20130.74601928968</c:v>
                </c:pt>
                <c:pt idx="67">
                  <c:v>40172.277528876984</c:v>
                </c:pt>
                <c:pt idx="68">
                  <c:v>28831.145691701826</c:v>
                </c:pt>
                <c:pt idx="69">
                  <c:v>22309.60541500834</c:v>
                </c:pt>
                <c:pt idx="70">
                  <c:v>20894.384777191215</c:v>
                </c:pt>
                <c:pt idx="71">
                  <c:v>21548.105476703113</c:v>
                </c:pt>
                <c:pt idx="72">
                  <c:v>20726.464431702316</c:v>
                </c:pt>
                <c:pt idx="73">
                  <c:v>5057.2459874784827</c:v>
                </c:pt>
                <c:pt idx="74">
                  <c:v>24791.989789755771</c:v>
                </c:pt>
                <c:pt idx="75">
                  <c:v>11716.499551915675</c:v>
                </c:pt>
                <c:pt idx="76">
                  <c:v>30019.106606877438</c:v>
                </c:pt>
                <c:pt idx="77">
                  <c:v>20316.59269675902</c:v>
                </c:pt>
                <c:pt idx="78">
                  <c:v>38853.914248848581</c:v>
                </c:pt>
                <c:pt idx="79">
                  <c:v>53947.607941389237</c:v>
                </c:pt>
                <c:pt idx="80">
                  <c:v>11694.096778657469</c:v>
                </c:pt>
                <c:pt idx="81">
                  <c:v>17546.877112431041</c:v>
                </c:pt>
                <c:pt idx="82">
                  <c:v>34841.977963157435</c:v>
                </c:pt>
                <c:pt idx="83">
                  <c:v>9552.3149580030949</c:v>
                </c:pt>
                <c:pt idx="84">
                  <c:v>11498.569516884247</c:v>
                </c:pt>
                <c:pt idx="85">
                  <c:v>5907.0060677913598</c:v>
                </c:pt>
                <c:pt idx="86">
                  <c:v>30864.789684336185</c:v>
                </c:pt>
                <c:pt idx="87">
                  <c:v>15643.777292254288</c:v>
                </c:pt>
                <c:pt idx="88">
                  <c:v>21757.722600956269</c:v>
                </c:pt>
                <c:pt idx="89">
                  <c:v>34906.091820035748</c:v>
                </c:pt>
                <c:pt idx="90">
                  <c:v>20616.481206161785</c:v>
                </c:pt>
                <c:pt idx="91">
                  <c:v>26978.692512774454</c:v>
                </c:pt>
                <c:pt idx="92">
                  <c:v>18369.839487006877</c:v>
                </c:pt>
                <c:pt idx="93">
                  <c:v>11967.947407891572</c:v>
                </c:pt>
                <c:pt idx="94">
                  <c:v>28818.764663863218</c:v>
                </c:pt>
                <c:pt idx="95">
                  <c:v>28174.669703242263</c:v>
                </c:pt>
                <c:pt idx="96">
                  <c:v>11798.803441227432</c:v>
                </c:pt>
                <c:pt idx="97">
                  <c:v>25218.012254921563</c:v>
                </c:pt>
                <c:pt idx="98">
                  <c:v>5329.6213412918542</c:v>
                </c:pt>
                <c:pt idx="99">
                  <c:v>33698.881641423868</c:v>
                </c:pt>
                <c:pt idx="100">
                  <c:v>13022.479285673175</c:v>
                </c:pt>
                <c:pt idx="101">
                  <c:v>29174.46902266816</c:v>
                </c:pt>
                <c:pt idx="102">
                  <c:v>38462.548478470795</c:v>
                </c:pt>
                <c:pt idx="103">
                  <c:v>26422.198498815091</c:v>
                </c:pt>
                <c:pt idx="104">
                  <c:v>31424.329614981962</c:v>
                </c:pt>
                <c:pt idx="105">
                  <c:v>24414.555598293133</c:v>
                </c:pt>
                <c:pt idx="106">
                  <c:v>24257.037681219237</c:v>
                </c:pt>
                <c:pt idx="107">
                  <c:v>23796.009718677018</c:v>
                </c:pt>
                <c:pt idx="108">
                  <c:v>43953.446068640595</c:v>
                </c:pt>
                <c:pt idx="109">
                  <c:v>17746.680673803301</c:v>
                </c:pt>
                <c:pt idx="110">
                  <c:v>15599.974067333249</c:v>
                </c:pt>
                <c:pt idx="111">
                  <c:v>17684.499828255575</c:v>
                </c:pt>
                <c:pt idx="112">
                  <c:v>6890.597934007953</c:v>
                </c:pt>
                <c:pt idx="113">
                  <c:v>22073.856663073355</c:v>
                </c:pt>
                <c:pt idx="114">
                  <c:v>10845.244331438354</c:v>
                </c:pt>
                <c:pt idx="115">
                  <c:v>27099.307987645061</c:v>
                </c:pt>
                <c:pt idx="116">
                  <c:v>40459.501134349157</c:v>
                </c:pt>
                <c:pt idx="117">
                  <c:v>17890.587722112417</c:v>
                </c:pt>
                <c:pt idx="118">
                  <c:v>32791.580887483833</c:v>
                </c:pt>
                <c:pt idx="119">
                  <c:v>21058.787633792901</c:v>
                </c:pt>
                <c:pt idx="120">
                  <c:v>18202.568670678062</c:v>
                </c:pt>
                <c:pt idx="121">
                  <c:v>12215.875446934058</c:v>
                </c:pt>
                <c:pt idx="122">
                  <c:v>25711.636848079848</c:v>
                </c:pt>
                <c:pt idx="123">
                  <c:v>35069.590228717374</c:v>
                </c:pt>
                <c:pt idx="124">
                  <c:v>53699.824268312499</c:v>
                </c:pt>
                <c:pt idx="125">
                  <c:v>35007.413450597793</c:v>
                </c:pt>
                <c:pt idx="126">
                  <c:v>10373.758625398828</c:v>
                </c:pt>
                <c:pt idx="127">
                  <c:v>36297.026756882813</c:v>
                </c:pt>
                <c:pt idx="128">
                  <c:v>9642.2751109947458</c:v>
                </c:pt>
                <c:pt idx="129">
                  <c:v>54679.406293068518</c:v>
                </c:pt>
                <c:pt idx="130">
                  <c:v>39262.78075125844</c:v>
                </c:pt>
                <c:pt idx="131">
                  <c:v>29636.17733251306</c:v>
                </c:pt>
                <c:pt idx="132">
                  <c:v>30571.575272283058</c:v>
                </c:pt>
                <c:pt idx="133">
                  <c:v>37322.104745816665</c:v>
                </c:pt>
                <c:pt idx="134">
                  <c:v>14250.982624441038</c:v>
                </c:pt>
                <c:pt idx="135">
                  <c:v>12019.641256627441</c:v>
                </c:pt>
                <c:pt idx="136">
                  <c:v>18438.657196110507</c:v>
                </c:pt>
                <c:pt idx="137">
                  <c:v>25933.548779874105</c:v>
                </c:pt>
                <c:pt idx="138">
                  <c:v>23751.588519415938</c:v>
                </c:pt>
                <c:pt idx="139">
                  <c:v>22848.578292158705</c:v>
                </c:pt>
                <c:pt idx="140">
                  <c:v>27898.603207237968</c:v>
                </c:pt>
                <c:pt idx="141">
                  <c:v>27414.821587259645</c:v>
                </c:pt>
                <c:pt idx="142">
                  <c:v>19796.949666494074</c:v>
                </c:pt>
                <c:pt idx="143">
                  <c:v>27542.671430380546</c:v>
                </c:pt>
                <c:pt idx="144">
                  <c:v>22417.905643216887</c:v>
                </c:pt>
                <c:pt idx="145">
                  <c:v>12387.937120247825</c:v>
                </c:pt>
                <c:pt idx="146">
                  <c:v>26178.199016201379</c:v>
                </c:pt>
                <c:pt idx="147">
                  <c:v>10427.027184821929</c:v>
                </c:pt>
                <c:pt idx="148">
                  <c:v>31404.876310056476</c:v>
                </c:pt>
                <c:pt idx="149">
                  <c:v>18522.800562411296</c:v>
                </c:pt>
                <c:pt idx="150">
                  <c:v>12193.698658646021</c:v>
                </c:pt>
                <c:pt idx="151">
                  <c:v>20820.175798671844</c:v>
                </c:pt>
                <c:pt idx="152">
                  <c:v>17300.185836981007</c:v>
                </c:pt>
                <c:pt idx="153">
                  <c:v>42404.661852604921</c:v>
                </c:pt>
                <c:pt idx="154">
                  <c:v>15465.553532316102</c:v>
                </c:pt>
                <c:pt idx="155">
                  <c:v>6707.9999799851357</c:v>
                </c:pt>
                <c:pt idx="156">
                  <c:v>27889.683239620528</c:v>
                </c:pt>
                <c:pt idx="157">
                  <c:v>15498.620079249336</c:v>
                </c:pt>
                <c:pt idx="158">
                  <c:v>30642.608452340173</c:v>
                </c:pt>
                <c:pt idx="159">
                  <c:v>33218.900674849501</c:v>
                </c:pt>
                <c:pt idx="160">
                  <c:v>40186.469191908582</c:v>
                </c:pt>
                <c:pt idx="161">
                  <c:v>38282.652094426834</c:v>
                </c:pt>
                <c:pt idx="162">
                  <c:v>23100.922325796844</c:v>
                </c:pt>
                <c:pt idx="163">
                  <c:v>30830.589635172557</c:v>
                </c:pt>
                <c:pt idx="164">
                  <c:v>34174.815279720598</c:v>
                </c:pt>
                <c:pt idx="165">
                  <c:v>14109.928067157274</c:v>
                </c:pt>
                <c:pt idx="166">
                  <c:v>12901.644676514123</c:v>
                </c:pt>
                <c:pt idx="167">
                  <c:v>10472.433523597836</c:v>
                </c:pt>
                <c:pt idx="168">
                  <c:v>31372.692551941942</c:v>
                </c:pt>
                <c:pt idx="169">
                  <c:v>17307.084272999618</c:v>
                </c:pt>
                <c:pt idx="170">
                  <c:v>25559.573232543822</c:v>
                </c:pt>
                <c:pt idx="171">
                  <c:v>21766.05918459106</c:v>
                </c:pt>
                <c:pt idx="172">
                  <c:v>49668.368821780183</c:v>
                </c:pt>
                <c:pt idx="173">
                  <c:v>11551.467523074441</c:v>
                </c:pt>
                <c:pt idx="174">
                  <c:v>25916.78948346684</c:v>
                </c:pt>
                <c:pt idx="175">
                  <c:v>14371.625950490903</c:v>
                </c:pt>
                <c:pt idx="176">
                  <c:v>28937.840293170997</c:v>
                </c:pt>
                <c:pt idx="177">
                  <c:v>17204.836751416275</c:v>
                </c:pt>
                <c:pt idx="178">
                  <c:v>27529.918285884185</c:v>
                </c:pt>
                <c:pt idx="179">
                  <c:v>17543.877571889105</c:v>
                </c:pt>
                <c:pt idx="180">
                  <c:v>14798.739007040191</c:v>
                </c:pt>
                <c:pt idx="181">
                  <c:v>16006.998726110471</c:v>
                </c:pt>
                <c:pt idx="182">
                  <c:v>18548.502075861838</c:v>
                </c:pt>
                <c:pt idx="183">
                  <c:v>11146.196903389138</c:v>
                </c:pt>
                <c:pt idx="184">
                  <c:v>11870.213714424086</c:v>
                </c:pt>
                <c:pt idx="185">
                  <c:v>18446.706349240176</c:v>
                </c:pt>
                <c:pt idx="186">
                  <c:v>15273.304598331015</c:v>
                </c:pt>
                <c:pt idx="187">
                  <c:v>37195.691698668139</c:v>
                </c:pt>
                <c:pt idx="188">
                  <c:v>17050.009387710808</c:v>
                </c:pt>
                <c:pt idx="189">
                  <c:v>27620.940434176275</c:v>
                </c:pt>
                <c:pt idx="190">
                  <c:v>17464.209735903929</c:v>
                </c:pt>
                <c:pt idx="191">
                  <c:v>15300.562839750473</c:v>
                </c:pt>
                <c:pt idx="192">
                  <c:v>5193.2717900680545</c:v>
                </c:pt>
                <c:pt idx="193">
                  <c:v>32647.662104015079</c:v>
                </c:pt>
                <c:pt idx="194">
                  <c:v>33631.524603582133</c:v>
                </c:pt>
                <c:pt idx="195">
                  <c:v>22979.319912946819</c:v>
                </c:pt>
                <c:pt idx="196">
                  <c:v>28210.985694840052</c:v>
                </c:pt>
                <c:pt idx="197">
                  <c:v>9638.6638326515713</c:v>
                </c:pt>
                <c:pt idx="198">
                  <c:v>28890.483893227876</c:v>
                </c:pt>
                <c:pt idx="199">
                  <c:v>34096.463908942576</c:v>
                </c:pt>
                <c:pt idx="200">
                  <c:v>5700.8756650844998</c:v>
                </c:pt>
                <c:pt idx="201">
                  <c:v>40446.512242612938</c:v>
                </c:pt>
                <c:pt idx="202">
                  <c:v>23068.601257788392</c:v>
                </c:pt>
                <c:pt idx="203">
                  <c:v>10168.460545307291</c:v>
                </c:pt>
                <c:pt idx="204">
                  <c:v>17584.951541810526</c:v>
                </c:pt>
                <c:pt idx="205">
                  <c:v>18877.912616464761</c:v>
                </c:pt>
                <c:pt idx="206">
                  <c:v>21114.817280613406</c:v>
                </c:pt>
                <c:pt idx="207">
                  <c:v>16214.523856338916</c:v>
                </c:pt>
                <c:pt idx="208">
                  <c:v>13785.844477490644</c:v>
                </c:pt>
                <c:pt idx="209">
                  <c:v>18148.666321880431</c:v>
                </c:pt>
                <c:pt idx="210">
                  <c:v>18908.976973092129</c:v>
                </c:pt>
                <c:pt idx="211">
                  <c:v>16950.851965258829</c:v>
                </c:pt>
                <c:pt idx="212">
                  <c:v>43934.522489202012</c:v>
                </c:pt>
                <c:pt idx="213">
                  <c:v>24708.347784619236</c:v>
                </c:pt>
                <c:pt idx="214">
                  <c:v>50369.191071152869</c:v>
                </c:pt>
                <c:pt idx="215">
                  <c:v>22488.798970902873</c:v>
                </c:pt>
                <c:pt idx="216">
                  <c:v>12995.516704662463</c:v>
                </c:pt>
                <c:pt idx="217">
                  <c:v>34935.327805168607</c:v>
                </c:pt>
                <c:pt idx="218">
                  <c:v>41219.543547933223</c:v>
                </c:pt>
                <c:pt idx="219">
                  <c:v>45913.729785071184</c:v>
                </c:pt>
                <c:pt idx="220">
                  <c:v>22030.292097068828</c:v>
                </c:pt>
                <c:pt idx="221">
                  <c:v>32409.45167555341</c:v>
                </c:pt>
                <c:pt idx="222">
                  <c:v>23738.90996283033</c:v>
                </c:pt>
                <c:pt idx="223">
                  <c:v>19200.470176516839</c:v>
                </c:pt>
                <c:pt idx="224">
                  <c:v>43894.283859953262</c:v>
                </c:pt>
                <c:pt idx="225">
                  <c:v>14345.142430465205</c:v>
                </c:pt>
                <c:pt idx="226">
                  <c:v>19480.021532770978</c:v>
                </c:pt>
                <c:pt idx="227">
                  <c:v>11283.868791805917</c:v>
                </c:pt>
                <c:pt idx="228">
                  <c:v>20391.98781104149</c:v>
                </c:pt>
                <c:pt idx="229">
                  <c:v>26614.7324879523</c:v>
                </c:pt>
                <c:pt idx="230">
                  <c:v>7392.7231551166351</c:v>
                </c:pt>
                <c:pt idx="231">
                  <c:v>41912.020736893377</c:v>
                </c:pt>
                <c:pt idx="232">
                  <c:v>43411.498738849652</c:v>
                </c:pt>
                <c:pt idx="233">
                  <c:v>14032.043842698142</c:v>
                </c:pt>
                <c:pt idx="234">
                  <c:v>12425.47750645134</c:v>
                </c:pt>
                <c:pt idx="235">
                  <c:v>23020.273778663268</c:v>
                </c:pt>
                <c:pt idx="236">
                  <c:v>39710.420489770295</c:v>
                </c:pt>
                <c:pt idx="237">
                  <c:v>50956.645477051985</c:v>
                </c:pt>
                <c:pt idx="238">
                  <c:v>24100.382378656079</c:v>
                </c:pt>
                <c:pt idx="239">
                  <c:v>30328.238891125158</c:v>
                </c:pt>
                <c:pt idx="240">
                  <c:v>35709.195264747155</c:v>
                </c:pt>
                <c:pt idx="241">
                  <c:v>17323.974155408796</c:v>
                </c:pt>
                <c:pt idx="242">
                  <c:v>17775.731575515656</c:v>
                </c:pt>
                <c:pt idx="243">
                  <c:v>30215.397457105148</c:v>
                </c:pt>
                <c:pt idx="244">
                  <c:v>22086.66715297868</c:v>
                </c:pt>
                <c:pt idx="245">
                  <c:v>9249.87036980841</c:v>
                </c:pt>
                <c:pt idx="246">
                  <c:v>25277.332628326159</c:v>
                </c:pt>
                <c:pt idx="247">
                  <c:v>36795.026636163413</c:v>
                </c:pt>
                <c:pt idx="248">
                  <c:v>21425.079046811788</c:v>
                </c:pt>
                <c:pt idx="249">
                  <c:v>35186.725722180738</c:v>
                </c:pt>
                <c:pt idx="250">
                  <c:v>35220.833014431118</c:v>
                </c:pt>
                <c:pt idx="251">
                  <c:v>37976.842678708286</c:v>
                </c:pt>
                <c:pt idx="252">
                  <c:v>18595.63766183969</c:v>
                </c:pt>
                <c:pt idx="253">
                  <c:v>26159.190967573635</c:v>
                </c:pt>
                <c:pt idx="254">
                  <c:v>11206.072389078918</c:v>
                </c:pt>
                <c:pt idx="255">
                  <c:v>19083.676341790189</c:v>
                </c:pt>
                <c:pt idx="256">
                  <c:v>44730.853772387723</c:v>
                </c:pt>
                <c:pt idx="257">
                  <c:v>20817.514989247262</c:v>
                </c:pt>
                <c:pt idx="258">
                  <c:v>15173.329497197145</c:v>
                </c:pt>
                <c:pt idx="259">
                  <c:v>16134.375646833949</c:v>
                </c:pt>
                <c:pt idx="260">
                  <c:v>33515.333620854035</c:v>
                </c:pt>
                <c:pt idx="261">
                  <c:v>23517.129785191835</c:v>
                </c:pt>
                <c:pt idx="262">
                  <c:v>34793.260205136481</c:v>
                </c:pt>
                <c:pt idx="263">
                  <c:v>8178.7868829487852</c:v>
                </c:pt>
                <c:pt idx="264">
                  <c:v>42423.485282251066</c:v>
                </c:pt>
                <c:pt idx="265">
                  <c:v>65762.130660478171</c:v>
                </c:pt>
                <c:pt idx="266">
                  <c:v>14438.460619364914</c:v>
                </c:pt>
                <c:pt idx="267">
                  <c:v>27492.413254388048</c:v>
                </c:pt>
                <c:pt idx="268">
                  <c:v>30515.767764133045</c:v>
                </c:pt>
                <c:pt idx="269">
                  <c:v>10811.421239710604</c:v>
                </c:pt>
                <c:pt idx="270">
                  <c:v>34706.136221336506</c:v>
                </c:pt>
                <c:pt idx="271">
                  <c:v>18320.739337428418</c:v>
                </c:pt>
                <c:pt idx="272">
                  <c:v>12519.23163274231</c:v>
                </c:pt>
                <c:pt idx="273">
                  <c:v>27206.000675864558</c:v>
                </c:pt>
                <c:pt idx="274">
                  <c:v>41202.879507643309</c:v>
                </c:pt>
                <c:pt idx="275">
                  <c:v>23520.836171697749</c:v>
                </c:pt>
                <c:pt idx="276">
                  <c:v>14813.220593781742</c:v>
                </c:pt>
                <c:pt idx="277">
                  <c:v>31314.868457776858</c:v>
                </c:pt>
                <c:pt idx="278">
                  <c:v>43186.359763414555</c:v>
                </c:pt>
                <c:pt idx="279">
                  <c:v>8649.2929439743202</c:v>
                </c:pt>
                <c:pt idx="280">
                  <c:v>15995.575389389327</c:v>
                </c:pt>
                <c:pt idx="281">
                  <c:v>17541.295781773202</c:v>
                </c:pt>
                <c:pt idx="282">
                  <c:v>24199.720787672202</c:v>
                </c:pt>
                <c:pt idx="283">
                  <c:v>14064.555266915671</c:v>
                </c:pt>
                <c:pt idx="284">
                  <c:v>14023.316208278566</c:v>
                </c:pt>
                <c:pt idx="285">
                  <c:v>24908.703364830184</c:v>
                </c:pt>
                <c:pt idx="286">
                  <c:v>10307.045691138985</c:v>
                </c:pt>
                <c:pt idx="287">
                  <c:v>17384.472773136193</c:v>
                </c:pt>
                <c:pt idx="288">
                  <c:v>9959.2583826881382</c:v>
                </c:pt>
                <c:pt idx="289">
                  <c:v>27903.556588117295</c:v>
                </c:pt>
                <c:pt idx="290">
                  <c:v>10222.050403581132</c:v>
                </c:pt>
                <c:pt idx="291">
                  <c:v>25971.344339410793</c:v>
                </c:pt>
                <c:pt idx="292">
                  <c:v>28152.48679867962</c:v>
                </c:pt>
                <c:pt idx="293">
                  <c:v>8124.7212462410425</c:v>
                </c:pt>
                <c:pt idx="294">
                  <c:v>10086.131513041128</c:v>
                </c:pt>
                <c:pt idx="295">
                  <c:v>16750.044795819234</c:v>
                </c:pt>
                <c:pt idx="296">
                  <c:v>17637.240160699974</c:v>
                </c:pt>
                <c:pt idx="297">
                  <c:v>38237.374282539138</c:v>
                </c:pt>
                <c:pt idx="298">
                  <c:v>34095.780841061671</c:v>
                </c:pt>
                <c:pt idx="299">
                  <c:v>20589.02710033513</c:v>
                </c:pt>
                <c:pt idx="300">
                  <c:v>19244.171357027193</c:v>
                </c:pt>
                <c:pt idx="301">
                  <c:v>27625.613579907127</c:v>
                </c:pt>
                <c:pt idx="302">
                  <c:v>14964.137715515304</c:v>
                </c:pt>
                <c:pt idx="303">
                  <c:v>37554.458642793048</c:v>
                </c:pt>
                <c:pt idx="304">
                  <c:v>22612.776979716182</c:v>
                </c:pt>
                <c:pt idx="305">
                  <c:v>24124.460795692277</c:v>
                </c:pt>
                <c:pt idx="306">
                  <c:v>15501.959912955232</c:v>
                </c:pt>
                <c:pt idx="307">
                  <c:v>34365.037696529012</c:v>
                </c:pt>
                <c:pt idx="308">
                  <c:v>19061.51087247808</c:v>
                </c:pt>
                <c:pt idx="309">
                  <c:v>24810.871103743561</c:v>
                </c:pt>
                <c:pt idx="310">
                  <c:v>25503.859737702918</c:v>
                </c:pt>
                <c:pt idx="311">
                  <c:v>14617.245872037407</c:v>
                </c:pt>
                <c:pt idx="312">
                  <c:v>10724.239599970879</c:v>
                </c:pt>
                <c:pt idx="313">
                  <c:v>25978.459517724965</c:v>
                </c:pt>
                <c:pt idx="314">
                  <c:v>18037.62096297411</c:v>
                </c:pt>
                <c:pt idx="315">
                  <c:v>18260.456464564868</c:v>
                </c:pt>
                <c:pt idx="316">
                  <c:v>15195.59075770731</c:v>
                </c:pt>
                <c:pt idx="317">
                  <c:v>18500.480667743665</c:v>
                </c:pt>
                <c:pt idx="318">
                  <c:v>13243.799963096753</c:v>
                </c:pt>
                <c:pt idx="319">
                  <c:v>17607.677732371827</c:v>
                </c:pt>
                <c:pt idx="320">
                  <c:v>18640.651614826937</c:v>
                </c:pt>
                <c:pt idx="321">
                  <c:v>17219.551361342754</c:v>
                </c:pt>
                <c:pt idx="322">
                  <c:v>10766.696384290413</c:v>
                </c:pt>
                <c:pt idx="323">
                  <c:v>20553.119815142738</c:v>
                </c:pt>
                <c:pt idx="324">
                  <c:v>19182.838896850368</c:v>
                </c:pt>
                <c:pt idx="325">
                  <c:v>29661.806428488879</c:v>
                </c:pt>
                <c:pt idx="326">
                  <c:v>8329.4736918978506</c:v>
                </c:pt>
                <c:pt idx="327">
                  <c:v>11805.381181416231</c:v>
                </c:pt>
                <c:pt idx="328">
                  <c:v>23859.432749913329</c:v>
                </c:pt>
                <c:pt idx="329">
                  <c:v>13576.837773574591</c:v>
                </c:pt>
                <c:pt idx="330">
                  <c:v>11399.761143269046</c:v>
                </c:pt>
                <c:pt idx="331">
                  <c:v>23235.116891687238</c:v>
                </c:pt>
                <c:pt idx="332">
                  <c:v>36619.226937833853</c:v>
                </c:pt>
                <c:pt idx="333">
                  <c:v>12219.227473933577</c:v>
                </c:pt>
                <c:pt idx="334">
                  <c:v>26019.87363744195</c:v>
                </c:pt>
                <c:pt idx="335">
                  <c:v>16757.556717100819</c:v>
                </c:pt>
                <c:pt idx="336">
                  <c:v>13267.505757540366</c:v>
                </c:pt>
                <c:pt idx="337">
                  <c:v>25048.883254052183</c:v>
                </c:pt>
                <c:pt idx="338">
                  <c:v>36428.563661051187</c:v>
                </c:pt>
                <c:pt idx="339">
                  <c:v>18661.138187955083</c:v>
                </c:pt>
                <c:pt idx="340">
                  <c:v>14969.228161779109</c:v>
                </c:pt>
                <c:pt idx="341">
                  <c:v>12287.054407318616</c:v>
                </c:pt>
                <c:pt idx="342">
                  <c:v>4261.697338113674</c:v>
                </c:pt>
                <c:pt idx="343">
                  <c:v>29280.401467349991</c:v>
                </c:pt>
                <c:pt idx="344">
                  <c:v>33204.629781222488</c:v>
                </c:pt>
                <c:pt idx="345">
                  <c:v>25372.547913652936</c:v>
                </c:pt>
                <c:pt idx="346">
                  <c:v>14696.559288835208</c:v>
                </c:pt>
                <c:pt idx="347">
                  <c:v>16906.641604140605</c:v>
                </c:pt>
                <c:pt idx="348">
                  <c:v>31985.390564020207</c:v>
                </c:pt>
                <c:pt idx="349">
                  <c:v>49452.164695091575</c:v>
                </c:pt>
                <c:pt idx="350">
                  <c:v>16637.886477234606</c:v>
                </c:pt>
                <c:pt idx="351">
                  <c:v>20949.217281389265</c:v>
                </c:pt>
                <c:pt idx="352">
                  <c:v>21581.892225127121</c:v>
                </c:pt>
                <c:pt idx="353">
                  <c:v>14696.492495207083</c:v>
                </c:pt>
                <c:pt idx="354">
                  <c:v>34005.118792938651</c:v>
                </c:pt>
                <c:pt idx="355">
                  <c:v>8589.3066175749173</c:v>
                </c:pt>
                <c:pt idx="356">
                  <c:v>30872.902598142115</c:v>
                </c:pt>
                <c:pt idx="357">
                  <c:v>24739.560180903711</c:v>
                </c:pt>
                <c:pt idx="358">
                  <c:v>15185.5639454546</c:v>
                </c:pt>
                <c:pt idx="359">
                  <c:v>11077.10046314459</c:v>
                </c:pt>
                <c:pt idx="360">
                  <c:v>11906.513376882365</c:v>
                </c:pt>
                <c:pt idx="361">
                  <c:v>24012.070522032307</c:v>
                </c:pt>
                <c:pt idx="362">
                  <c:v>14923.197653256391</c:v>
                </c:pt>
                <c:pt idx="363">
                  <c:v>24247.268205380286</c:v>
                </c:pt>
                <c:pt idx="364">
                  <c:v>27543.437768893495</c:v>
                </c:pt>
                <c:pt idx="365">
                  <c:v>24801.775806408859</c:v>
                </c:pt>
                <c:pt idx="366">
                  <c:v>10478.827145999006</c:v>
                </c:pt>
                <c:pt idx="367">
                  <c:v>113261.73738259096</c:v>
                </c:pt>
                <c:pt idx="368">
                  <c:v>8939.1161254879207</c:v>
                </c:pt>
                <c:pt idx="369">
                  <c:v>25546.869182039223</c:v>
                </c:pt>
                <c:pt idx="370">
                  <c:v>9479.565989057608</c:v>
                </c:pt>
                <c:pt idx="371">
                  <c:v>30275.167196565395</c:v>
                </c:pt>
                <c:pt idx="372">
                  <c:v>20288.73006585367</c:v>
                </c:pt>
                <c:pt idx="373">
                  <c:v>11909.952325306531</c:v>
                </c:pt>
                <c:pt idx="374">
                  <c:v>49247.055538706714</c:v>
                </c:pt>
                <c:pt idx="375">
                  <c:v>36646.048108020717</c:v>
                </c:pt>
                <c:pt idx="376">
                  <c:v>11162.512016306791</c:v>
                </c:pt>
                <c:pt idx="377">
                  <c:v>31879.181111729333</c:v>
                </c:pt>
                <c:pt idx="378">
                  <c:v>10402.754184984129</c:v>
                </c:pt>
                <c:pt idx="379">
                  <c:v>20545.098387273625</c:v>
                </c:pt>
                <c:pt idx="380">
                  <c:v>19129.854309300696</c:v>
                </c:pt>
                <c:pt idx="381">
                  <c:v>19848.656982439825</c:v>
                </c:pt>
                <c:pt idx="382">
                  <c:v>31729.96566671634</c:v>
                </c:pt>
                <c:pt idx="383">
                  <c:v>27632.369760978374</c:v>
                </c:pt>
                <c:pt idx="384">
                  <c:v>26148.681267309279</c:v>
                </c:pt>
                <c:pt idx="385">
                  <c:v>29213.386328155066</c:v>
                </c:pt>
                <c:pt idx="386">
                  <c:v>28114.917832089588</c:v>
                </c:pt>
                <c:pt idx="387">
                  <c:v>19600.723860551116</c:v>
                </c:pt>
                <c:pt idx="388">
                  <c:v>11435.800037865965</c:v>
                </c:pt>
                <c:pt idx="389">
                  <c:v>32082.127013939898</c:v>
                </c:pt>
                <c:pt idx="390">
                  <c:v>42255.047076896182</c:v>
                </c:pt>
                <c:pt idx="391">
                  <c:v>32372.101575821212</c:v>
                </c:pt>
                <c:pt idx="392">
                  <c:v>29985.555983030288</c:v>
                </c:pt>
                <c:pt idx="393">
                  <c:v>27766.706814736553</c:v>
                </c:pt>
                <c:pt idx="394">
                  <c:v>14648.192557756998</c:v>
                </c:pt>
                <c:pt idx="395">
                  <c:v>34575.48756255387</c:v>
                </c:pt>
                <c:pt idx="396">
                  <c:v>15282.285573166819</c:v>
                </c:pt>
                <c:pt idx="397">
                  <c:v>16330.708561475318</c:v>
                </c:pt>
                <c:pt idx="398">
                  <c:v>18636.507588344502</c:v>
                </c:pt>
                <c:pt idx="399">
                  <c:v>26790.352848587219</c:v>
                </c:pt>
                <c:pt idx="400">
                  <c:v>17960.114719917823</c:v>
                </c:pt>
                <c:pt idx="401">
                  <c:v>39379.756357847538</c:v>
                </c:pt>
                <c:pt idx="402">
                  <c:v>48325.574146931627</c:v>
                </c:pt>
                <c:pt idx="403">
                  <c:v>23518.90503592206</c:v>
                </c:pt>
                <c:pt idx="404">
                  <c:v>19737.074730292647</c:v>
                </c:pt>
                <c:pt idx="405">
                  <c:v>21086.822836685969</c:v>
                </c:pt>
                <c:pt idx="406">
                  <c:v>17644.645920326409</c:v>
                </c:pt>
                <c:pt idx="407">
                  <c:v>12110.682589976477</c:v>
                </c:pt>
                <c:pt idx="408">
                  <c:v>32126.163385296655</c:v>
                </c:pt>
                <c:pt idx="409">
                  <c:v>30174.19916141604</c:v>
                </c:pt>
                <c:pt idx="410">
                  <c:v>12633.659443731289</c:v>
                </c:pt>
                <c:pt idx="411">
                  <c:v>27480.684844918393</c:v>
                </c:pt>
                <c:pt idx="412">
                  <c:v>18446.739525572044</c:v>
                </c:pt>
                <c:pt idx="413">
                  <c:v>20417.367128933296</c:v>
                </c:pt>
                <c:pt idx="414">
                  <c:v>31293.943258658182</c:v>
                </c:pt>
                <c:pt idx="415">
                  <c:v>15003.306354250117</c:v>
                </c:pt>
                <c:pt idx="416">
                  <c:v>44462.035378176013</c:v>
                </c:pt>
                <c:pt idx="417">
                  <c:v>32246.794426521159</c:v>
                </c:pt>
                <c:pt idx="418">
                  <c:v>21515.568847171478</c:v>
                </c:pt>
                <c:pt idx="419">
                  <c:v>34974.749889854575</c:v>
                </c:pt>
                <c:pt idx="420">
                  <c:v>28468.990168503107</c:v>
                </c:pt>
                <c:pt idx="421">
                  <c:v>25244.371730700339</c:v>
                </c:pt>
                <c:pt idx="422">
                  <c:v>30641.434657890863</c:v>
                </c:pt>
                <c:pt idx="423">
                  <c:v>45693.233845436313</c:v>
                </c:pt>
                <c:pt idx="424">
                  <c:v>19793.617249090355</c:v>
                </c:pt>
                <c:pt idx="425">
                  <c:v>28806.325762503297</c:v>
                </c:pt>
                <c:pt idx="426">
                  <c:v>12539.395084223543</c:v>
                </c:pt>
                <c:pt idx="427">
                  <c:v>17579.457159952592</c:v>
                </c:pt>
                <c:pt idx="428">
                  <c:v>29992.987077698861</c:v>
                </c:pt>
                <c:pt idx="429">
                  <c:v>10597.067287384862</c:v>
                </c:pt>
                <c:pt idx="430">
                  <c:v>20411.432492723739</c:v>
                </c:pt>
                <c:pt idx="431">
                  <c:v>25314.05101246835</c:v>
                </c:pt>
                <c:pt idx="432">
                  <c:v>16731.516430621843</c:v>
                </c:pt>
                <c:pt idx="433">
                  <c:v>33524.290072658019</c:v>
                </c:pt>
                <c:pt idx="434">
                  <c:v>18063.835688797837</c:v>
                </c:pt>
                <c:pt idx="435">
                  <c:v>18004.462183741151</c:v>
                </c:pt>
                <c:pt idx="436">
                  <c:v>21269.016611114366</c:v>
                </c:pt>
                <c:pt idx="437">
                  <c:v>20541.179256382842</c:v>
                </c:pt>
                <c:pt idx="438">
                  <c:v>48616.493827519247</c:v>
                </c:pt>
                <c:pt idx="439">
                  <c:v>54350.277708751164</c:v>
                </c:pt>
                <c:pt idx="440">
                  <c:v>13387.434213502842</c:v>
                </c:pt>
                <c:pt idx="441">
                  <c:v>20663.291889757784</c:v>
                </c:pt>
                <c:pt idx="442">
                  <c:v>13101.544145654749</c:v>
                </c:pt>
                <c:pt idx="443">
                  <c:v>21983.395438220425</c:v>
                </c:pt>
                <c:pt idx="444">
                  <c:v>14981.285437329303</c:v>
                </c:pt>
                <c:pt idx="445">
                  <c:v>16036.450831810222</c:v>
                </c:pt>
                <c:pt idx="446">
                  <c:v>26304.747801877122</c:v>
                </c:pt>
                <c:pt idx="447">
                  <c:v>23854.770243419382</c:v>
                </c:pt>
                <c:pt idx="448">
                  <c:v>18243.131767527062</c:v>
                </c:pt>
                <c:pt idx="449">
                  <c:v>31134.797379447689</c:v>
                </c:pt>
                <c:pt idx="450">
                  <c:v>23576.98644937576</c:v>
                </c:pt>
                <c:pt idx="451">
                  <c:v>10288.64717921267</c:v>
                </c:pt>
                <c:pt idx="452">
                  <c:v>11154.251988474358</c:v>
                </c:pt>
                <c:pt idx="453">
                  <c:v>17052.329627103241</c:v>
                </c:pt>
                <c:pt idx="454">
                  <c:v>9468.4723018364948</c:v>
                </c:pt>
                <c:pt idx="455">
                  <c:v>30880.996944956183</c:v>
                </c:pt>
                <c:pt idx="456">
                  <c:v>19040.999709379677</c:v>
                </c:pt>
                <c:pt idx="457">
                  <c:v>28472.893655694879</c:v>
                </c:pt>
                <c:pt idx="458">
                  <c:v>20853.876678602137</c:v>
                </c:pt>
                <c:pt idx="459">
                  <c:v>25656.260364768008</c:v>
                </c:pt>
                <c:pt idx="460">
                  <c:v>21484.663049724641</c:v>
                </c:pt>
                <c:pt idx="461">
                  <c:v>20985.534581696036</c:v>
                </c:pt>
                <c:pt idx="462">
                  <c:v>26254.261729581867</c:v>
                </c:pt>
                <c:pt idx="463">
                  <c:v>26116.80811602086</c:v>
                </c:pt>
                <c:pt idx="464">
                  <c:v>47156.674703559664</c:v>
                </c:pt>
                <c:pt idx="465">
                  <c:v>17324.743352683352</c:v>
                </c:pt>
                <c:pt idx="466">
                  <c:v>21917.135530800781</c:v>
                </c:pt>
                <c:pt idx="467">
                  <c:v>21025.826742818575</c:v>
                </c:pt>
                <c:pt idx="468">
                  <c:v>16372.218350697667</c:v>
                </c:pt>
                <c:pt idx="469">
                  <c:v>24608.159640880644</c:v>
                </c:pt>
                <c:pt idx="470">
                  <c:v>28620.565722440435</c:v>
                </c:pt>
                <c:pt idx="471">
                  <c:v>13924.270823144527</c:v>
                </c:pt>
                <c:pt idx="472">
                  <c:v>32479.351313685438</c:v>
                </c:pt>
                <c:pt idx="473">
                  <c:v>12357.345676316856</c:v>
                </c:pt>
                <c:pt idx="474">
                  <c:v>52171.282201386624</c:v>
                </c:pt>
                <c:pt idx="475">
                  <c:v>20066.288452006131</c:v>
                </c:pt>
                <c:pt idx="476">
                  <c:v>25708.080031074445</c:v>
                </c:pt>
                <c:pt idx="477">
                  <c:v>16242.078044402389</c:v>
                </c:pt>
                <c:pt idx="478">
                  <c:v>17496.513357208783</c:v>
                </c:pt>
                <c:pt idx="479">
                  <c:v>37769.017620213002</c:v>
                </c:pt>
                <c:pt idx="480">
                  <c:v>21822.243058027718</c:v>
                </c:pt>
                <c:pt idx="481">
                  <c:v>51599.572637505844</c:v>
                </c:pt>
                <c:pt idx="482">
                  <c:v>47011.031366082832</c:v>
                </c:pt>
                <c:pt idx="483">
                  <c:v>27071.660920657669</c:v>
                </c:pt>
                <c:pt idx="484">
                  <c:v>33227.241756396914</c:v>
                </c:pt>
                <c:pt idx="485">
                  <c:v>12332.158944582856</c:v>
                </c:pt>
                <c:pt idx="486">
                  <c:v>21113.553283398396</c:v>
                </c:pt>
                <c:pt idx="487">
                  <c:v>21763.372105149701</c:v>
                </c:pt>
                <c:pt idx="488">
                  <c:v>54468.600218175488</c:v>
                </c:pt>
                <c:pt idx="489">
                  <c:v>25076.749424036654</c:v>
                </c:pt>
                <c:pt idx="490">
                  <c:v>20857.029704413129</c:v>
                </c:pt>
                <c:pt idx="491">
                  <c:v>32531.381531597333</c:v>
                </c:pt>
                <c:pt idx="492">
                  <c:v>21157.625226132161</c:v>
                </c:pt>
                <c:pt idx="493">
                  <c:v>33027.122057174209</c:v>
                </c:pt>
                <c:pt idx="494">
                  <c:v>32820.738908197658</c:v>
                </c:pt>
                <c:pt idx="495">
                  <c:v>25065.767702203069</c:v>
                </c:pt>
                <c:pt idx="496">
                  <c:v>7942.0287669077552</c:v>
                </c:pt>
                <c:pt idx="497">
                  <c:v>14503.602410429652</c:v>
                </c:pt>
                <c:pt idx="498">
                  <c:v>25153.542597649302</c:v>
                </c:pt>
                <c:pt idx="499">
                  <c:v>35666.012565083365</c:v>
                </c:pt>
                <c:pt idx="500">
                  <c:v>26016.811287616969</c:v>
                </c:pt>
                <c:pt idx="501">
                  <c:v>14234.858103796656</c:v>
                </c:pt>
                <c:pt idx="502">
                  <c:v>27419.900022293004</c:v>
                </c:pt>
                <c:pt idx="503">
                  <c:v>11261.827272418448</c:v>
                </c:pt>
                <c:pt idx="504">
                  <c:v>11659.068648029135</c:v>
                </c:pt>
                <c:pt idx="505">
                  <c:v>15429.941047212904</c:v>
                </c:pt>
                <c:pt idx="506">
                  <c:v>56814.015600278959</c:v>
                </c:pt>
                <c:pt idx="507">
                  <c:v>12191.354891031635</c:v>
                </c:pt>
                <c:pt idx="508">
                  <c:v>38690.938439913873</c:v>
                </c:pt>
                <c:pt idx="509">
                  <c:v>14432.387412784828</c:v>
                </c:pt>
                <c:pt idx="510">
                  <c:v>15323.368307997729</c:v>
                </c:pt>
                <c:pt idx="511">
                  <c:v>23123.740414642463</c:v>
                </c:pt>
                <c:pt idx="512">
                  <c:v>13546.50672477389</c:v>
                </c:pt>
                <c:pt idx="513">
                  <c:v>18919.360029109979</c:v>
                </c:pt>
                <c:pt idx="514">
                  <c:v>20881.037316801376</c:v>
                </c:pt>
                <c:pt idx="515">
                  <c:v>20779.817863241322</c:v>
                </c:pt>
                <c:pt idx="516">
                  <c:v>36459.103933922503</c:v>
                </c:pt>
                <c:pt idx="517">
                  <c:v>21845.689269403611</c:v>
                </c:pt>
                <c:pt idx="518">
                  <c:v>28382.378545461823</c:v>
                </c:pt>
                <c:pt idx="519">
                  <c:v>23238.075018307332</c:v>
                </c:pt>
                <c:pt idx="520">
                  <c:v>35194.942620335707</c:v>
                </c:pt>
                <c:pt idx="521">
                  <c:v>30701.042871404414</c:v>
                </c:pt>
                <c:pt idx="522">
                  <c:v>25140.386039766654</c:v>
                </c:pt>
                <c:pt idx="523">
                  <c:v>26506.376130950302</c:v>
                </c:pt>
                <c:pt idx="524">
                  <c:v>33811.309008910124</c:v>
                </c:pt>
                <c:pt idx="525">
                  <c:v>17909.968851669259</c:v>
                </c:pt>
                <c:pt idx="526">
                  <c:v>16584.439098716641</c:v>
                </c:pt>
                <c:pt idx="527">
                  <c:v>33481.370009600621</c:v>
                </c:pt>
                <c:pt idx="528">
                  <c:v>51593.722910253775</c:v>
                </c:pt>
                <c:pt idx="529">
                  <c:v>25738.306367413501</c:v>
                </c:pt>
                <c:pt idx="530">
                  <c:v>45693.80397910608</c:v>
                </c:pt>
                <c:pt idx="531">
                  <c:v>32433.444019296694</c:v>
                </c:pt>
                <c:pt idx="532">
                  <c:v>11891.910467840818</c:v>
                </c:pt>
                <c:pt idx="533">
                  <c:v>20230.058797487785</c:v>
                </c:pt>
                <c:pt idx="534">
                  <c:v>17416.325419750079</c:v>
                </c:pt>
                <c:pt idx="535">
                  <c:v>32213.943100502696</c:v>
                </c:pt>
                <c:pt idx="536">
                  <c:v>26126.515967696061</c:v>
                </c:pt>
                <c:pt idx="537">
                  <c:v>20368.052996448041</c:v>
                </c:pt>
                <c:pt idx="538">
                  <c:v>30359.971914001439</c:v>
                </c:pt>
                <c:pt idx="539">
                  <c:v>54898.72887850432</c:v>
                </c:pt>
                <c:pt idx="540">
                  <c:v>21179.714493005613</c:v>
                </c:pt>
                <c:pt idx="541">
                  <c:v>53868.627549331963</c:v>
                </c:pt>
                <c:pt idx="542">
                  <c:v>18078.268001854882</c:v>
                </c:pt>
                <c:pt idx="543">
                  <c:v>25799.332599982252</c:v>
                </c:pt>
                <c:pt idx="544">
                  <c:v>36873.640433538378</c:v>
                </c:pt>
                <c:pt idx="545">
                  <c:v>12143.622118310477</c:v>
                </c:pt>
                <c:pt idx="546">
                  <c:v>26394.817099176227</c:v>
                </c:pt>
                <c:pt idx="547">
                  <c:v>24866.177460414532</c:v>
                </c:pt>
                <c:pt idx="548">
                  <c:v>21480.390292429307</c:v>
                </c:pt>
                <c:pt idx="549">
                  <c:v>22141.106537101103</c:v>
                </c:pt>
                <c:pt idx="550">
                  <c:v>21226.688946990831</c:v>
                </c:pt>
                <c:pt idx="551">
                  <c:v>28973.454264082055</c:v>
                </c:pt>
                <c:pt idx="552">
                  <c:v>19237.924477500943</c:v>
                </c:pt>
                <c:pt idx="553">
                  <c:v>7155.1387427056898</c:v>
                </c:pt>
                <c:pt idx="554">
                  <c:v>43514.729759946749</c:v>
                </c:pt>
                <c:pt idx="555">
                  <c:v>26937.706582748749</c:v>
                </c:pt>
                <c:pt idx="556">
                  <c:v>22128.487258263238</c:v>
                </c:pt>
                <c:pt idx="557">
                  <c:v>22206.69992603569</c:v>
                </c:pt>
                <c:pt idx="558">
                  <c:v>20105.562951996726</c:v>
                </c:pt>
                <c:pt idx="559">
                  <c:v>10587.593441723253</c:v>
                </c:pt>
                <c:pt idx="560">
                  <c:v>9130.0772093045834</c:v>
                </c:pt>
                <c:pt idx="561">
                  <c:v>71308.895394742707</c:v>
                </c:pt>
                <c:pt idx="562">
                  <c:v>17077.281112089626</c:v>
                </c:pt>
                <c:pt idx="563">
                  <c:v>16332.479080309662</c:v>
                </c:pt>
                <c:pt idx="564">
                  <c:v>17951.284681381163</c:v>
                </c:pt>
                <c:pt idx="565">
                  <c:v>14791.256867160557</c:v>
                </c:pt>
                <c:pt idx="566">
                  <c:v>29053.233575968297</c:v>
                </c:pt>
                <c:pt idx="567">
                  <c:v>25544.292597234165</c:v>
                </c:pt>
                <c:pt idx="568">
                  <c:v>67869.828281866241</c:v>
                </c:pt>
                <c:pt idx="569">
                  <c:v>25319.871625646847</c:v>
                </c:pt>
                <c:pt idx="570">
                  <c:v>12139.563794904125</c:v>
                </c:pt>
                <c:pt idx="571">
                  <c:v>12767.509378882072</c:v>
                </c:pt>
                <c:pt idx="572">
                  <c:v>19335.21557313417</c:v>
                </c:pt>
                <c:pt idx="573">
                  <c:v>18171.939572156363</c:v>
                </c:pt>
                <c:pt idx="574">
                  <c:v>39168.782925650681</c:v>
                </c:pt>
                <c:pt idx="575">
                  <c:v>20834.144526594217</c:v>
                </c:pt>
                <c:pt idx="576">
                  <c:v>27575.973050752567</c:v>
                </c:pt>
                <c:pt idx="577">
                  <c:v>58639.05025196333</c:v>
                </c:pt>
                <c:pt idx="578">
                  <c:v>29245.715942664367</c:v>
                </c:pt>
                <c:pt idx="579">
                  <c:v>18549.078250721319</c:v>
                </c:pt>
                <c:pt idx="580">
                  <c:v>10618.213663514847</c:v>
                </c:pt>
                <c:pt idx="581">
                  <c:v>18938.774306232903</c:v>
                </c:pt>
                <c:pt idx="582">
                  <c:v>22849.786569197015</c:v>
                </c:pt>
                <c:pt idx="583">
                  <c:v>21258.590414430349</c:v>
                </c:pt>
                <c:pt idx="584">
                  <c:v>14251.980416651009</c:v>
                </c:pt>
                <c:pt idx="585">
                  <c:v>29710.562634092785</c:v>
                </c:pt>
                <c:pt idx="586">
                  <c:v>30251.389473903109</c:v>
                </c:pt>
                <c:pt idx="587">
                  <c:v>14897.315838425538</c:v>
                </c:pt>
                <c:pt idx="588">
                  <c:v>14791.853374142114</c:v>
                </c:pt>
                <c:pt idx="589">
                  <c:v>40178.548840957563</c:v>
                </c:pt>
                <c:pt idx="590">
                  <c:v>51154.976668830204</c:v>
                </c:pt>
                <c:pt idx="591">
                  <c:v>42291.308765455266</c:v>
                </c:pt>
                <c:pt idx="592">
                  <c:v>30942.308488587842</c:v>
                </c:pt>
                <c:pt idx="593">
                  <c:v>35539.607372365419</c:v>
                </c:pt>
                <c:pt idx="594">
                  <c:v>13505.069257061743</c:v>
                </c:pt>
                <c:pt idx="595">
                  <c:v>25107.946604475455</c:v>
                </c:pt>
                <c:pt idx="596">
                  <c:v>8475.2466095735672</c:v>
                </c:pt>
                <c:pt idx="597">
                  <c:v>25421.461405314654</c:v>
                </c:pt>
                <c:pt idx="598">
                  <c:v>27818.051440933876</c:v>
                </c:pt>
                <c:pt idx="599">
                  <c:v>24914.548866463832</c:v>
                </c:pt>
                <c:pt idx="600">
                  <c:v>5410.3307571621262</c:v>
                </c:pt>
                <c:pt idx="601">
                  <c:v>18157.447516870347</c:v>
                </c:pt>
                <c:pt idx="602">
                  <c:v>36235.598860162369</c:v>
                </c:pt>
                <c:pt idx="603">
                  <c:v>25268.628823263563</c:v>
                </c:pt>
                <c:pt idx="604">
                  <c:v>12477.70766078065</c:v>
                </c:pt>
                <c:pt idx="605">
                  <c:v>28803.15315250053</c:v>
                </c:pt>
                <c:pt idx="606">
                  <c:v>31664.962845102415</c:v>
                </c:pt>
                <c:pt idx="607">
                  <c:v>6726.5440844607028</c:v>
                </c:pt>
                <c:pt idx="608">
                  <c:v>17218.859306932067</c:v>
                </c:pt>
                <c:pt idx="609">
                  <c:v>12047.239077165996</c:v>
                </c:pt>
                <c:pt idx="610">
                  <c:v>24031.36585748526</c:v>
                </c:pt>
                <c:pt idx="611">
                  <c:v>32118.391176819063</c:v>
                </c:pt>
                <c:pt idx="612">
                  <c:v>12310.927538191181</c:v>
                </c:pt>
                <c:pt idx="613">
                  <c:v>31699.052080230867</c:v>
                </c:pt>
                <c:pt idx="614">
                  <c:v>15611.4907073004</c:v>
                </c:pt>
                <c:pt idx="615">
                  <c:v>29824.35791895257</c:v>
                </c:pt>
                <c:pt idx="616">
                  <c:v>30960.117091762062</c:v>
                </c:pt>
                <c:pt idx="617">
                  <c:v>14920.184563151412</c:v>
                </c:pt>
                <c:pt idx="618">
                  <c:v>11544.304027585904</c:v>
                </c:pt>
                <c:pt idx="619">
                  <c:v>40628.411894533769</c:v>
                </c:pt>
                <c:pt idx="620">
                  <c:v>38082.393324062257</c:v>
                </c:pt>
                <c:pt idx="621">
                  <c:v>8019.1037933265152</c:v>
                </c:pt>
                <c:pt idx="622">
                  <c:v>25211.041803489352</c:v>
                </c:pt>
                <c:pt idx="623">
                  <c:v>10402.939706857076</c:v>
                </c:pt>
                <c:pt idx="624">
                  <c:v>16527.647559618355</c:v>
                </c:pt>
                <c:pt idx="625">
                  <c:v>19079.430884894839</c:v>
                </c:pt>
                <c:pt idx="626">
                  <c:v>35316.134555243378</c:v>
                </c:pt>
                <c:pt idx="627">
                  <c:v>34221.778880375066</c:v>
                </c:pt>
                <c:pt idx="628">
                  <c:v>12665.542937273754</c:v>
                </c:pt>
                <c:pt idx="629">
                  <c:v>47872.724364322603</c:v>
                </c:pt>
                <c:pt idx="630">
                  <c:v>14666.49800228574</c:v>
                </c:pt>
                <c:pt idx="631">
                  <c:v>6102.3921144185033</c:v>
                </c:pt>
                <c:pt idx="632">
                  <c:v>49344.78510121513</c:v>
                </c:pt>
                <c:pt idx="633">
                  <c:v>34388.450991866492</c:v>
                </c:pt>
                <c:pt idx="634">
                  <c:v>22058.825581807188</c:v>
                </c:pt>
                <c:pt idx="635">
                  <c:v>15823.261254924457</c:v>
                </c:pt>
                <c:pt idx="636">
                  <c:v>43837.67548853992</c:v>
                </c:pt>
                <c:pt idx="637">
                  <c:v>14444.594115524525</c:v>
                </c:pt>
                <c:pt idx="638">
                  <c:v>48644.152924572554</c:v>
                </c:pt>
                <c:pt idx="639">
                  <c:v>27259.255879116761</c:v>
                </c:pt>
                <c:pt idx="640">
                  <c:v>40141.370141682928</c:v>
                </c:pt>
                <c:pt idx="641">
                  <c:v>34013.203198562922</c:v>
                </c:pt>
                <c:pt idx="642">
                  <c:v>26434.967929108047</c:v>
                </c:pt>
                <c:pt idx="643">
                  <c:v>18595.599251861106</c:v>
                </c:pt>
                <c:pt idx="644">
                  <c:v>19107.795222115223</c:v>
                </c:pt>
                <c:pt idx="645">
                  <c:v>18610.489398142247</c:v>
                </c:pt>
                <c:pt idx="646">
                  <c:v>36571.958773389582</c:v>
                </c:pt>
                <c:pt idx="647">
                  <c:v>22919.147340747575</c:v>
                </c:pt>
                <c:pt idx="648">
                  <c:v>25580.036601684908</c:v>
                </c:pt>
                <c:pt idx="649">
                  <c:v>19285.925521092686</c:v>
                </c:pt>
                <c:pt idx="650">
                  <c:v>14127.538544074916</c:v>
                </c:pt>
                <c:pt idx="651">
                  <c:v>29318.143844323808</c:v>
                </c:pt>
                <c:pt idx="652">
                  <c:v>25015.59157416147</c:v>
                </c:pt>
                <c:pt idx="653">
                  <c:v>14777.873646448945</c:v>
                </c:pt>
                <c:pt idx="654">
                  <c:v>17388.70227768055</c:v>
                </c:pt>
                <c:pt idx="655">
                  <c:v>32814.047681041448</c:v>
                </c:pt>
                <c:pt idx="656">
                  <c:v>45277.358264742288</c:v>
                </c:pt>
                <c:pt idx="657">
                  <c:v>24877.333294811076</c:v>
                </c:pt>
                <c:pt idx="658">
                  <c:v>11515.311080585581</c:v>
                </c:pt>
                <c:pt idx="659">
                  <c:v>38105.226023058</c:v>
                </c:pt>
                <c:pt idx="660">
                  <c:v>17637.725926733543</c:v>
                </c:pt>
                <c:pt idx="661">
                  <c:v>41497.243557075344</c:v>
                </c:pt>
                <c:pt idx="662">
                  <c:v>25877.093133135837</c:v>
                </c:pt>
                <c:pt idx="663">
                  <c:v>21860.58679494348</c:v>
                </c:pt>
                <c:pt idx="664">
                  <c:v>25502.344688159144</c:v>
                </c:pt>
                <c:pt idx="665">
                  <c:v>16722.355299809093</c:v>
                </c:pt>
                <c:pt idx="666">
                  <c:v>13661.071779321081</c:v>
                </c:pt>
                <c:pt idx="667">
                  <c:v>23289.794521705433</c:v>
                </c:pt>
                <c:pt idx="668">
                  <c:v>13960.322212110095</c:v>
                </c:pt>
                <c:pt idx="669">
                  <c:v>22681.431321007381</c:v>
                </c:pt>
                <c:pt idx="670">
                  <c:v>26966.27123487306</c:v>
                </c:pt>
                <c:pt idx="671">
                  <c:v>15491.46236162965</c:v>
                </c:pt>
                <c:pt idx="672">
                  <c:v>18232.705182815411</c:v>
                </c:pt>
                <c:pt idx="673">
                  <c:v>19300.076996219675</c:v>
                </c:pt>
                <c:pt idx="674">
                  <c:v>23670.519182472573</c:v>
                </c:pt>
                <c:pt idx="675">
                  <c:v>23328.440965131656</c:v>
                </c:pt>
                <c:pt idx="676">
                  <c:v>19625.509567881578</c:v>
                </c:pt>
                <c:pt idx="677">
                  <c:v>18137.885370388718</c:v>
                </c:pt>
                <c:pt idx="678">
                  <c:v>9924.6266200911487</c:v>
                </c:pt>
                <c:pt idx="679">
                  <c:v>28965.535108877724</c:v>
                </c:pt>
                <c:pt idx="680">
                  <c:v>33406.050366392556</c:v>
                </c:pt>
                <c:pt idx="681">
                  <c:v>9052.1259907747535</c:v>
                </c:pt>
                <c:pt idx="682">
                  <c:v>16657.268362697996</c:v>
                </c:pt>
                <c:pt idx="683">
                  <c:v>23491.77968369679</c:v>
                </c:pt>
                <c:pt idx="684">
                  <c:v>21318.309780830295</c:v>
                </c:pt>
                <c:pt idx="685">
                  <c:v>18432.911761774412</c:v>
                </c:pt>
                <c:pt idx="686">
                  <c:v>20041.891322925847</c:v>
                </c:pt>
                <c:pt idx="687">
                  <c:v>10490.052718390903</c:v>
                </c:pt>
                <c:pt idx="688">
                  <c:v>15271.926420166285</c:v>
                </c:pt>
                <c:pt idx="689">
                  <c:v>27772.817833716028</c:v>
                </c:pt>
                <c:pt idx="690">
                  <c:v>14246.267161171734</c:v>
                </c:pt>
                <c:pt idx="691">
                  <c:v>26736.864610448036</c:v>
                </c:pt>
                <c:pt idx="692">
                  <c:v>15192.281545860878</c:v>
                </c:pt>
                <c:pt idx="693">
                  <c:v>26375.001764642526</c:v>
                </c:pt>
                <c:pt idx="694">
                  <c:v>25960.635523833691</c:v>
                </c:pt>
                <c:pt idx="695">
                  <c:v>23679.650109690196</c:v>
                </c:pt>
                <c:pt idx="696">
                  <c:v>14087.262546094647</c:v>
                </c:pt>
                <c:pt idx="697">
                  <c:v>14437.236882952915</c:v>
                </c:pt>
                <c:pt idx="698">
                  <c:v>19122.734374140866</c:v>
                </c:pt>
                <c:pt idx="699">
                  <c:v>33963.446825816347</c:v>
                </c:pt>
                <c:pt idx="700">
                  <c:v>34900.626491647068</c:v>
                </c:pt>
                <c:pt idx="701">
                  <c:v>36735.891980503082</c:v>
                </c:pt>
                <c:pt idx="702">
                  <c:v>13975.604732438504</c:v>
                </c:pt>
                <c:pt idx="703">
                  <c:v>22945.125588766492</c:v>
                </c:pt>
                <c:pt idx="704">
                  <c:v>21268.085830113367</c:v>
                </c:pt>
                <c:pt idx="705">
                  <c:v>36840.309412680137</c:v>
                </c:pt>
                <c:pt idx="706">
                  <c:v>10786.501908296708</c:v>
                </c:pt>
                <c:pt idx="707">
                  <c:v>11347.504016835399</c:v>
                </c:pt>
                <c:pt idx="708">
                  <c:v>34548.593380737468</c:v>
                </c:pt>
                <c:pt idx="709">
                  <c:v>11788.130676478022</c:v>
                </c:pt>
                <c:pt idx="710">
                  <c:v>8432.3543653493016</c:v>
                </c:pt>
                <c:pt idx="711">
                  <c:v>13642.311273054522</c:v>
                </c:pt>
                <c:pt idx="712">
                  <c:v>17806.190701528205</c:v>
                </c:pt>
                <c:pt idx="713">
                  <c:v>5587.4477246782535</c:v>
                </c:pt>
                <c:pt idx="714">
                  <c:v>26995.488078651895</c:v>
                </c:pt>
                <c:pt idx="715">
                  <c:v>27913.276703540054</c:v>
                </c:pt>
                <c:pt idx="716">
                  <c:v>42788.639073039303</c:v>
                </c:pt>
                <c:pt idx="717">
                  <c:v>26830.080781990302</c:v>
                </c:pt>
                <c:pt idx="718">
                  <c:v>30338.906198559351</c:v>
                </c:pt>
                <c:pt idx="719">
                  <c:v>34022.283690941658</c:v>
                </c:pt>
                <c:pt idx="720">
                  <c:v>16492.173161781626</c:v>
                </c:pt>
                <c:pt idx="721">
                  <c:v>20610.727395105652</c:v>
                </c:pt>
                <c:pt idx="722">
                  <c:v>13630.830958380906</c:v>
                </c:pt>
                <c:pt idx="723">
                  <c:v>12689.209115602276</c:v>
                </c:pt>
                <c:pt idx="724">
                  <c:v>34349.489757272255</c:v>
                </c:pt>
                <c:pt idx="725">
                  <c:v>15801.905181613145</c:v>
                </c:pt>
                <c:pt idx="726">
                  <c:v>70705.318105374725</c:v>
                </c:pt>
                <c:pt idx="727">
                  <c:v>10288.450706756861</c:v>
                </c:pt>
                <c:pt idx="728">
                  <c:v>28401.916245766544</c:v>
                </c:pt>
                <c:pt idx="729">
                  <c:v>13283.975590653805</c:v>
                </c:pt>
                <c:pt idx="730">
                  <c:v>16594.420291182545</c:v>
                </c:pt>
                <c:pt idx="731">
                  <c:v>18752.182916516358</c:v>
                </c:pt>
                <c:pt idx="732">
                  <c:v>45836.410542997954</c:v>
                </c:pt>
                <c:pt idx="733">
                  <c:v>12876.163902984374</c:v>
                </c:pt>
                <c:pt idx="734">
                  <c:v>24755.489702947783</c:v>
                </c:pt>
                <c:pt idx="735">
                  <c:v>14795.043137441009</c:v>
                </c:pt>
                <c:pt idx="736">
                  <c:v>15825.774126408643</c:v>
                </c:pt>
                <c:pt idx="737">
                  <c:v>17702.329870029978</c:v>
                </c:pt>
                <c:pt idx="738">
                  <c:v>42717.756848833582</c:v>
                </c:pt>
                <c:pt idx="739">
                  <c:v>16179.720775037011</c:v>
                </c:pt>
                <c:pt idx="740">
                  <c:v>19155.549695003163</c:v>
                </c:pt>
                <c:pt idx="741">
                  <c:v>17966.758668605791</c:v>
                </c:pt>
                <c:pt idx="742">
                  <c:v>23943.568055443924</c:v>
                </c:pt>
                <c:pt idx="743">
                  <c:v>24322.54169817573</c:v>
                </c:pt>
                <c:pt idx="744">
                  <c:v>39159.63822289533</c:v>
                </c:pt>
                <c:pt idx="745">
                  <c:v>15146.448393991575</c:v>
                </c:pt>
                <c:pt idx="746">
                  <c:v>21542.396280365017</c:v>
                </c:pt>
                <c:pt idx="747">
                  <c:v>20735.269840815043</c:v>
                </c:pt>
                <c:pt idx="748">
                  <c:v>24891.285306948448</c:v>
                </c:pt>
                <c:pt idx="749">
                  <c:v>22360.041065825164</c:v>
                </c:pt>
                <c:pt idx="750">
                  <c:v>26844.604643043047</c:v>
                </c:pt>
                <c:pt idx="751">
                  <c:v>15008.70799019038</c:v>
                </c:pt>
                <c:pt idx="752">
                  <c:v>15153.764027376516</c:v>
                </c:pt>
                <c:pt idx="753">
                  <c:v>29098.520576247058</c:v>
                </c:pt>
                <c:pt idx="754">
                  <c:v>10218.617603164057</c:v>
                </c:pt>
                <c:pt idx="755">
                  <c:v>32593.582613626961</c:v>
                </c:pt>
                <c:pt idx="756">
                  <c:v>16855.314495532733</c:v>
                </c:pt>
                <c:pt idx="757">
                  <c:v>32259.464647406385</c:v>
                </c:pt>
                <c:pt idx="758">
                  <c:v>24981.32743764</c:v>
                </c:pt>
                <c:pt idx="759">
                  <c:v>35072.907714627429</c:v>
                </c:pt>
                <c:pt idx="760">
                  <c:v>19412.105503930678</c:v>
                </c:pt>
                <c:pt idx="761">
                  <c:v>16252.657112040924</c:v>
                </c:pt>
                <c:pt idx="762">
                  <c:v>36357.679093552732</c:v>
                </c:pt>
                <c:pt idx="763">
                  <c:v>37397.819832793175</c:v>
                </c:pt>
                <c:pt idx="764">
                  <c:v>28323.808191577344</c:v>
                </c:pt>
                <c:pt idx="765">
                  <c:v>19522.436129386962</c:v>
                </c:pt>
                <c:pt idx="766">
                  <c:v>26728.855295618807</c:v>
                </c:pt>
                <c:pt idx="767">
                  <c:v>13476.0827089958</c:v>
                </c:pt>
                <c:pt idx="768">
                  <c:v>14078.692617009154</c:v>
                </c:pt>
                <c:pt idx="769">
                  <c:v>21654.883526543712</c:v>
                </c:pt>
                <c:pt idx="770">
                  <c:v>16419.508060964446</c:v>
                </c:pt>
                <c:pt idx="771">
                  <c:v>31089.904355321938</c:v>
                </c:pt>
                <c:pt idx="772">
                  <c:v>18772.413274927807</c:v>
                </c:pt>
                <c:pt idx="773">
                  <c:v>37229.830591243117</c:v>
                </c:pt>
                <c:pt idx="774">
                  <c:v>15483.125347304118</c:v>
                </c:pt>
                <c:pt idx="775">
                  <c:v>30402.068011281513</c:v>
                </c:pt>
                <c:pt idx="776">
                  <c:v>15560.231996469449</c:v>
                </c:pt>
                <c:pt idx="777">
                  <c:v>22396.616169321191</c:v>
                </c:pt>
                <c:pt idx="778">
                  <c:v>23540.927535091021</c:v>
                </c:pt>
                <c:pt idx="779">
                  <c:v>40966.164856880612</c:v>
                </c:pt>
                <c:pt idx="780">
                  <c:v>49252.328995273361</c:v>
                </c:pt>
                <c:pt idx="781">
                  <c:v>30163.276418747413</c:v>
                </c:pt>
                <c:pt idx="782">
                  <c:v>42233.020893944034</c:v>
                </c:pt>
                <c:pt idx="783">
                  <c:v>38334.342094735228</c:v>
                </c:pt>
                <c:pt idx="784">
                  <c:v>44467.505846925815</c:v>
                </c:pt>
                <c:pt idx="785">
                  <c:v>19867.772959833972</c:v>
                </c:pt>
                <c:pt idx="786">
                  <c:v>30603.221256904682</c:v>
                </c:pt>
                <c:pt idx="787">
                  <c:v>15633.330721206703</c:v>
                </c:pt>
                <c:pt idx="788">
                  <c:v>22975.685495233171</c:v>
                </c:pt>
                <c:pt idx="789">
                  <c:v>19882.51718556093</c:v>
                </c:pt>
                <c:pt idx="790">
                  <c:v>14972.316876278206</c:v>
                </c:pt>
                <c:pt idx="791">
                  <c:v>17527.098880478272</c:v>
                </c:pt>
                <c:pt idx="792">
                  <c:v>16746.734939979138</c:v>
                </c:pt>
                <c:pt idx="793">
                  <c:v>16571.585245276354</c:v>
                </c:pt>
                <c:pt idx="794">
                  <c:v>14722.581655803106</c:v>
                </c:pt>
                <c:pt idx="795">
                  <c:v>30468.277729590416</c:v>
                </c:pt>
                <c:pt idx="796">
                  <c:v>22435.623185115073</c:v>
                </c:pt>
                <c:pt idx="797">
                  <c:v>6819.8553008005392</c:v>
                </c:pt>
                <c:pt idx="798">
                  <c:v>33582.590069249767</c:v>
                </c:pt>
                <c:pt idx="799">
                  <c:v>32921.234742592525</c:v>
                </c:pt>
                <c:pt idx="800">
                  <c:v>19056.151213305231</c:v>
                </c:pt>
                <c:pt idx="801">
                  <c:v>36024.575374952059</c:v>
                </c:pt>
                <c:pt idx="802">
                  <c:v>24286.253025026308</c:v>
                </c:pt>
                <c:pt idx="803">
                  <c:v>15047.871270400488</c:v>
                </c:pt>
                <c:pt idx="804">
                  <c:v>10104.962182837964</c:v>
                </c:pt>
                <c:pt idx="805">
                  <c:v>10092.608815692416</c:v>
                </c:pt>
                <c:pt idx="806">
                  <c:v>18918.887506411636</c:v>
                </c:pt>
                <c:pt idx="807">
                  <c:v>16265.318930273495</c:v>
                </c:pt>
                <c:pt idx="808">
                  <c:v>12350.494257927468</c:v>
                </c:pt>
                <c:pt idx="809">
                  <c:v>7430.2295691984536</c:v>
                </c:pt>
                <c:pt idx="810">
                  <c:v>20715.524822476375</c:v>
                </c:pt>
                <c:pt idx="811">
                  <c:v>8598.7434970766863</c:v>
                </c:pt>
                <c:pt idx="812">
                  <c:v>22088.443284616773</c:v>
                </c:pt>
                <c:pt idx="813">
                  <c:v>18419.1226053065</c:v>
                </c:pt>
                <c:pt idx="814">
                  <c:v>15723.758686021463</c:v>
                </c:pt>
                <c:pt idx="815">
                  <c:v>20848.458814383404</c:v>
                </c:pt>
                <c:pt idx="816">
                  <c:v>16488.426905678556</c:v>
                </c:pt>
                <c:pt idx="817">
                  <c:v>20885.924134684788</c:v>
                </c:pt>
                <c:pt idx="818">
                  <c:v>39507.476327512792</c:v>
                </c:pt>
                <c:pt idx="819">
                  <c:v>18287.864285274143</c:v>
                </c:pt>
                <c:pt idx="820">
                  <c:v>42421.732584563855</c:v>
                </c:pt>
                <c:pt idx="821">
                  <c:v>19876.673714835364</c:v>
                </c:pt>
                <c:pt idx="822">
                  <c:v>14167.068472774814</c:v>
                </c:pt>
                <c:pt idx="823">
                  <c:v>47352.993155940065</c:v>
                </c:pt>
                <c:pt idx="824">
                  <c:v>13349.414138413962</c:v>
                </c:pt>
                <c:pt idx="825">
                  <c:v>33954.653606998421</c:v>
                </c:pt>
                <c:pt idx="826">
                  <c:v>47993.257668246064</c:v>
                </c:pt>
                <c:pt idx="827">
                  <c:v>20199.847899214095</c:v>
                </c:pt>
                <c:pt idx="828">
                  <c:v>5590.0160837458934</c:v>
                </c:pt>
                <c:pt idx="829">
                  <c:v>8229.3943623542873</c:v>
                </c:pt>
                <c:pt idx="830">
                  <c:v>16214.453772607019</c:v>
                </c:pt>
                <c:pt idx="831">
                  <c:v>24973.636551593965</c:v>
                </c:pt>
                <c:pt idx="832">
                  <c:v>17503.805189362512</c:v>
                </c:pt>
                <c:pt idx="833">
                  <c:v>30172.451042148321</c:v>
                </c:pt>
                <c:pt idx="834">
                  <c:v>17561.304201423696</c:v>
                </c:pt>
                <c:pt idx="835">
                  <c:v>32247.287308687246</c:v>
                </c:pt>
                <c:pt idx="836">
                  <c:v>12985.751667774453</c:v>
                </c:pt>
                <c:pt idx="837">
                  <c:v>18596.879483716672</c:v>
                </c:pt>
                <c:pt idx="838">
                  <c:v>10069.533499233861</c:v>
                </c:pt>
                <c:pt idx="839">
                  <c:v>8806.4765864613983</c:v>
                </c:pt>
                <c:pt idx="840">
                  <c:v>23115.48279275095</c:v>
                </c:pt>
                <c:pt idx="841">
                  <c:v>17809.148514824341</c:v>
                </c:pt>
                <c:pt idx="842">
                  <c:v>48392.291912700806</c:v>
                </c:pt>
                <c:pt idx="843">
                  <c:v>32261.763464289124</c:v>
                </c:pt>
                <c:pt idx="844">
                  <c:v>13669.411725010665</c:v>
                </c:pt>
                <c:pt idx="845">
                  <c:v>29482.092379089299</c:v>
                </c:pt>
                <c:pt idx="846">
                  <c:v>25000.975080104658</c:v>
                </c:pt>
                <c:pt idx="847">
                  <c:v>29493.141794845058</c:v>
                </c:pt>
                <c:pt idx="848">
                  <c:v>48523.953413267111</c:v>
                </c:pt>
                <c:pt idx="849">
                  <c:v>36119.179012098815</c:v>
                </c:pt>
                <c:pt idx="850">
                  <c:v>25393.147755808746</c:v>
                </c:pt>
                <c:pt idx="851">
                  <c:v>24924.333088039089</c:v>
                </c:pt>
                <c:pt idx="852">
                  <c:v>13412.460896143155</c:v>
                </c:pt>
                <c:pt idx="853">
                  <c:v>18633.215413942278</c:v>
                </c:pt>
                <c:pt idx="854">
                  <c:v>12377.840954602607</c:v>
                </c:pt>
                <c:pt idx="855">
                  <c:v>29094.239216270838</c:v>
                </c:pt>
                <c:pt idx="856">
                  <c:v>7009.6815263227445</c:v>
                </c:pt>
                <c:pt idx="857">
                  <c:v>18436.772189893974</c:v>
                </c:pt>
                <c:pt idx="858">
                  <c:v>7105.1805759331692</c:v>
                </c:pt>
                <c:pt idx="859">
                  <c:v>24434.300906446606</c:v>
                </c:pt>
                <c:pt idx="860">
                  <c:v>33934.307097871279</c:v>
                </c:pt>
                <c:pt idx="861">
                  <c:v>22458.425491241524</c:v>
                </c:pt>
                <c:pt idx="862">
                  <c:v>19585.158446197816</c:v>
                </c:pt>
                <c:pt idx="863">
                  <c:v>39072.306305584236</c:v>
                </c:pt>
                <c:pt idx="864">
                  <c:v>16635.165022752837</c:v>
                </c:pt>
                <c:pt idx="865">
                  <c:v>12806.176362755567</c:v>
                </c:pt>
                <c:pt idx="866">
                  <c:v>18210.101556801721</c:v>
                </c:pt>
                <c:pt idx="867">
                  <c:v>20518.895998957276</c:v>
                </c:pt>
                <c:pt idx="868">
                  <c:v>27403.671085177</c:v>
                </c:pt>
                <c:pt idx="869">
                  <c:v>7895.8772873735734</c:v>
                </c:pt>
                <c:pt idx="870">
                  <c:v>16380.234091365926</c:v>
                </c:pt>
                <c:pt idx="871">
                  <c:v>57752.072465304293</c:v>
                </c:pt>
                <c:pt idx="872">
                  <c:v>37145.262554476707</c:v>
                </c:pt>
                <c:pt idx="873">
                  <c:v>24066.56790168925</c:v>
                </c:pt>
                <c:pt idx="874">
                  <c:v>39972.56278736909</c:v>
                </c:pt>
                <c:pt idx="875">
                  <c:v>6728.1647004733331</c:v>
                </c:pt>
                <c:pt idx="876">
                  <c:v>26445.315679379681</c:v>
                </c:pt>
                <c:pt idx="877">
                  <c:v>16936.963580333373</c:v>
                </c:pt>
                <c:pt idx="878">
                  <c:v>17782.163430731685</c:v>
                </c:pt>
                <c:pt idx="879">
                  <c:v>17188.375164244524</c:v>
                </c:pt>
                <c:pt idx="880">
                  <c:v>7204.0120999074506</c:v>
                </c:pt>
                <c:pt idx="881">
                  <c:v>33770.280632062175</c:v>
                </c:pt>
                <c:pt idx="882">
                  <c:v>17523.286630160685</c:v>
                </c:pt>
                <c:pt idx="883">
                  <c:v>42901.083266921421</c:v>
                </c:pt>
                <c:pt idx="884">
                  <c:v>27050.978929912846</c:v>
                </c:pt>
                <c:pt idx="885">
                  <c:v>13923.941997729498</c:v>
                </c:pt>
                <c:pt idx="886">
                  <c:v>13352.071576995771</c:v>
                </c:pt>
                <c:pt idx="887">
                  <c:v>17867.430938368441</c:v>
                </c:pt>
                <c:pt idx="888">
                  <c:v>21701.986670001857</c:v>
                </c:pt>
                <c:pt idx="889">
                  <c:v>18654.477045467702</c:v>
                </c:pt>
                <c:pt idx="890">
                  <c:v>38772.623634227617</c:v>
                </c:pt>
                <c:pt idx="891">
                  <c:v>18140.13024944194</c:v>
                </c:pt>
                <c:pt idx="892">
                  <c:v>20466.638310410082</c:v>
                </c:pt>
                <c:pt idx="893">
                  <c:v>24888.459151556777</c:v>
                </c:pt>
                <c:pt idx="894">
                  <c:v>16379.364309262493</c:v>
                </c:pt>
                <c:pt idx="895">
                  <c:v>12899.181251966505</c:v>
                </c:pt>
                <c:pt idx="896">
                  <c:v>8231.2121541722172</c:v>
                </c:pt>
                <c:pt idx="897">
                  <c:v>17334.499693205271</c:v>
                </c:pt>
                <c:pt idx="898">
                  <c:v>41204.813037192704</c:v>
                </c:pt>
                <c:pt idx="899">
                  <c:v>20981.348229068681</c:v>
                </c:pt>
                <c:pt idx="900">
                  <c:v>26391.626951691462</c:v>
                </c:pt>
                <c:pt idx="901">
                  <c:v>24710.93743014654</c:v>
                </c:pt>
                <c:pt idx="902">
                  <c:v>33134.579131883198</c:v>
                </c:pt>
                <c:pt idx="903">
                  <c:v>8729.7324596030048</c:v>
                </c:pt>
                <c:pt idx="904">
                  <c:v>22575.892427414245</c:v>
                </c:pt>
                <c:pt idx="905">
                  <c:v>35406.008132579555</c:v>
                </c:pt>
                <c:pt idx="906">
                  <c:v>9718.6611364542114</c:v>
                </c:pt>
                <c:pt idx="907">
                  <c:v>19548.897985687006</c:v>
                </c:pt>
                <c:pt idx="908">
                  <c:v>19542.711203528404</c:v>
                </c:pt>
                <c:pt idx="909">
                  <c:v>31595.214106747702</c:v>
                </c:pt>
                <c:pt idx="910">
                  <c:v>49034.59040323324</c:v>
                </c:pt>
                <c:pt idx="911">
                  <c:v>21413.695545757018</c:v>
                </c:pt>
                <c:pt idx="912">
                  <c:v>17375.825239687863</c:v>
                </c:pt>
                <c:pt idx="913">
                  <c:v>33210.102048939552</c:v>
                </c:pt>
                <c:pt idx="914">
                  <c:v>10743.886893266126</c:v>
                </c:pt>
                <c:pt idx="915">
                  <c:v>37031.783613538195</c:v>
                </c:pt>
                <c:pt idx="916">
                  <c:v>14667.526142460454</c:v>
                </c:pt>
                <c:pt idx="917">
                  <c:v>50522.648812556683</c:v>
                </c:pt>
                <c:pt idx="918">
                  <c:v>24029.844474421283</c:v>
                </c:pt>
                <c:pt idx="919">
                  <c:v>26197.318290171694</c:v>
                </c:pt>
                <c:pt idx="920">
                  <c:v>21818.024099461538</c:v>
                </c:pt>
                <c:pt idx="921">
                  <c:v>26734.903520753996</c:v>
                </c:pt>
                <c:pt idx="922">
                  <c:v>20891.847836328434</c:v>
                </c:pt>
                <c:pt idx="923">
                  <c:v>12608.842870775366</c:v>
                </c:pt>
                <c:pt idx="924">
                  <c:v>23635.196168022983</c:v>
                </c:pt>
                <c:pt idx="925">
                  <c:v>25643.295912134276</c:v>
                </c:pt>
                <c:pt idx="926">
                  <c:v>33272.171359849788</c:v>
                </c:pt>
                <c:pt idx="927">
                  <c:v>7222.3615323179274</c:v>
                </c:pt>
                <c:pt idx="928">
                  <c:v>17461.150689546004</c:v>
                </c:pt>
                <c:pt idx="929">
                  <c:v>23919.974062347697</c:v>
                </c:pt>
                <c:pt idx="930">
                  <c:v>16010.088831671603</c:v>
                </c:pt>
                <c:pt idx="931">
                  <c:v>27010.697109475237</c:v>
                </c:pt>
                <c:pt idx="932">
                  <c:v>14193.859697620084</c:v>
                </c:pt>
                <c:pt idx="933">
                  <c:v>27478.515882817654</c:v>
                </c:pt>
                <c:pt idx="934">
                  <c:v>18389.910318520455</c:v>
                </c:pt>
                <c:pt idx="935">
                  <c:v>10779.677195438737</c:v>
                </c:pt>
                <c:pt idx="936">
                  <c:v>73627.555192340005</c:v>
                </c:pt>
                <c:pt idx="937">
                  <c:v>20947.236219515413</c:v>
                </c:pt>
                <c:pt idx="938">
                  <c:v>8135.8656199723255</c:v>
                </c:pt>
                <c:pt idx="939">
                  <c:v>54787.857428457086</c:v>
                </c:pt>
                <c:pt idx="940">
                  <c:v>11733.635049004786</c:v>
                </c:pt>
                <c:pt idx="941">
                  <c:v>18295.049357219468</c:v>
                </c:pt>
                <c:pt idx="942">
                  <c:v>28798.388364725844</c:v>
                </c:pt>
                <c:pt idx="943">
                  <c:v>17516.3306217471</c:v>
                </c:pt>
                <c:pt idx="944">
                  <c:v>32670.476682600696</c:v>
                </c:pt>
                <c:pt idx="945">
                  <c:v>19211.756568779219</c:v>
                </c:pt>
                <c:pt idx="946">
                  <c:v>23746.079522144195</c:v>
                </c:pt>
                <c:pt idx="947">
                  <c:v>17874.276967166104</c:v>
                </c:pt>
                <c:pt idx="948">
                  <c:v>3206.1878746905782</c:v>
                </c:pt>
                <c:pt idx="949">
                  <c:v>40119.126623483848</c:v>
                </c:pt>
                <c:pt idx="950">
                  <c:v>42189.946080263842</c:v>
                </c:pt>
                <c:pt idx="951">
                  <c:v>24415.70934742484</c:v>
                </c:pt>
                <c:pt idx="952">
                  <c:v>19891.758106795445</c:v>
                </c:pt>
                <c:pt idx="953">
                  <c:v>33390.244973055356</c:v>
                </c:pt>
                <c:pt idx="954">
                  <c:v>21960.706907458392</c:v>
                </c:pt>
                <c:pt idx="955">
                  <c:v>22246.814507917476</c:v>
                </c:pt>
                <c:pt idx="956">
                  <c:v>25467.634411192132</c:v>
                </c:pt>
                <c:pt idx="957">
                  <c:v>28772.244502271136</c:v>
                </c:pt>
                <c:pt idx="958">
                  <c:v>10458.606880327865</c:v>
                </c:pt>
                <c:pt idx="959">
                  <c:v>20461.479448758451</c:v>
                </c:pt>
                <c:pt idx="960">
                  <c:v>26123.914630041225</c:v>
                </c:pt>
                <c:pt idx="961">
                  <c:v>17439.744797798456</c:v>
                </c:pt>
                <c:pt idx="962">
                  <c:v>20611.445569251118</c:v>
                </c:pt>
                <c:pt idx="963">
                  <c:v>29128.63354571633</c:v>
                </c:pt>
                <c:pt idx="964">
                  <c:v>20844.176407493396</c:v>
                </c:pt>
                <c:pt idx="965">
                  <c:v>71808.917097394937</c:v>
                </c:pt>
                <c:pt idx="966">
                  <c:v>14145.688916818022</c:v>
                </c:pt>
                <c:pt idx="967">
                  <c:v>13523.117068143352</c:v>
                </c:pt>
                <c:pt idx="968">
                  <c:v>65229.297660808661</c:v>
                </c:pt>
                <c:pt idx="969">
                  <c:v>31355.78478358479</c:v>
                </c:pt>
                <c:pt idx="970">
                  <c:v>23135.476583451014</c:v>
                </c:pt>
                <c:pt idx="971">
                  <c:v>18517.326475053396</c:v>
                </c:pt>
                <c:pt idx="972">
                  <c:v>43570.183095787237</c:v>
                </c:pt>
                <c:pt idx="973">
                  <c:v>27911.15590289353</c:v>
                </c:pt>
                <c:pt idx="974">
                  <c:v>65790.48164836131</c:v>
                </c:pt>
                <c:pt idx="975">
                  <c:v>18220.64276096797</c:v>
                </c:pt>
                <c:pt idx="976">
                  <c:v>16871.323021085205</c:v>
                </c:pt>
                <c:pt idx="977">
                  <c:v>40704.621730842271</c:v>
                </c:pt>
                <c:pt idx="978">
                  <c:v>19316.479935909516</c:v>
                </c:pt>
                <c:pt idx="979">
                  <c:v>20201.531774776438</c:v>
                </c:pt>
                <c:pt idx="980">
                  <c:v>23155.983311997214</c:v>
                </c:pt>
                <c:pt idx="981">
                  <c:v>8332.6816932217425</c:v>
                </c:pt>
                <c:pt idx="982">
                  <c:v>13092.776781997789</c:v>
                </c:pt>
                <c:pt idx="983">
                  <c:v>52768.868108977018</c:v>
                </c:pt>
                <c:pt idx="984">
                  <c:v>28313.047530952939</c:v>
                </c:pt>
                <c:pt idx="985">
                  <c:v>20647.839413897185</c:v>
                </c:pt>
                <c:pt idx="986">
                  <c:v>47033.525849788581</c:v>
                </c:pt>
                <c:pt idx="987">
                  <c:v>14398.116306624424</c:v>
                </c:pt>
                <c:pt idx="988">
                  <c:v>11950.456880856847</c:v>
                </c:pt>
                <c:pt idx="989">
                  <c:v>51116.757032004825</c:v>
                </c:pt>
                <c:pt idx="990">
                  <c:v>40412.218066305075</c:v>
                </c:pt>
                <c:pt idx="991">
                  <c:v>22917.989977615598</c:v>
                </c:pt>
                <c:pt idx="992">
                  <c:v>39294.599461139514</c:v>
                </c:pt>
                <c:pt idx="993">
                  <c:v>12173.182514511336</c:v>
                </c:pt>
                <c:pt idx="994">
                  <c:v>13280.977386534296</c:v>
                </c:pt>
                <c:pt idx="995">
                  <c:v>74136.494894033414</c:v>
                </c:pt>
                <c:pt idx="996">
                  <c:v>32380.088671798188</c:v>
                </c:pt>
                <c:pt idx="997">
                  <c:v>36627.072046684581</c:v>
                </c:pt>
                <c:pt idx="998">
                  <c:v>19535.228911548864</c:v>
                </c:pt>
                <c:pt idx="999">
                  <c:v>16642.615089317762</c:v>
                </c:pt>
              </c:numCache>
            </c:numRef>
          </c:xVal>
          <c:yVal>
            <c:numRef>
              <c:f>'Health Benefit'!$J$6:$J$1005</c:f>
              <c:numCache>
                <c:formatCode>General</c:formatCode>
                <c:ptCount val="1000"/>
                <c:pt idx="0">
                  <c:v>4489315.3794287266</c:v>
                </c:pt>
                <c:pt idx="1">
                  <c:v>2643377.288789805</c:v>
                </c:pt>
                <c:pt idx="2">
                  <c:v>2949199.964366402</c:v>
                </c:pt>
                <c:pt idx="3">
                  <c:v>6428851.2750203609</c:v>
                </c:pt>
                <c:pt idx="4">
                  <c:v>2856085.4020227804</c:v>
                </c:pt>
                <c:pt idx="5">
                  <c:v>2665479.1158766188</c:v>
                </c:pt>
                <c:pt idx="6">
                  <c:v>3073881.7612005025</c:v>
                </c:pt>
                <c:pt idx="7">
                  <c:v>3310671.0571329603</c:v>
                </c:pt>
                <c:pt idx="8">
                  <c:v>4356384.5593507439</c:v>
                </c:pt>
                <c:pt idx="9">
                  <c:v>3771771.9161311826</c:v>
                </c:pt>
                <c:pt idx="10">
                  <c:v>3400496.2370279711</c:v>
                </c:pt>
                <c:pt idx="11">
                  <c:v>3665529.3113824497</c:v>
                </c:pt>
                <c:pt idx="12">
                  <c:v>4021649.4184393156</c:v>
                </c:pt>
                <c:pt idx="13">
                  <c:v>2811093.0901630279</c:v>
                </c:pt>
                <c:pt idx="14">
                  <c:v>4167125.1401959378</c:v>
                </c:pt>
                <c:pt idx="15">
                  <c:v>1327519.1512524395</c:v>
                </c:pt>
                <c:pt idx="16">
                  <c:v>3523388.2936847848</c:v>
                </c:pt>
                <c:pt idx="17">
                  <c:v>3675325.0362608866</c:v>
                </c:pt>
                <c:pt idx="18">
                  <c:v>2610458.3290894236</c:v>
                </c:pt>
                <c:pt idx="19">
                  <c:v>3542330.0521339099</c:v>
                </c:pt>
                <c:pt idx="20">
                  <c:v>2542781.5075783757</c:v>
                </c:pt>
                <c:pt idx="21">
                  <c:v>4249390.4746419135</c:v>
                </c:pt>
                <c:pt idx="22">
                  <c:v>4013946.3466522912</c:v>
                </c:pt>
                <c:pt idx="23">
                  <c:v>2956636.1331549785</c:v>
                </c:pt>
                <c:pt idx="24">
                  <c:v>3186086.088102805</c:v>
                </c:pt>
                <c:pt idx="25">
                  <c:v>3940358.7728793183</c:v>
                </c:pt>
                <c:pt idx="26">
                  <c:v>4165701.5838356707</c:v>
                </c:pt>
                <c:pt idx="27">
                  <c:v>4079320.3130603386</c:v>
                </c:pt>
                <c:pt idx="28">
                  <c:v>2763186.4427085468</c:v>
                </c:pt>
                <c:pt idx="29">
                  <c:v>2987865.7450941685</c:v>
                </c:pt>
                <c:pt idx="30">
                  <c:v>2847186.1983234049</c:v>
                </c:pt>
                <c:pt idx="31">
                  <c:v>3917874.9796117181</c:v>
                </c:pt>
                <c:pt idx="32">
                  <c:v>2554162.3210734697</c:v>
                </c:pt>
                <c:pt idx="33">
                  <c:v>3767576.2806310109</c:v>
                </c:pt>
                <c:pt idx="34">
                  <c:v>3328806.3869099058</c:v>
                </c:pt>
                <c:pt idx="35">
                  <c:v>3273168.2298408146</c:v>
                </c:pt>
                <c:pt idx="36">
                  <c:v>2957510.1244810065</c:v>
                </c:pt>
                <c:pt idx="37">
                  <c:v>3436256.5711367982</c:v>
                </c:pt>
                <c:pt idx="38">
                  <c:v>2826525.3228370002</c:v>
                </c:pt>
                <c:pt idx="39">
                  <c:v>2674647.8069333639</c:v>
                </c:pt>
                <c:pt idx="40">
                  <c:v>3106109.8891523392</c:v>
                </c:pt>
                <c:pt idx="41">
                  <c:v>4009035.7493682383</c:v>
                </c:pt>
                <c:pt idx="42">
                  <c:v>3423629.4951164122</c:v>
                </c:pt>
                <c:pt idx="43">
                  <c:v>4136346.0159626747</c:v>
                </c:pt>
                <c:pt idx="44">
                  <c:v>4346676.0871399958</c:v>
                </c:pt>
                <c:pt idx="45">
                  <c:v>2934468.6420510481</c:v>
                </c:pt>
                <c:pt idx="46">
                  <c:v>3067290.7737103952</c:v>
                </c:pt>
                <c:pt idx="47">
                  <c:v>2833524.0682469811</c:v>
                </c:pt>
                <c:pt idx="48">
                  <c:v>3438896.7958688014</c:v>
                </c:pt>
                <c:pt idx="49">
                  <c:v>2296653.6372162327</c:v>
                </c:pt>
                <c:pt idx="50">
                  <c:v>3387619.4236486852</c:v>
                </c:pt>
                <c:pt idx="51">
                  <c:v>2874291.4346512244</c:v>
                </c:pt>
                <c:pt idx="52">
                  <c:v>3576976.1174538019</c:v>
                </c:pt>
                <c:pt idx="53">
                  <c:v>3826069.6595797017</c:v>
                </c:pt>
                <c:pt idx="54">
                  <c:v>2230553.6676207199</c:v>
                </c:pt>
                <c:pt idx="55">
                  <c:v>3544562.6359702661</c:v>
                </c:pt>
                <c:pt idx="56">
                  <c:v>3093005.6754762204</c:v>
                </c:pt>
                <c:pt idx="57">
                  <c:v>2458004.5537277181</c:v>
                </c:pt>
                <c:pt idx="58">
                  <c:v>2333092.9467189349</c:v>
                </c:pt>
                <c:pt idx="59">
                  <c:v>3011514.7947257925</c:v>
                </c:pt>
                <c:pt idx="60">
                  <c:v>4977630.9049831033</c:v>
                </c:pt>
                <c:pt idx="61">
                  <c:v>3775999.393117771</c:v>
                </c:pt>
                <c:pt idx="62">
                  <c:v>3683214.7499312093</c:v>
                </c:pt>
                <c:pt idx="63">
                  <c:v>3768605.1834742408</c:v>
                </c:pt>
                <c:pt idx="64">
                  <c:v>4100701.961997435</c:v>
                </c:pt>
                <c:pt idx="65">
                  <c:v>4036850.9625824732</c:v>
                </c:pt>
                <c:pt idx="66">
                  <c:v>3197622.5717701819</c:v>
                </c:pt>
                <c:pt idx="67">
                  <c:v>3730816.4125618841</c:v>
                </c:pt>
                <c:pt idx="68">
                  <c:v>3628848.3603262636</c:v>
                </c:pt>
                <c:pt idx="69">
                  <c:v>2420323.4925165018</c:v>
                </c:pt>
                <c:pt idx="70">
                  <c:v>3844420.5998850861</c:v>
                </c:pt>
                <c:pt idx="71">
                  <c:v>3884627.8245463483</c:v>
                </c:pt>
                <c:pt idx="72">
                  <c:v>4587693.8339654151</c:v>
                </c:pt>
                <c:pt idx="73">
                  <c:v>3832203.4801341076</c:v>
                </c:pt>
                <c:pt idx="74">
                  <c:v>2616705.8349309624</c:v>
                </c:pt>
                <c:pt idx="75">
                  <c:v>3048614.8391826921</c:v>
                </c:pt>
                <c:pt idx="76">
                  <c:v>4186714.8719880362</c:v>
                </c:pt>
                <c:pt idx="77">
                  <c:v>2756342.2152111479</c:v>
                </c:pt>
                <c:pt idx="78">
                  <c:v>3291420.535578799</c:v>
                </c:pt>
                <c:pt idx="79">
                  <c:v>3894105.2112890938</c:v>
                </c:pt>
                <c:pt idx="80">
                  <c:v>3900956.2821102589</c:v>
                </c:pt>
                <c:pt idx="81">
                  <c:v>2555731.6976345312</c:v>
                </c:pt>
                <c:pt idx="82">
                  <c:v>3616019.6205584053</c:v>
                </c:pt>
                <c:pt idx="83">
                  <c:v>2630505.3516009846</c:v>
                </c:pt>
                <c:pt idx="84">
                  <c:v>4371293.2585214106</c:v>
                </c:pt>
                <c:pt idx="85">
                  <c:v>4105240.4694451946</c:v>
                </c:pt>
                <c:pt idx="86">
                  <c:v>2536917.7589111584</c:v>
                </c:pt>
                <c:pt idx="87">
                  <c:v>4183386.1692839353</c:v>
                </c:pt>
                <c:pt idx="88">
                  <c:v>1908882.8480055965</c:v>
                </c:pt>
                <c:pt idx="89">
                  <c:v>4059994.3955760128</c:v>
                </c:pt>
                <c:pt idx="90">
                  <c:v>3106558.9816326122</c:v>
                </c:pt>
                <c:pt idx="91">
                  <c:v>3395212.0293047037</c:v>
                </c:pt>
                <c:pt idx="92">
                  <c:v>3380365.9928978439</c:v>
                </c:pt>
                <c:pt idx="93">
                  <c:v>2571320.0621095793</c:v>
                </c:pt>
                <c:pt idx="94">
                  <c:v>3404912.8987222752</c:v>
                </c:pt>
                <c:pt idx="95">
                  <c:v>2984268.1103115147</c:v>
                </c:pt>
                <c:pt idx="96">
                  <c:v>3612763.0749976989</c:v>
                </c:pt>
                <c:pt idx="97">
                  <c:v>2388951.3927850532</c:v>
                </c:pt>
                <c:pt idx="98">
                  <c:v>2798597.7589969723</c:v>
                </c:pt>
                <c:pt idx="99">
                  <c:v>3172992.5911400765</c:v>
                </c:pt>
                <c:pt idx="100">
                  <c:v>2288496.6834166176</c:v>
                </c:pt>
                <c:pt idx="101">
                  <c:v>3270069.6441655019</c:v>
                </c:pt>
                <c:pt idx="102">
                  <c:v>3021704.4800712662</c:v>
                </c:pt>
                <c:pt idx="103">
                  <c:v>4061009.572378139</c:v>
                </c:pt>
                <c:pt idx="104">
                  <c:v>3270750.7301533041</c:v>
                </c:pt>
                <c:pt idx="105">
                  <c:v>3401458.3864773982</c:v>
                </c:pt>
                <c:pt idx="106">
                  <c:v>2968736.3138864026</c:v>
                </c:pt>
                <c:pt idx="107">
                  <c:v>3602032.7142360606</c:v>
                </c:pt>
                <c:pt idx="108">
                  <c:v>3295505.6484762095</c:v>
                </c:pt>
                <c:pt idx="109">
                  <c:v>2678453.9415684915</c:v>
                </c:pt>
                <c:pt idx="110">
                  <c:v>3398369.771604442</c:v>
                </c:pt>
                <c:pt idx="111">
                  <c:v>3728614.6432455233</c:v>
                </c:pt>
                <c:pt idx="112">
                  <c:v>3649724.597105043</c:v>
                </c:pt>
                <c:pt idx="113">
                  <c:v>4133183.8082948038</c:v>
                </c:pt>
                <c:pt idx="114">
                  <c:v>1970673.7251316758</c:v>
                </c:pt>
                <c:pt idx="115">
                  <c:v>3036502.49340013</c:v>
                </c:pt>
                <c:pt idx="116">
                  <c:v>4714181.4077333296</c:v>
                </c:pt>
                <c:pt idx="117">
                  <c:v>4590158.4931365149</c:v>
                </c:pt>
                <c:pt idx="118">
                  <c:v>3080171.5857897769</c:v>
                </c:pt>
                <c:pt idx="119">
                  <c:v>4180643.3463818887</c:v>
                </c:pt>
                <c:pt idx="120">
                  <c:v>3875894.0026869634</c:v>
                </c:pt>
                <c:pt idx="121">
                  <c:v>3418766.0928951059</c:v>
                </c:pt>
                <c:pt idx="122">
                  <c:v>3580825.1918623806</c:v>
                </c:pt>
                <c:pt idx="123">
                  <c:v>4573226.041206955</c:v>
                </c:pt>
                <c:pt idx="124">
                  <c:v>3569241.6167733208</c:v>
                </c:pt>
                <c:pt idx="125">
                  <c:v>3581819.3487248244</c:v>
                </c:pt>
                <c:pt idx="126">
                  <c:v>2685508.2464875295</c:v>
                </c:pt>
                <c:pt idx="127">
                  <c:v>2720987.4842256885</c:v>
                </c:pt>
                <c:pt idx="128">
                  <c:v>2209400.9165755627</c:v>
                </c:pt>
                <c:pt idx="129">
                  <c:v>6267753.2137935748</c:v>
                </c:pt>
                <c:pt idx="130">
                  <c:v>1683576.0650202532</c:v>
                </c:pt>
                <c:pt idx="131">
                  <c:v>3556252.0809102086</c:v>
                </c:pt>
                <c:pt idx="132">
                  <c:v>1536570.0958808037</c:v>
                </c:pt>
                <c:pt idx="133">
                  <c:v>2734493.644270611</c:v>
                </c:pt>
                <c:pt idx="134">
                  <c:v>3581807.9248472108</c:v>
                </c:pt>
                <c:pt idx="135">
                  <c:v>5418177.4224557783</c:v>
                </c:pt>
                <c:pt idx="136">
                  <c:v>1469431.3031196462</c:v>
                </c:pt>
                <c:pt idx="137">
                  <c:v>4044814.4338057437</c:v>
                </c:pt>
                <c:pt idx="138">
                  <c:v>3408243.5500433552</c:v>
                </c:pt>
                <c:pt idx="139">
                  <c:v>3267788.8513558423</c:v>
                </c:pt>
                <c:pt idx="140">
                  <c:v>4561480.4788151672</c:v>
                </c:pt>
                <c:pt idx="141">
                  <c:v>4432468.388812514</c:v>
                </c:pt>
                <c:pt idx="142">
                  <c:v>4009706.734672477</c:v>
                </c:pt>
                <c:pt idx="143">
                  <c:v>4229407.3807925824</c:v>
                </c:pt>
                <c:pt idx="144">
                  <c:v>1918438.1822423055</c:v>
                </c:pt>
                <c:pt idx="145">
                  <c:v>4681417.7452433249</c:v>
                </c:pt>
                <c:pt idx="146">
                  <c:v>4002064.728847818</c:v>
                </c:pt>
                <c:pt idx="147">
                  <c:v>3110612.2060929555</c:v>
                </c:pt>
                <c:pt idx="148">
                  <c:v>2835040.9918974047</c:v>
                </c:pt>
                <c:pt idx="149">
                  <c:v>4120527.0874086451</c:v>
                </c:pt>
                <c:pt idx="150">
                  <c:v>5550023.7650106819</c:v>
                </c:pt>
                <c:pt idx="151">
                  <c:v>3364391.6738269576</c:v>
                </c:pt>
                <c:pt idx="152">
                  <c:v>2591106.4256642922</c:v>
                </c:pt>
                <c:pt idx="153">
                  <c:v>2356531.7606355874</c:v>
                </c:pt>
                <c:pt idx="154">
                  <c:v>4308136.5069387835</c:v>
                </c:pt>
                <c:pt idx="155">
                  <c:v>3647546.1726052882</c:v>
                </c:pt>
                <c:pt idx="156">
                  <c:v>3764492.3232262968</c:v>
                </c:pt>
                <c:pt idx="157">
                  <c:v>4711112.6138770571</c:v>
                </c:pt>
                <c:pt idx="158">
                  <c:v>2830493.6653180053</c:v>
                </c:pt>
                <c:pt idx="159">
                  <c:v>3210451.5425372571</c:v>
                </c:pt>
                <c:pt idx="160">
                  <c:v>3341843.96945462</c:v>
                </c:pt>
                <c:pt idx="161">
                  <c:v>4309664.9442201778</c:v>
                </c:pt>
                <c:pt idx="162">
                  <c:v>2118938.4143480565</c:v>
                </c:pt>
                <c:pt idx="163">
                  <c:v>3696495.1800874434</c:v>
                </c:pt>
                <c:pt idx="164">
                  <c:v>4718734.2335005971</c:v>
                </c:pt>
                <c:pt idx="165">
                  <c:v>3739104.226521987</c:v>
                </c:pt>
                <c:pt idx="166">
                  <c:v>2354087.4364769403</c:v>
                </c:pt>
                <c:pt idx="167">
                  <c:v>3501571.7976283459</c:v>
                </c:pt>
                <c:pt idx="168">
                  <c:v>3745006.8544024536</c:v>
                </c:pt>
                <c:pt idx="169">
                  <c:v>3942865.8215775997</c:v>
                </c:pt>
                <c:pt idx="170">
                  <c:v>2968725.3433232852</c:v>
                </c:pt>
                <c:pt idx="171">
                  <c:v>2905220.3320142399</c:v>
                </c:pt>
                <c:pt idx="172">
                  <c:v>2870051.5611557835</c:v>
                </c:pt>
                <c:pt idx="173">
                  <c:v>3489010.6397139993</c:v>
                </c:pt>
                <c:pt idx="174">
                  <c:v>3174463.8214469897</c:v>
                </c:pt>
                <c:pt idx="175">
                  <c:v>2459566.3489162023</c:v>
                </c:pt>
                <c:pt idx="176">
                  <c:v>3039901.7303515007</c:v>
                </c:pt>
                <c:pt idx="177">
                  <c:v>5722020.228654623</c:v>
                </c:pt>
                <c:pt idx="178">
                  <c:v>5625609.5988779552</c:v>
                </c:pt>
                <c:pt idx="179">
                  <c:v>2848964.4826418362</c:v>
                </c:pt>
                <c:pt idx="180">
                  <c:v>3645007.5190291665</c:v>
                </c:pt>
                <c:pt idx="181">
                  <c:v>3692387.5217003119</c:v>
                </c:pt>
                <c:pt idx="182">
                  <c:v>4341155.2394367764</c:v>
                </c:pt>
                <c:pt idx="183">
                  <c:v>3509780.4148877668</c:v>
                </c:pt>
                <c:pt idx="184">
                  <c:v>2929145.8118003709</c:v>
                </c:pt>
                <c:pt idx="185">
                  <c:v>2453650.0107794493</c:v>
                </c:pt>
                <c:pt idx="186">
                  <c:v>2878468.8183403467</c:v>
                </c:pt>
                <c:pt idx="187">
                  <c:v>2705268.4837179151</c:v>
                </c:pt>
                <c:pt idx="188">
                  <c:v>4194849.8776361691</c:v>
                </c:pt>
                <c:pt idx="189">
                  <c:v>2607090.2546847071</c:v>
                </c:pt>
                <c:pt idx="190">
                  <c:v>2925066.1505556884</c:v>
                </c:pt>
                <c:pt idx="191">
                  <c:v>3419121.1041877298</c:v>
                </c:pt>
                <c:pt idx="192">
                  <c:v>4387939.2302389666</c:v>
                </c:pt>
                <c:pt idx="193">
                  <c:v>3377073.9005963309</c:v>
                </c:pt>
                <c:pt idx="194">
                  <c:v>2936376.4255563742</c:v>
                </c:pt>
                <c:pt idx="195">
                  <c:v>2500995.4588233745</c:v>
                </c:pt>
                <c:pt idx="196">
                  <c:v>2382361.1481795451</c:v>
                </c:pt>
                <c:pt idx="197">
                  <c:v>3434303.9682603641</c:v>
                </c:pt>
                <c:pt idx="198">
                  <c:v>2532791.6229995559</c:v>
                </c:pt>
                <c:pt idx="199">
                  <c:v>2390347.8976758942</c:v>
                </c:pt>
                <c:pt idx="200">
                  <c:v>4610430.8517918382</c:v>
                </c:pt>
                <c:pt idx="201">
                  <c:v>3678740.5983592453</c:v>
                </c:pt>
                <c:pt idx="202">
                  <c:v>3669321.7104481435</c:v>
                </c:pt>
                <c:pt idx="203">
                  <c:v>3564888.137385576</c:v>
                </c:pt>
                <c:pt idx="204">
                  <c:v>3596425.5262218229</c:v>
                </c:pt>
                <c:pt idx="205">
                  <c:v>2709920.3405090692</c:v>
                </c:pt>
                <c:pt idx="206">
                  <c:v>3061417.1110165194</c:v>
                </c:pt>
                <c:pt idx="207">
                  <c:v>2532921.8119725399</c:v>
                </c:pt>
                <c:pt idx="208">
                  <c:v>2805547.8295621658</c:v>
                </c:pt>
                <c:pt idx="209">
                  <c:v>3249995.3818087913</c:v>
                </c:pt>
                <c:pt idx="210">
                  <c:v>3434436.5991789191</c:v>
                </c:pt>
                <c:pt idx="211">
                  <c:v>2836524.7368148826</c:v>
                </c:pt>
                <c:pt idx="212">
                  <c:v>4698937.2533907956</c:v>
                </c:pt>
                <c:pt idx="213">
                  <c:v>2942151.759854632</c:v>
                </c:pt>
                <c:pt idx="214">
                  <c:v>3761448.4505379638</c:v>
                </c:pt>
                <c:pt idx="215">
                  <c:v>3286608.6192334252</c:v>
                </c:pt>
                <c:pt idx="216">
                  <c:v>3596694.1218708525</c:v>
                </c:pt>
                <c:pt idx="217">
                  <c:v>4469494.0338006625</c:v>
                </c:pt>
                <c:pt idx="218">
                  <c:v>2689773.770869351</c:v>
                </c:pt>
                <c:pt idx="219">
                  <c:v>2192598.3953990024</c:v>
                </c:pt>
                <c:pt idx="220">
                  <c:v>3498787.6041649464</c:v>
                </c:pt>
                <c:pt idx="221">
                  <c:v>1958160.2218410643</c:v>
                </c:pt>
                <c:pt idx="222">
                  <c:v>3173201.7592366915</c:v>
                </c:pt>
                <c:pt idx="223">
                  <c:v>2554263.564791759</c:v>
                </c:pt>
                <c:pt idx="224">
                  <c:v>2528988.5301187793</c:v>
                </c:pt>
                <c:pt idx="225">
                  <c:v>2922807.21954737</c:v>
                </c:pt>
                <c:pt idx="226">
                  <c:v>3378631.1827670382</c:v>
                </c:pt>
                <c:pt idx="227">
                  <c:v>3687826.3946447438</c:v>
                </c:pt>
                <c:pt idx="228">
                  <c:v>2772840.0564269773</c:v>
                </c:pt>
                <c:pt idx="229">
                  <c:v>2009037.2130680741</c:v>
                </c:pt>
                <c:pt idx="230">
                  <c:v>2988954.4833941306</c:v>
                </c:pt>
                <c:pt idx="231">
                  <c:v>2829125.2042737426</c:v>
                </c:pt>
                <c:pt idx="232">
                  <c:v>2793188.3848366505</c:v>
                </c:pt>
                <c:pt idx="233">
                  <c:v>4146336.1326294704</c:v>
                </c:pt>
                <c:pt idx="234">
                  <c:v>4702561.5758116841</c:v>
                </c:pt>
                <c:pt idx="235">
                  <c:v>2385210.3554437715</c:v>
                </c:pt>
                <c:pt idx="236">
                  <c:v>3905435.7530830731</c:v>
                </c:pt>
                <c:pt idx="237">
                  <c:v>3718248.1195931691</c:v>
                </c:pt>
                <c:pt idx="238">
                  <c:v>5207850.1823793612</c:v>
                </c:pt>
                <c:pt idx="239">
                  <c:v>3092794.0862479573</c:v>
                </c:pt>
                <c:pt idx="240">
                  <c:v>2894854.3973111343</c:v>
                </c:pt>
                <c:pt idx="241">
                  <c:v>3691424.6408131607</c:v>
                </c:pt>
                <c:pt idx="242">
                  <c:v>2353454.8894395418</c:v>
                </c:pt>
                <c:pt idx="243">
                  <c:v>3631756.0081369332</c:v>
                </c:pt>
                <c:pt idx="244">
                  <c:v>2708302.1389785204</c:v>
                </c:pt>
                <c:pt idx="245">
                  <c:v>2496513.0969844367</c:v>
                </c:pt>
                <c:pt idx="246">
                  <c:v>3811921.8607350993</c:v>
                </c:pt>
                <c:pt idx="247">
                  <c:v>4042109.6893463489</c:v>
                </c:pt>
                <c:pt idx="248">
                  <c:v>6233437.9414201556</c:v>
                </c:pt>
                <c:pt idx="249">
                  <c:v>2657873.5619575907</c:v>
                </c:pt>
                <c:pt idx="250">
                  <c:v>5319499.9456273448</c:v>
                </c:pt>
                <c:pt idx="251">
                  <c:v>3316492.8722544597</c:v>
                </c:pt>
                <c:pt idx="252">
                  <c:v>3944254.7958866651</c:v>
                </c:pt>
                <c:pt idx="253">
                  <c:v>2207317.5243116757</c:v>
                </c:pt>
                <c:pt idx="254">
                  <c:v>3324941.1867455468</c:v>
                </c:pt>
                <c:pt idx="255">
                  <c:v>4173923.3128286647</c:v>
                </c:pt>
                <c:pt idx="256">
                  <c:v>2898734.2149600182</c:v>
                </c:pt>
                <c:pt idx="257">
                  <c:v>2987360.3104128409</c:v>
                </c:pt>
                <c:pt idx="258">
                  <c:v>4446466.8263409892</c:v>
                </c:pt>
                <c:pt idx="259">
                  <c:v>3295004.1384757971</c:v>
                </c:pt>
                <c:pt idx="260">
                  <c:v>2472324.5684188679</c:v>
                </c:pt>
                <c:pt idx="261">
                  <c:v>2921933.261155284</c:v>
                </c:pt>
                <c:pt idx="262">
                  <c:v>3658219.0538879139</c:v>
                </c:pt>
                <c:pt idx="263">
                  <c:v>4139282.8923012693</c:v>
                </c:pt>
                <c:pt idx="264">
                  <c:v>3767128.010019653</c:v>
                </c:pt>
                <c:pt idx="265">
                  <c:v>4513420.3607354546</c:v>
                </c:pt>
                <c:pt idx="266">
                  <c:v>3636281.8540834752</c:v>
                </c:pt>
                <c:pt idx="267">
                  <c:v>3299420.7140632188</c:v>
                </c:pt>
                <c:pt idx="268">
                  <c:v>4100415.0789171299</c:v>
                </c:pt>
                <c:pt idx="269">
                  <c:v>4245352.8635340435</c:v>
                </c:pt>
                <c:pt idx="270">
                  <c:v>4335097.4359958805</c:v>
                </c:pt>
                <c:pt idx="271">
                  <c:v>3105269.519939471</c:v>
                </c:pt>
                <c:pt idx="272">
                  <c:v>3051349.6755612995</c:v>
                </c:pt>
                <c:pt idx="273">
                  <c:v>4844087.8469451936</c:v>
                </c:pt>
                <c:pt idx="274">
                  <c:v>2530854.266041589</c:v>
                </c:pt>
                <c:pt idx="275">
                  <c:v>3453948.4895241954</c:v>
                </c:pt>
                <c:pt idx="276">
                  <c:v>4227054.7421348635</c:v>
                </c:pt>
                <c:pt idx="277">
                  <c:v>2850451.457240094</c:v>
                </c:pt>
                <c:pt idx="278">
                  <c:v>3649493.6185665652</c:v>
                </c:pt>
                <c:pt idx="279">
                  <c:v>4424290.1648311745</c:v>
                </c:pt>
                <c:pt idx="280">
                  <c:v>3871066.2622507815</c:v>
                </c:pt>
                <c:pt idx="281">
                  <c:v>3037031.5626666006</c:v>
                </c:pt>
                <c:pt idx="282">
                  <c:v>4154111.6768958773</c:v>
                </c:pt>
                <c:pt idx="283">
                  <c:v>2408403.211936655</c:v>
                </c:pt>
                <c:pt idx="284">
                  <c:v>3604951.8145162081</c:v>
                </c:pt>
                <c:pt idx="285">
                  <c:v>3021196.1390448571</c:v>
                </c:pt>
                <c:pt idx="286">
                  <c:v>4586155.1075925678</c:v>
                </c:pt>
                <c:pt idx="287">
                  <c:v>4166619.2055616537</c:v>
                </c:pt>
                <c:pt idx="288">
                  <c:v>3945242.7666004882</c:v>
                </c:pt>
                <c:pt idx="289">
                  <c:v>2142148.8804502431</c:v>
                </c:pt>
                <c:pt idx="290">
                  <c:v>3181542.7749941358</c:v>
                </c:pt>
                <c:pt idx="291">
                  <c:v>2978801.6207746216</c:v>
                </c:pt>
                <c:pt idx="292">
                  <c:v>3747931.6742858551</c:v>
                </c:pt>
                <c:pt idx="293">
                  <c:v>4468774.166680851</c:v>
                </c:pt>
                <c:pt idx="294">
                  <c:v>3884929.3932300135</c:v>
                </c:pt>
                <c:pt idx="295">
                  <c:v>3264798.8106788141</c:v>
                </c:pt>
                <c:pt idx="296">
                  <c:v>2664965.0372482152</c:v>
                </c:pt>
                <c:pt idx="297">
                  <c:v>2936419.9352117064</c:v>
                </c:pt>
                <c:pt idx="298">
                  <c:v>2671449.0768334093</c:v>
                </c:pt>
                <c:pt idx="299">
                  <c:v>2951542.3161642137</c:v>
                </c:pt>
                <c:pt idx="300">
                  <c:v>2689315.4726977772</c:v>
                </c:pt>
                <c:pt idx="301">
                  <c:v>3462962.5423836857</c:v>
                </c:pt>
                <c:pt idx="302">
                  <c:v>3705933.1109852581</c:v>
                </c:pt>
                <c:pt idx="303">
                  <c:v>2264525.0499714967</c:v>
                </c:pt>
                <c:pt idx="304">
                  <c:v>3177675.2928185803</c:v>
                </c:pt>
                <c:pt idx="305">
                  <c:v>3429698.375550508</c:v>
                </c:pt>
                <c:pt idx="306">
                  <c:v>2914559.2467406299</c:v>
                </c:pt>
                <c:pt idx="307">
                  <c:v>2416677.7173598218</c:v>
                </c:pt>
                <c:pt idx="308">
                  <c:v>4515472.4440293433</c:v>
                </c:pt>
                <c:pt idx="309">
                  <c:v>1607677.322099298</c:v>
                </c:pt>
                <c:pt idx="310">
                  <c:v>3688154.9334911252</c:v>
                </c:pt>
                <c:pt idx="311">
                  <c:v>2073488.0502266032</c:v>
                </c:pt>
                <c:pt idx="312">
                  <c:v>3918692.8923968496</c:v>
                </c:pt>
                <c:pt idx="313">
                  <c:v>4609120.328712808</c:v>
                </c:pt>
                <c:pt idx="314">
                  <c:v>4997799.7516948497</c:v>
                </c:pt>
                <c:pt idx="315">
                  <c:v>2641264.7662558593</c:v>
                </c:pt>
                <c:pt idx="316">
                  <c:v>3484077.8552861707</c:v>
                </c:pt>
                <c:pt idx="317">
                  <c:v>3393848.7840702971</c:v>
                </c:pt>
                <c:pt idx="318">
                  <c:v>3132140.1833083029</c:v>
                </c:pt>
                <c:pt idx="319">
                  <c:v>3287379.5871022469</c:v>
                </c:pt>
                <c:pt idx="320">
                  <c:v>4387399.7179119121</c:v>
                </c:pt>
                <c:pt idx="321">
                  <c:v>2781290.7672890341</c:v>
                </c:pt>
                <c:pt idx="322">
                  <c:v>4149181.992928192</c:v>
                </c:pt>
                <c:pt idx="323">
                  <c:v>4714976.5817288607</c:v>
                </c:pt>
                <c:pt idx="324">
                  <c:v>2774412.6341390507</c:v>
                </c:pt>
                <c:pt idx="325">
                  <c:v>2616765.3058459577</c:v>
                </c:pt>
                <c:pt idx="326">
                  <c:v>2246532.6274411161</c:v>
                </c:pt>
                <c:pt idx="327">
                  <c:v>2493541.8134846981</c:v>
                </c:pt>
                <c:pt idx="328">
                  <c:v>3504352.7757070446</c:v>
                </c:pt>
                <c:pt idx="329">
                  <c:v>4636553.1913153213</c:v>
                </c:pt>
                <c:pt idx="330">
                  <c:v>3711988.6569690621</c:v>
                </c:pt>
                <c:pt idx="331">
                  <c:v>4551784.4326131186</c:v>
                </c:pt>
                <c:pt idx="332">
                  <c:v>4407456.8610581309</c:v>
                </c:pt>
                <c:pt idx="333">
                  <c:v>2555309.6044651028</c:v>
                </c:pt>
                <c:pt idx="334">
                  <c:v>2626609.5608693296</c:v>
                </c:pt>
                <c:pt idx="335">
                  <c:v>2907518.8298729341</c:v>
                </c:pt>
                <c:pt idx="336">
                  <c:v>4126361.5757156909</c:v>
                </c:pt>
                <c:pt idx="337">
                  <c:v>4386692.9198684581</c:v>
                </c:pt>
                <c:pt idx="338">
                  <c:v>3617771.2240973487</c:v>
                </c:pt>
                <c:pt idx="339">
                  <c:v>3781083.6587113594</c:v>
                </c:pt>
                <c:pt idx="340">
                  <c:v>4861915.1553651327</c:v>
                </c:pt>
                <c:pt idx="341">
                  <c:v>4326392.5895117838</c:v>
                </c:pt>
                <c:pt idx="342">
                  <c:v>4668681.3071256476</c:v>
                </c:pt>
                <c:pt idx="343">
                  <c:v>2330588.093659075</c:v>
                </c:pt>
                <c:pt idx="344">
                  <c:v>2327973.8413086417</c:v>
                </c:pt>
                <c:pt idx="345">
                  <c:v>3700253.2685154318</c:v>
                </c:pt>
                <c:pt idx="346">
                  <c:v>3796455.5134641863</c:v>
                </c:pt>
                <c:pt idx="347">
                  <c:v>2463864.1702848566</c:v>
                </c:pt>
                <c:pt idx="348">
                  <c:v>3879638.0312430677</c:v>
                </c:pt>
                <c:pt idx="349">
                  <c:v>3487311.3309766008</c:v>
                </c:pt>
                <c:pt idx="350">
                  <c:v>3972654.9439709354</c:v>
                </c:pt>
                <c:pt idx="351">
                  <c:v>2931782.8304046015</c:v>
                </c:pt>
                <c:pt idx="352">
                  <c:v>1979909.342646403</c:v>
                </c:pt>
                <c:pt idx="353">
                  <c:v>2454453.9215694568</c:v>
                </c:pt>
                <c:pt idx="354">
                  <c:v>3139626.2325289459</c:v>
                </c:pt>
                <c:pt idx="355">
                  <c:v>3625248.4526904849</c:v>
                </c:pt>
                <c:pt idx="356">
                  <c:v>2061001.3856063841</c:v>
                </c:pt>
                <c:pt idx="357">
                  <c:v>2861554.6012369092</c:v>
                </c:pt>
                <c:pt idx="358">
                  <c:v>3527113.1947734896</c:v>
                </c:pt>
                <c:pt idx="359">
                  <c:v>6739458.2672539763</c:v>
                </c:pt>
                <c:pt idx="360">
                  <c:v>3614635.0121736992</c:v>
                </c:pt>
                <c:pt idx="361">
                  <c:v>4000725.875394742</c:v>
                </c:pt>
                <c:pt idx="362">
                  <c:v>3094286.0376619985</c:v>
                </c:pt>
                <c:pt idx="363">
                  <c:v>3551121.0221176124</c:v>
                </c:pt>
                <c:pt idx="364">
                  <c:v>2416888.1990074278</c:v>
                </c:pt>
                <c:pt idx="365">
                  <c:v>3521399.9402185967</c:v>
                </c:pt>
                <c:pt idx="366">
                  <c:v>4320589.7028113073</c:v>
                </c:pt>
                <c:pt idx="367">
                  <c:v>2466430.9253537268</c:v>
                </c:pt>
                <c:pt idx="368">
                  <c:v>4081229.1722149197</c:v>
                </c:pt>
                <c:pt idx="369">
                  <c:v>2388545.5324417255</c:v>
                </c:pt>
                <c:pt idx="370">
                  <c:v>2927146.0300787827</c:v>
                </c:pt>
                <c:pt idx="371">
                  <c:v>2959885.6004026202</c:v>
                </c:pt>
                <c:pt idx="372">
                  <c:v>3825394.1497562393</c:v>
                </c:pt>
                <c:pt idx="373">
                  <c:v>3816176.9521898534</c:v>
                </c:pt>
                <c:pt idx="374">
                  <c:v>4311587.0681839949</c:v>
                </c:pt>
                <c:pt idx="375">
                  <c:v>3908173.3345168671</c:v>
                </c:pt>
                <c:pt idx="376">
                  <c:v>4285413.023839605</c:v>
                </c:pt>
                <c:pt idx="377">
                  <c:v>3032011.6448563077</c:v>
                </c:pt>
                <c:pt idx="378">
                  <c:v>4618909.7539361082</c:v>
                </c:pt>
                <c:pt idx="379">
                  <c:v>1924316.0349932164</c:v>
                </c:pt>
                <c:pt idx="380">
                  <c:v>2798053.9773623119</c:v>
                </c:pt>
                <c:pt idx="381">
                  <c:v>5042307.7375236107</c:v>
                </c:pt>
                <c:pt idx="382">
                  <c:v>3598946.4745536302</c:v>
                </c:pt>
                <c:pt idx="383">
                  <c:v>4357566.5354339136</c:v>
                </c:pt>
                <c:pt idx="384">
                  <c:v>3319032.9349815701</c:v>
                </c:pt>
                <c:pt idx="385">
                  <c:v>4609380.7476790268</c:v>
                </c:pt>
                <c:pt idx="386">
                  <c:v>3216708.9933512136</c:v>
                </c:pt>
                <c:pt idx="387">
                  <c:v>2717915.6511593731</c:v>
                </c:pt>
                <c:pt idx="388">
                  <c:v>4260279.5281507121</c:v>
                </c:pt>
                <c:pt idx="389">
                  <c:v>5786029.1744072549</c:v>
                </c:pt>
                <c:pt idx="390">
                  <c:v>3255642.8761759987</c:v>
                </c:pt>
                <c:pt idx="391">
                  <c:v>2510808.8369591637</c:v>
                </c:pt>
                <c:pt idx="392">
                  <c:v>3420703.8841202292</c:v>
                </c:pt>
                <c:pt idx="393">
                  <c:v>2151699.9572093738</c:v>
                </c:pt>
                <c:pt idx="394">
                  <c:v>2959053.8182469239</c:v>
                </c:pt>
                <c:pt idx="395">
                  <c:v>4401021.4608559478</c:v>
                </c:pt>
                <c:pt idx="396">
                  <c:v>4551311.898366251</c:v>
                </c:pt>
                <c:pt idx="397">
                  <c:v>1717356.753894072</c:v>
                </c:pt>
                <c:pt idx="398">
                  <c:v>4312912.2559968038</c:v>
                </c:pt>
                <c:pt idx="399">
                  <c:v>3888328.0090412702</c:v>
                </c:pt>
                <c:pt idx="400">
                  <c:v>2390579.5417438676</c:v>
                </c:pt>
                <c:pt idx="401">
                  <c:v>3686144.4712760807</c:v>
                </c:pt>
                <c:pt idx="402">
                  <c:v>5159673.0548999077</c:v>
                </c:pt>
                <c:pt idx="403">
                  <c:v>3859229.6563985185</c:v>
                </c:pt>
                <c:pt idx="404">
                  <c:v>3036411.0276911492</c:v>
                </c:pt>
                <c:pt idx="405">
                  <c:v>4422226.2512333011</c:v>
                </c:pt>
                <c:pt idx="406">
                  <c:v>5778232.0085657891</c:v>
                </c:pt>
                <c:pt idx="407">
                  <c:v>2196230.7727679308</c:v>
                </c:pt>
                <c:pt idx="408">
                  <c:v>3550391.1068010428</c:v>
                </c:pt>
                <c:pt idx="409">
                  <c:v>4607101.8262858121</c:v>
                </c:pt>
                <c:pt idx="410">
                  <c:v>3323625.0094117755</c:v>
                </c:pt>
                <c:pt idx="411">
                  <c:v>5045781.7330055861</c:v>
                </c:pt>
                <c:pt idx="412">
                  <c:v>4094021.2239665794</c:v>
                </c:pt>
                <c:pt idx="413">
                  <c:v>4824980.6805397691</c:v>
                </c:pt>
                <c:pt idx="414">
                  <c:v>4104131.0163482022</c:v>
                </c:pt>
                <c:pt idx="415">
                  <c:v>2500663.8054198436</c:v>
                </c:pt>
                <c:pt idx="416">
                  <c:v>3355806.1166236755</c:v>
                </c:pt>
                <c:pt idx="417">
                  <c:v>5130517.1115109306</c:v>
                </c:pt>
                <c:pt idx="418">
                  <c:v>3420407.7011618922</c:v>
                </c:pt>
                <c:pt idx="419">
                  <c:v>4937246.3910050103</c:v>
                </c:pt>
                <c:pt idx="420">
                  <c:v>4298563.5641583065</c:v>
                </c:pt>
                <c:pt idx="421">
                  <c:v>2377316.4656669479</c:v>
                </c:pt>
                <c:pt idx="422">
                  <c:v>3509168.4902500976</c:v>
                </c:pt>
                <c:pt idx="423">
                  <c:v>5187135.9940720666</c:v>
                </c:pt>
                <c:pt idx="424">
                  <c:v>2571164.5849356232</c:v>
                </c:pt>
                <c:pt idx="425">
                  <c:v>3003667.387047308</c:v>
                </c:pt>
                <c:pt idx="426">
                  <c:v>3693887.6481718873</c:v>
                </c:pt>
                <c:pt idx="427">
                  <c:v>3951885.0536272652</c:v>
                </c:pt>
                <c:pt idx="428">
                  <c:v>2584525.6729528666</c:v>
                </c:pt>
                <c:pt idx="429">
                  <c:v>2800929.1635923125</c:v>
                </c:pt>
                <c:pt idx="430">
                  <c:v>3495113.6561117764</c:v>
                </c:pt>
                <c:pt idx="431">
                  <c:v>3887301.866570232</c:v>
                </c:pt>
                <c:pt idx="432">
                  <c:v>4854929.1587333893</c:v>
                </c:pt>
                <c:pt idx="433">
                  <c:v>3173228.0888471329</c:v>
                </c:pt>
                <c:pt idx="434">
                  <c:v>2840363.0949040796</c:v>
                </c:pt>
                <c:pt idx="435">
                  <c:v>3108590.1790409191</c:v>
                </c:pt>
                <c:pt idx="436">
                  <c:v>2280030.3299402213</c:v>
                </c:pt>
                <c:pt idx="437">
                  <c:v>3315539.2875713045</c:v>
                </c:pt>
                <c:pt idx="438">
                  <c:v>3718443.444427338</c:v>
                </c:pt>
                <c:pt idx="439">
                  <c:v>4499662.8980585551</c:v>
                </c:pt>
                <c:pt idx="440">
                  <c:v>3592094.0073587745</c:v>
                </c:pt>
                <c:pt idx="441">
                  <c:v>3869305.7414949453</c:v>
                </c:pt>
                <c:pt idx="442">
                  <c:v>4467420.2580923541</c:v>
                </c:pt>
                <c:pt idx="443">
                  <c:v>3453010.649422776</c:v>
                </c:pt>
                <c:pt idx="444">
                  <c:v>3962392.0789413597</c:v>
                </c:pt>
                <c:pt idx="445">
                  <c:v>3903238.7533115367</c:v>
                </c:pt>
                <c:pt idx="446">
                  <c:v>4243542.9668129049</c:v>
                </c:pt>
                <c:pt idx="447">
                  <c:v>2758588.546802754</c:v>
                </c:pt>
                <c:pt idx="448">
                  <c:v>3615214.0655261711</c:v>
                </c:pt>
                <c:pt idx="449">
                  <c:v>2582995.2239881703</c:v>
                </c:pt>
                <c:pt idx="450">
                  <c:v>4706867.0433502067</c:v>
                </c:pt>
                <c:pt idx="451">
                  <c:v>1928614.7857829349</c:v>
                </c:pt>
                <c:pt idx="452">
                  <c:v>2926179.6044478575</c:v>
                </c:pt>
                <c:pt idx="453">
                  <c:v>4225093.9413992492</c:v>
                </c:pt>
                <c:pt idx="454">
                  <c:v>3924146.3152056769</c:v>
                </c:pt>
                <c:pt idx="455">
                  <c:v>4147839.8475674447</c:v>
                </c:pt>
                <c:pt idx="456">
                  <c:v>3231945.0159195554</c:v>
                </c:pt>
                <c:pt idx="457">
                  <c:v>4960446.7722016647</c:v>
                </c:pt>
                <c:pt idx="458">
                  <c:v>2281491.3691508858</c:v>
                </c:pt>
                <c:pt idx="459">
                  <c:v>3821755.8848720891</c:v>
                </c:pt>
                <c:pt idx="460">
                  <c:v>3258138.671461165</c:v>
                </c:pt>
                <c:pt idx="461">
                  <c:v>3979480.6547522889</c:v>
                </c:pt>
                <c:pt idx="462">
                  <c:v>3624574.4368658396</c:v>
                </c:pt>
                <c:pt idx="463">
                  <c:v>3555022.7055710712</c:v>
                </c:pt>
                <c:pt idx="464">
                  <c:v>2589364.4973737421</c:v>
                </c:pt>
                <c:pt idx="465">
                  <c:v>3929049.4590148581</c:v>
                </c:pt>
                <c:pt idx="466">
                  <c:v>2829236.5841759131</c:v>
                </c:pt>
                <c:pt idx="467">
                  <c:v>3365791.794512467</c:v>
                </c:pt>
                <c:pt idx="468">
                  <c:v>4274911.4957363801</c:v>
                </c:pt>
                <c:pt idx="469">
                  <c:v>3728371.5796929956</c:v>
                </c:pt>
                <c:pt idx="470">
                  <c:v>2800003.8439327707</c:v>
                </c:pt>
                <c:pt idx="471">
                  <c:v>4056911.1779299355</c:v>
                </c:pt>
                <c:pt idx="472">
                  <c:v>3940835.0406436841</c:v>
                </c:pt>
                <c:pt idx="473">
                  <c:v>3095063.0522944299</c:v>
                </c:pt>
                <c:pt idx="474">
                  <c:v>3805063.8213078389</c:v>
                </c:pt>
                <c:pt idx="475">
                  <c:v>3522667.1518395711</c:v>
                </c:pt>
                <c:pt idx="476">
                  <c:v>4837549.8902132353</c:v>
                </c:pt>
                <c:pt idx="477">
                  <c:v>3206396.1241801353</c:v>
                </c:pt>
                <c:pt idx="478">
                  <c:v>4904208.8140316298</c:v>
                </c:pt>
                <c:pt idx="479">
                  <c:v>3263059.1258535828</c:v>
                </c:pt>
                <c:pt idx="480">
                  <c:v>3012896.5897442303</c:v>
                </c:pt>
                <c:pt idx="481">
                  <c:v>4810156.6472284729</c:v>
                </c:pt>
                <c:pt idx="482">
                  <c:v>2720275.6702684187</c:v>
                </c:pt>
                <c:pt idx="483">
                  <c:v>2991977.3934709607</c:v>
                </c:pt>
                <c:pt idx="484">
                  <c:v>4464329.3173737023</c:v>
                </c:pt>
                <c:pt idx="485">
                  <c:v>4942756.2947698496</c:v>
                </c:pt>
                <c:pt idx="486">
                  <c:v>3760082.5925200521</c:v>
                </c:pt>
                <c:pt idx="487">
                  <c:v>4571871.42742413</c:v>
                </c:pt>
                <c:pt idx="488">
                  <c:v>3639703.0484827696</c:v>
                </c:pt>
                <c:pt idx="489">
                  <c:v>3449897.6291194153</c:v>
                </c:pt>
                <c:pt idx="490">
                  <c:v>2463322.7796463305</c:v>
                </c:pt>
                <c:pt idx="491">
                  <c:v>2583411.1100374185</c:v>
                </c:pt>
                <c:pt idx="492">
                  <c:v>3911107.0290811863</c:v>
                </c:pt>
                <c:pt idx="493">
                  <c:v>2688431.9640406184</c:v>
                </c:pt>
                <c:pt idx="494">
                  <c:v>3140538.2307660989</c:v>
                </c:pt>
                <c:pt idx="495">
                  <c:v>4670606.330966264</c:v>
                </c:pt>
                <c:pt idx="496">
                  <c:v>2677798.8405895941</c:v>
                </c:pt>
                <c:pt idx="497">
                  <c:v>3226786.9539814768</c:v>
                </c:pt>
                <c:pt idx="498">
                  <c:v>4002464.7601321358</c:v>
                </c:pt>
                <c:pt idx="499">
                  <c:v>3472903.2923805541</c:v>
                </c:pt>
                <c:pt idx="500">
                  <c:v>3865607.865886556</c:v>
                </c:pt>
                <c:pt idx="501">
                  <c:v>2176545.986948668</c:v>
                </c:pt>
                <c:pt idx="502">
                  <c:v>2989254.6635195254</c:v>
                </c:pt>
                <c:pt idx="503">
                  <c:v>3229014.1776634636</c:v>
                </c:pt>
                <c:pt idx="504">
                  <c:v>3284410.4873495004</c:v>
                </c:pt>
                <c:pt idx="505">
                  <c:v>3349658.7821400366</c:v>
                </c:pt>
                <c:pt idx="506">
                  <c:v>4610510.1142844195</c:v>
                </c:pt>
                <c:pt idx="507">
                  <c:v>3809057.2261605598</c:v>
                </c:pt>
                <c:pt idx="508">
                  <c:v>2967375.0632926337</c:v>
                </c:pt>
                <c:pt idx="509">
                  <c:v>4063864.4547432419</c:v>
                </c:pt>
                <c:pt idx="510">
                  <c:v>3694582.4794641258</c:v>
                </c:pt>
                <c:pt idx="511">
                  <c:v>4493680.8332250314</c:v>
                </c:pt>
                <c:pt idx="512">
                  <c:v>1718808.2778189359</c:v>
                </c:pt>
                <c:pt idx="513">
                  <c:v>2919333.0262276717</c:v>
                </c:pt>
                <c:pt idx="514">
                  <c:v>2391449.3967404244</c:v>
                </c:pt>
                <c:pt idx="515">
                  <c:v>3920283.7640704773</c:v>
                </c:pt>
                <c:pt idx="516">
                  <c:v>3191191.5753522404</c:v>
                </c:pt>
                <c:pt idx="517">
                  <c:v>2892900.5672514415</c:v>
                </c:pt>
                <c:pt idx="518">
                  <c:v>2743906.9571693973</c:v>
                </c:pt>
                <c:pt idx="519">
                  <c:v>4356875.7804333149</c:v>
                </c:pt>
                <c:pt idx="520">
                  <c:v>3974217.2677772148</c:v>
                </c:pt>
                <c:pt idx="521">
                  <c:v>3503612.3570839269</c:v>
                </c:pt>
                <c:pt idx="522">
                  <c:v>3460743.6201919839</c:v>
                </c:pt>
                <c:pt idx="523">
                  <c:v>3026994.1224019635</c:v>
                </c:pt>
                <c:pt idx="524">
                  <c:v>3162539.6148514901</c:v>
                </c:pt>
                <c:pt idx="525">
                  <c:v>2750828.1641454468</c:v>
                </c:pt>
                <c:pt idx="526">
                  <c:v>4174117.3918059669</c:v>
                </c:pt>
                <c:pt idx="527">
                  <c:v>2068577.3051233562</c:v>
                </c:pt>
                <c:pt idx="528">
                  <c:v>1751811.493010655</c:v>
                </c:pt>
                <c:pt idx="529">
                  <c:v>3372532.0934415287</c:v>
                </c:pt>
                <c:pt idx="530">
                  <c:v>4868057.8319614204</c:v>
                </c:pt>
                <c:pt idx="531">
                  <c:v>2605474.3277189275</c:v>
                </c:pt>
                <c:pt idx="532">
                  <c:v>2804988.2015054352</c:v>
                </c:pt>
                <c:pt idx="533">
                  <c:v>2460734.7834620462</c:v>
                </c:pt>
                <c:pt idx="534">
                  <c:v>4619664.4803979006</c:v>
                </c:pt>
                <c:pt idx="535">
                  <c:v>3032236.6181632001</c:v>
                </c:pt>
                <c:pt idx="536">
                  <c:v>3317787.1930313651</c:v>
                </c:pt>
                <c:pt idx="537">
                  <c:v>3246256.8693647422</c:v>
                </c:pt>
                <c:pt idx="538">
                  <c:v>3521615.772103969</c:v>
                </c:pt>
                <c:pt idx="539">
                  <c:v>3825995.4275234435</c:v>
                </c:pt>
                <c:pt idx="540">
                  <c:v>4582611.3095097356</c:v>
                </c:pt>
                <c:pt idx="541">
                  <c:v>3176979.8847477618</c:v>
                </c:pt>
                <c:pt idx="542">
                  <c:v>2988001.6092740712</c:v>
                </c:pt>
                <c:pt idx="543">
                  <c:v>2731352.1966251219</c:v>
                </c:pt>
                <c:pt idx="544">
                  <c:v>3673661.169761322</c:v>
                </c:pt>
                <c:pt idx="545">
                  <c:v>3708990.5821135617</c:v>
                </c:pt>
                <c:pt idx="546">
                  <c:v>4324867.8236764688</c:v>
                </c:pt>
                <c:pt idx="547">
                  <c:v>3764317.4427811131</c:v>
                </c:pt>
                <c:pt idx="548">
                  <c:v>2870958.8112944653</c:v>
                </c:pt>
                <c:pt idx="549">
                  <c:v>2635910.4962048163</c:v>
                </c:pt>
                <c:pt idx="550">
                  <c:v>2384456.562181673</c:v>
                </c:pt>
                <c:pt idx="551">
                  <c:v>3190770.0028447248</c:v>
                </c:pt>
                <c:pt idx="552">
                  <c:v>2849387.1765173883</c:v>
                </c:pt>
                <c:pt idx="553">
                  <c:v>2588274.1969635235</c:v>
                </c:pt>
                <c:pt idx="554">
                  <c:v>5125823.2357529569</c:v>
                </c:pt>
                <c:pt idx="555">
                  <c:v>3521255.9285716051</c:v>
                </c:pt>
                <c:pt idx="556">
                  <c:v>3201148.3811606816</c:v>
                </c:pt>
                <c:pt idx="557">
                  <c:v>3298778.156369464</c:v>
                </c:pt>
                <c:pt idx="558">
                  <c:v>2471492.8561371751</c:v>
                </c:pt>
                <c:pt idx="559">
                  <c:v>2553395.9001741707</c:v>
                </c:pt>
                <c:pt idx="560">
                  <c:v>4091680.7527233693</c:v>
                </c:pt>
                <c:pt idx="561">
                  <c:v>3762085.8480422376</c:v>
                </c:pt>
                <c:pt idx="562">
                  <c:v>3307410.0923089194</c:v>
                </c:pt>
                <c:pt idx="563">
                  <c:v>3277699.3455819115</c:v>
                </c:pt>
                <c:pt idx="564">
                  <c:v>3286260.6771351886</c:v>
                </c:pt>
                <c:pt idx="565">
                  <c:v>4551867.4209409906</c:v>
                </c:pt>
                <c:pt idx="566">
                  <c:v>2420995.3762366809</c:v>
                </c:pt>
                <c:pt idx="567">
                  <c:v>4095603.3441793518</c:v>
                </c:pt>
                <c:pt idx="568">
                  <c:v>3319335.0344722117</c:v>
                </c:pt>
                <c:pt idx="569">
                  <c:v>1898903.7863452148</c:v>
                </c:pt>
                <c:pt idx="570">
                  <c:v>3372767.3143381164</c:v>
                </c:pt>
                <c:pt idx="571">
                  <c:v>2728678.8280311814</c:v>
                </c:pt>
                <c:pt idx="572">
                  <c:v>3683909.4846522869</c:v>
                </c:pt>
                <c:pt idx="573">
                  <c:v>3942655.730014327</c:v>
                </c:pt>
                <c:pt idx="574">
                  <c:v>3403572.3055466544</c:v>
                </c:pt>
                <c:pt idx="575">
                  <c:v>1326835.4498619731</c:v>
                </c:pt>
                <c:pt idx="576">
                  <c:v>4569313.4138212223</c:v>
                </c:pt>
                <c:pt idx="577">
                  <c:v>2349170.6074749934</c:v>
                </c:pt>
                <c:pt idx="578">
                  <c:v>2401439.5937177143</c:v>
                </c:pt>
                <c:pt idx="579">
                  <c:v>2719269.9561143587</c:v>
                </c:pt>
                <c:pt idx="580">
                  <c:v>4370210.7377966028</c:v>
                </c:pt>
                <c:pt idx="581">
                  <c:v>2874594.4155628332</c:v>
                </c:pt>
                <c:pt idx="582">
                  <c:v>2905419.9090483957</c:v>
                </c:pt>
                <c:pt idx="583">
                  <c:v>3095678.0545202182</c:v>
                </c:pt>
                <c:pt idx="584">
                  <c:v>3147805.8060800219</c:v>
                </c:pt>
                <c:pt idx="585">
                  <c:v>4668320.8753785063</c:v>
                </c:pt>
                <c:pt idx="586">
                  <c:v>2569692.4707644423</c:v>
                </c:pt>
                <c:pt idx="587">
                  <c:v>3444060.7022969443</c:v>
                </c:pt>
                <c:pt idx="588">
                  <c:v>1696247.4674655478</c:v>
                </c:pt>
                <c:pt idx="589">
                  <c:v>2779240.499376616</c:v>
                </c:pt>
                <c:pt idx="590">
                  <c:v>5050488.2072356651</c:v>
                </c:pt>
                <c:pt idx="591">
                  <c:v>4402682.9340009466</c:v>
                </c:pt>
                <c:pt idx="592">
                  <c:v>5151366.4044926856</c:v>
                </c:pt>
                <c:pt idx="593">
                  <c:v>3472970.702322972</c:v>
                </c:pt>
                <c:pt idx="594">
                  <c:v>2350670.4842816968</c:v>
                </c:pt>
                <c:pt idx="595">
                  <c:v>2640095.3682354772</c:v>
                </c:pt>
                <c:pt idx="596">
                  <c:v>3519886.071081121</c:v>
                </c:pt>
                <c:pt idx="597">
                  <c:v>4363000.6293319389</c:v>
                </c:pt>
                <c:pt idx="598">
                  <c:v>4099022.760298084</c:v>
                </c:pt>
                <c:pt idx="599">
                  <c:v>4605785.7696915036</c:v>
                </c:pt>
                <c:pt idx="600">
                  <c:v>2876007.6295288624</c:v>
                </c:pt>
                <c:pt idx="601">
                  <c:v>2613786.725025414</c:v>
                </c:pt>
                <c:pt idx="602">
                  <c:v>2833034.6125461799</c:v>
                </c:pt>
                <c:pt idx="603">
                  <c:v>3810021.9899720578</c:v>
                </c:pt>
                <c:pt idx="604">
                  <c:v>3642234.9381107944</c:v>
                </c:pt>
                <c:pt idx="605">
                  <c:v>2095884.3576680243</c:v>
                </c:pt>
                <c:pt idx="606">
                  <c:v>2935285.8845708473</c:v>
                </c:pt>
                <c:pt idx="607">
                  <c:v>2788255.7379513555</c:v>
                </c:pt>
                <c:pt idx="608">
                  <c:v>3609025.4349339148</c:v>
                </c:pt>
                <c:pt idx="609">
                  <c:v>3735079.5200188388</c:v>
                </c:pt>
                <c:pt idx="610">
                  <c:v>3726520.8793680952</c:v>
                </c:pt>
                <c:pt idx="611">
                  <c:v>4359154.9082367606</c:v>
                </c:pt>
                <c:pt idx="612">
                  <c:v>3258540.9312831811</c:v>
                </c:pt>
                <c:pt idx="613">
                  <c:v>3098682.1789628537</c:v>
                </c:pt>
                <c:pt idx="614">
                  <c:v>4228111.6509268852</c:v>
                </c:pt>
                <c:pt idx="615">
                  <c:v>3856156.6103860643</c:v>
                </c:pt>
                <c:pt idx="616">
                  <c:v>1982868.7999546858</c:v>
                </c:pt>
                <c:pt idx="617">
                  <c:v>2819791.1484941943</c:v>
                </c:pt>
                <c:pt idx="618">
                  <c:v>5317275.0229503419</c:v>
                </c:pt>
                <c:pt idx="619">
                  <c:v>2055555.4685697921</c:v>
                </c:pt>
                <c:pt idx="620">
                  <c:v>4311485.4266050328</c:v>
                </c:pt>
                <c:pt idx="621">
                  <c:v>3073348.6450895639</c:v>
                </c:pt>
                <c:pt idx="622">
                  <c:v>3800343.3179862765</c:v>
                </c:pt>
                <c:pt idx="623">
                  <c:v>2567122.9624086632</c:v>
                </c:pt>
                <c:pt idx="624">
                  <c:v>3695285.6166604054</c:v>
                </c:pt>
                <c:pt idx="625">
                  <c:v>3649894.854270577</c:v>
                </c:pt>
                <c:pt idx="626">
                  <c:v>3965700.4843813791</c:v>
                </c:pt>
                <c:pt idx="627">
                  <c:v>4213179.1118866</c:v>
                </c:pt>
                <c:pt idx="628">
                  <c:v>3279977.4647550536</c:v>
                </c:pt>
                <c:pt idx="629">
                  <c:v>4243821.4877079129</c:v>
                </c:pt>
                <c:pt idx="630">
                  <c:v>5595228.5973891569</c:v>
                </c:pt>
                <c:pt idx="631">
                  <c:v>3341612.5372048547</c:v>
                </c:pt>
                <c:pt idx="632">
                  <c:v>3613900.8657954847</c:v>
                </c:pt>
                <c:pt idx="633">
                  <c:v>5740670.3020356037</c:v>
                </c:pt>
                <c:pt idx="634">
                  <c:v>4049205.2396946684</c:v>
                </c:pt>
                <c:pt idx="635">
                  <c:v>3560825.1424805475</c:v>
                </c:pt>
                <c:pt idx="636">
                  <c:v>4080319.9899191507</c:v>
                </c:pt>
                <c:pt idx="637">
                  <c:v>3830366.7957566734</c:v>
                </c:pt>
                <c:pt idx="638">
                  <c:v>4019070.83674123</c:v>
                </c:pt>
                <c:pt idx="639">
                  <c:v>3295782.5482301586</c:v>
                </c:pt>
                <c:pt idx="640">
                  <c:v>5237968.5223383652</c:v>
                </c:pt>
                <c:pt idx="641">
                  <c:v>4944256.2009866573</c:v>
                </c:pt>
                <c:pt idx="642">
                  <c:v>4024879.9736723015</c:v>
                </c:pt>
                <c:pt idx="643">
                  <c:v>6783384.220267036</c:v>
                </c:pt>
                <c:pt idx="644">
                  <c:v>6353025.4295605691</c:v>
                </c:pt>
                <c:pt idx="645">
                  <c:v>3392990.7818797939</c:v>
                </c:pt>
                <c:pt idx="646">
                  <c:v>3889062.3163538356</c:v>
                </c:pt>
                <c:pt idx="647">
                  <c:v>3313916.98179291</c:v>
                </c:pt>
                <c:pt idx="648">
                  <c:v>2523183.2039086199</c:v>
                </c:pt>
                <c:pt idx="649">
                  <c:v>3794684.9854992777</c:v>
                </c:pt>
                <c:pt idx="650">
                  <c:v>2297546.308454724</c:v>
                </c:pt>
                <c:pt idx="651">
                  <c:v>5385122.6105264667</c:v>
                </c:pt>
                <c:pt idx="652">
                  <c:v>3416557.6563005969</c:v>
                </c:pt>
                <c:pt idx="653">
                  <c:v>4625782.5899472889</c:v>
                </c:pt>
                <c:pt idx="654">
                  <c:v>2585953.3757963888</c:v>
                </c:pt>
                <c:pt idx="655">
                  <c:v>3215353.2180759446</c:v>
                </c:pt>
                <c:pt idx="656">
                  <c:v>4232197.0803194819</c:v>
                </c:pt>
                <c:pt idx="657">
                  <c:v>3690820.7625577417</c:v>
                </c:pt>
                <c:pt idx="658">
                  <c:v>2485794.1018546312</c:v>
                </c:pt>
                <c:pt idx="659">
                  <c:v>3540782.5055213603</c:v>
                </c:pt>
                <c:pt idx="660">
                  <c:v>2924048.1561276284</c:v>
                </c:pt>
                <c:pt idx="661">
                  <c:v>2470699.5534378942</c:v>
                </c:pt>
                <c:pt idx="662">
                  <c:v>3420315.7933445713</c:v>
                </c:pt>
                <c:pt idx="663">
                  <c:v>3395113.2035648716</c:v>
                </c:pt>
                <c:pt idx="664">
                  <c:v>3989956.0339377415</c:v>
                </c:pt>
                <c:pt idx="665">
                  <c:v>3310604.2399544553</c:v>
                </c:pt>
                <c:pt idx="666">
                  <c:v>4432591.7053299053</c:v>
                </c:pt>
                <c:pt idx="667">
                  <c:v>2749940.5305639817</c:v>
                </c:pt>
                <c:pt idx="668">
                  <c:v>3390306.2040946232</c:v>
                </c:pt>
                <c:pt idx="669">
                  <c:v>3325598.515312267</c:v>
                </c:pt>
                <c:pt idx="670">
                  <c:v>4463591.6827335479</c:v>
                </c:pt>
                <c:pt idx="671">
                  <c:v>2578627.232536681</c:v>
                </c:pt>
                <c:pt idx="672">
                  <c:v>3875997.1968878848</c:v>
                </c:pt>
                <c:pt idx="673">
                  <c:v>1737366.6498469729</c:v>
                </c:pt>
                <c:pt idx="674">
                  <c:v>4603757.2769182306</c:v>
                </c:pt>
                <c:pt idx="675">
                  <c:v>4659711.1615461009</c:v>
                </c:pt>
                <c:pt idx="676">
                  <c:v>3459800.8076747088</c:v>
                </c:pt>
                <c:pt idx="677">
                  <c:v>2755789.8360253647</c:v>
                </c:pt>
                <c:pt idx="678">
                  <c:v>3515416.155219201</c:v>
                </c:pt>
                <c:pt idx="679">
                  <c:v>2411262.6081336732</c:v>
                </c:pt>
                <c:pt idx="680">
                  <c:v>3587137.6829653908</c:v>
                </c:pt>
                <c:pt idx="681">
                  <c:v>2092783.6949568924</c:v>
                </c:pt>
                <c:pt idx="682">
                  <c:v>2455435.3993936242</c:v>
                </c:pt>
                <c:pt idx="683">
                  <c:v>2248748.6768691973</c:v>
                </c:pt>
                <c:pt idx="684">
                  <c:v>2669827.6846054276</c:v>
                </c:pt>
                <c:pt idx="685">
                  <c:v>2451587.7143540117</c:v>
                </c:pt>
                <c:pt idx="686">
                  <c:v>1258561.6453400769</c:v>
                </c:pt>
                <c:pt idx="687">
                  <c:v>4101299.0940954797</c:v>
                </c:pt>
                <c:pt idx="688">
                  <c:v>3452995.0430746577</c:v>
                </c:pt>
                <c:pt idx="689">
                  <c:v>3335962.3873681375</c:v>
                </c:pt>
                <c:pt idx="690">
                  <c:v>2881720.519953317</c:v>
                </c:pt>
                <c:pt idx="691">
                  <c:v>3166841.719879684</c:v>
                </c:pt>
                <c:pt idx="692">
                  <c:v>3966785.9419432129</c:v>
                </c:pt>
                <c:pt idx="693">
                  <c:v>4033572.2769475449</c:v>
                </c:pt>
                <c:pt idx="694">
                  <c:v>2680157.9898766261</c:v>
                </c:pt>
                <c:pt idx="695">
                  <c:v>2814968.4769074786</c:v>
                </c:pt>
                <c:pt idx="696">
                  <c:v>3325368.6275784904</c:v>
                </c:pt>
                <c:pt idx="697">
                  <c:v>3124776.7721472136</c:v>
                </c:pt>
                <c:pt idx="698">
                  <c:v>5976989.3990660207</c:v>
                </c:pt>
                <c:pt idx="699">
                  <c:v>3618194.9092521761</c:v>
                </c:pt>
                <c:pt idx="700">
                  <c:v>4835748.3969200775</c:v>
                </c:pt>
                <c:pt idx="701">
                  <c:v>2175199.3794123135</c:v>
                </c:pt>
                <c:pt idx="702">
                  <c:v>4204970.5700070243</c:v>
                </c:pt>
                <c:pt idx="703">
                  <c:v>3049944.5583948186</c:v>
                </c:pt>
                <c:pt idx="704">
                  <c:v>4143305.116547606</c:v>
                </c:pt>
                <c:pt idx="705">
                  <c:v>3243118.5166748301</c:v>
                </c:pt>
                <c:pt idx="706">
                  <c:v>3072285.8002299303</c:v>
                </c:pt>
                <c:pt idx="707">
                  <c:v>3596352.1342459079</c:v>
                </c:pt>
                <c:pt idx="708">
                  <c:v>2605782.4059910942</c:v>
                </c:pt>
                <c:pt idx="709">
                  <c:v>4202651.6717494456</c:v>
                </c:pt>
                <c:pt idx="710">
                  <c:v>3336310.5138347903</c:v>
                </c:pt>
                <c:pt idx="711">
                  <c:v>1890133.0111503475</c:v>
                </c:pt>
                <c:pt idx="712">
                  <c:v>4181002.2589320666</c:v>
                </c:pt>
                <c:pt idx="713">
                  <c:v>5388063.849566333</c:v>
                </c:pt>
                <c:pt idx="714">
                  <c:v>4876802.3687674468</c:v>
                </c:pt>
                <c:pt idx="715">
                  <c:v>4974844.9399098661</c:v>
                </c:pt>
                <c:pt idx="716">
                  <c:v>2352521.9391285302</c:v>
                </c:pt>
                <c:pt idx="717">
                  <c:v>3459845.0080605648</c:v>
                </c:pt>
                <c:pt idx="718">
                  <c:v>2794697.1814467954</c:v>
                </c:pt>
                <c:pt idx="719">
                  <c:v>2827215.6240163003</c:v>
                </c:pt>
                <c:pt idx="720">
                  <c:v>2729872.8588097473</c:v>
                </c:pt>
                <c:pt idx="721">
                  <c:v>3633547.9179130839</c:v>
                </c:pt>
                <c:pt idx="722">
                  <c:v>3351746.0370900058</c:v>
                </c:pt>
                <c:pt idx="723">
                  <c:v>4767553.5752147371</c:v>
                </c:pt>
                <c:pt idx="724">
                  <c:v>3775509.2916033696</c:v>
                </c:pt>
                <c:pt idx="725">
                  <c:v>3391995.903959828</c:v>
                </c:pt>
                <c:pt idx="726">
                  <c:v>2716736.993657032</c:v>
                </c:pt>
                <c:pt idx="727">
                  <c:v>3168574.4242352857</c:v>
                </c:pt>
                <c:pt idx="728">
                  <c:v>1688670.7513525526</c:v>
                </c:pt>
                <c:pt idx="729">
                  <c:v>3808033.9244986591</c:v>
                </c:pt>
                <c:pt idx="730">
                  <c:v>4819754.6171880495</c:v>
                </c:pt>
                <c:pt idx="731">
                  <c:v>4085429.5778518496</c:v>
                </c:pt>
                <c:pt idx="732">
                  <c:v>4204353.9744683336</c:v>
                </c:pt>
                <c:pt idx="733">
                  <c:v>4083552.2211359059</c:v>
                </c:pt>
                <c:pt idx="734">
                  <c:v>2940408.1323684724</c:v>
                </c:pt>
                <c:pt idx="735">
                  <c:v>3456700.8481281097</c:v>
                </c:pt>
                <c:pt idx="736">
                  <c:v>2991619.7688793237</c:v>
                </c:pt>
                <c:pt idx="737">
                  <c:v>3787992.0800731881</c:v>
                </c:pt>
                <c:pt idx="738">
                  <c:v>4086732.6027065585</c:v>
                </c:pt>
                <c:pt idx="739">
                  <c:v>3844236.8774497821</c:v>
                </c:pt>
                <c:pt idx="740">
                  <c:v>1311180.3343630896</c:v>
                </c:pt>
                <c:pt idx="741">
                  <c:v>3101419.3597207381</c:v>
                </c:pt>
                <c:pt idx="742">
                  <c:v>3870579.0635174881</c:v>
                </c:pt>
                <c:pt idx="743">
                  <c:v>3594075.0257697976</c:v>
                </c:pt>
                <c:pt idx="744">
                  <c:v>3539049.2626255704</c:v>
                </c:pt>
                <c:pt idx="745">
                  <c:v>3690977.6950242892</c:v>
                </c:pt>
                <c:pt idx="746">
                  <c:v>2582284.4101571292</c:v>
                </c:pt>
                <c:pt idx="747">
                  <c:v>4197612.0184943462</c:v>
                </c:pt>
                <c:pt idx="748">
                  <c:v>2334975.8645054614</c:v>
                </c:pt>
                <c:pt idx="749">
                  <c:v>2413809.6868243408</c:v>
                </c:pt>
                <c:pt idx="750">
                  <c:v>3571234.8478200897</c:v>
                </c:pt>
                <c:pt idx="751">
                  <c:v>3002255.7246784829</c:v>
                </c:pt>
                <c:pt idx="752">
                  <c:v>3987777.130646483</c:v>
                </c:pt>
                <c:pt idx="753">
                  <c:v>3759696.5629824945</c:v>
                </c:pt>
                <c:pt idx="754">
                  <c:v>3870381.1082243542</c:v>
                </c:pt>
                <c:pt idx="755">
                  <c:v>4416691.6440646471</c:v>
                </c:pt>
                <c:pt idx="756">
                  <c:v>3326276.4135122052</c:v>
                </c:pt>
                <c:pt idx="757">
                  <c:v>2424431.3926819465</c:v>
                </c:pt>
                <c:pt idx="758">
                  <c:v>2616408.0218088967</c:v>
                </c:pt>
                <c:pt idx="759">
                  <c:v>4514549.9724897724</c:v>
                </c:pt>
                <c:pt idx="760">
                  <c:v>3412171.3453633897</c:v>
                </c:pt>
                <c:pt idx="761">
                  <c:v>4001612.4862915501</c:v>
                </c:pt>
                <c:pt idx="762">
                  <c:v>4064565.8167089117</c:v>
                </c:pt>
                <c:pt idx="763">
                  <c:v>2907870.3853260404</c:v>
                </c:pt>
                <c:pt idx="764">
                  <c:v>3848013.6965770093</c:v>
                </c:pt>
                <c:pt idx="765">
                  <c:v>3098184.7934865262</c:v>
                </c:pt>
                <c:pt idx="766">
                  <c:v>4684135.7777032414</c:v>
                </c:pt>
                <c:pt idx="767">
                  <c:v>3282531.0478771026</c:v>
                </c:pt>
                <c:pt idx="768">
                  <c:v>3479827.8848040183</c:v>
                </c:pt>
                <c:pt idx="769">
                  <c:v>2215266.5868047858</c:v>
                </c:pt>
                <c:pt idx="770">
                  <c:v>2487149.589098285</c:v>
                </c:pt>
                <c:pt idx="771">
                  <c:v>2436857.333329801</c:v>
                </c:pt>
                <c:pt idx="772">
                  <c:v>4219239.6988692358</c:v>
                </c:pt>
                <c:pt idx="773">
                  <c:v>2397796.93604156</c:v>
                </c:pt>
                <c:pt idx="774">
                  <c:v>4036094.1689151796</c:v>
                </c:pt>
                <c:pt idx="775">
                  <c:v>3815940.7810864053</c:v>
                </c:pt>
                <c:pt idx="776">
                  <c:v>2351821.9971833983</c:v>
                </c:pt>
                <c:pt idx="777">
                  <c:v>3027696.8704195111</c:v>
                </c:pt>
                <c:pt idx="778">
                  <c:v>1729507.0365281806</c:v>
                </c:pt>
                <c:pt idx="779">
                  <c:v>4461816.1466558967</c:v>
                </c:pt>
                <c:pt idx="780">
                  <c:v>3270579.0414020768</c:v>
                </c:pt>
                <c:pt idx="781">
                  <c:v>3477690.0160393105</c:v>
                </c:pt>
                <c:pt idx="782">
                  <c:v>3193451.5490408116</c:v>
                </c:pt>
                <c:pt idx="783">
                  <c:v>4467752.5922978101</c:v>
                </c:pt>
                <c:pt idx="784">
                  <c:v>5224184.644388672</c:v>
                </c:pt>
                <c:pt idx="785">
                  <c:v>3887500.3960087714</c:v>
                </c:pt>
                <c:pt idx="786">
                  <c:v>3904677.3359308918</c:v>
                </c:pt>
                <c:pt idx="787">
                  <c:v>3310507.4664317071</c:v>
                </c:pt>
                <c:pt idx="788">
                  <c:v>2842250.9163763584</c:v>
                </c:pt>
                <c:pt idx="789">
                  <c:v>2953074.5217736531</c:v>
                </c:pt>
                <c:pt idx="790">
                  <c:v>2820606.1551504163</c:v>
                </c:pt>
                <c:pt idx="791">
                  <c:v>5667380.9330086168</c:v>
                </c:pt>
                <c:pt idx="792">
                  <c:v>4737015.2305520261</c:v>
                </c:pt>
                <c:pt idx="793">
                  <c:v>3617057.0965145822</c:v>
                </c:pt>
                <c:pt idx="794">
                  <c:v>4320890.807050202</c:v>
                </c:pt>
                <c:pt idx="795">
                  <c:v>2553366.2198010245</c:v>
                </c:pt>
                <c:pt idx="796">
                  <c:v>3282359.9298553169</c:v>
                </c:pt>
                <c:pt idx="797">
                  <c:v>3128385.2577777035</c:v>
                </c:pt>
                <c:pt idx="798">
                  <c:v>4310609.1562488144</c:v>
                </c:pt>
                <c:pt idx="799">
                  <c:v>2556079.8208619989</c:v>
                </c:pt>
                <c:pt idx="800">
                  <c:v>4844460.165811413</c:v>
                </c:pt>
                <c:pt idx="801">
                  <c:v>2015945.8537289239</c:v>
                </c:pt>
                <c:pt idx="802">
                  <c:v>2798268.0935076796</c:v>
                </c:pt>
                <c:pt idx="803">
                  <c:v>3499183.5697104386</c:v>
                </c:pt>
                <c:pt idx="804">
                  <c:v>2273377.699716975</c:v>
                </c:pt>
                <c:pt idx="805">
                  <c:v>2587553.2310956256</c:v>
                </c:pt>
                <c:pt idx="806">
                  <c:v>4336177.8926702878</c:v>
                </c:pt>
                <c:pt idx="807">
                  <c:v>3414940.3775564106</c:v>
                </c:pt>
                <c:pt idx="808">
                  <c:v>4315960.0718855541</c:v>
                </c:pt>
                <c:pt idx="809">
                  <c:v>2294591.9162921389</c:v>
                </c:pt>
                <c:pt idx="810">
                  <c:v>3755331.0747918198</c:v>
                </c:pt>
                <c:pt idx="811">
                  <c:v>2924299.6385266171</c:v>
                </c:pt>
                <c:pt idx="812">
                  <c:v>3804085.1860604747</c:v>
                </c:pt>
                <c:pt idx="813">
                  <c:v>2666358.5599728199</c:v>
                </c:pt>
                <c:pt idx="814">
                  <c:v>2757875.0609548707</c:v>
                </c:pt>
                <c:pt idx="815">
                  <c:v>3729104.4519046824</c:v>
                </c:pt>
                <c:pt idx="816">
                  <c:v>3362501.6609595902</c:v>
                </c:pt>
                <c:pt idx="817">
                  <c:v>2842166.2408739068</c:v>
                </c:pt>
                <c:pt idx="818">
                  <c:v>4119517.0341634108</c:v>
                </c:pt>
                <c:pt idx="819">
                  <c:v>3801142.7600184456</c:v>
                </c:pt>
                <c:pt idx="820">
                  <c:v>2701550.5447865818</c:v>
                </c:pt>
                <c:pt idx="821">
                  <c:v>3431666.2908098144</c:v>
                </c:pt>
                <c:pt idx="822">
                  <c:v>2257699.4868246568</c:v>
                </c:pt>
                <c:pt idx="823">
                  <c:v>3360127.8284074566</c:v>
                </c:pt>
                <c:pt idx="824">
                  <c:v>3570748.0911260005</c:v>
                </c:pt>
                <c:pt idx="825">
                  <c:v>3501116.2564143799</c:v>
                </c:pt>
                <c:pt idx="826">
                  <c:v>3531252.8463197784</c:v>
                </c:pt>
                <c:pt idx="827">
                  <c:v>4043012.5563963153</c:v>
                </c:pt>
                <c:pt idx="828">
                  <c:v>2954097.7647354091</c:v>
                </c:pt>
                <c:pt idx="829">
                  <c:v>3451088.3477624902</c:v>
                </c:pt>
                <c:pt idx="830">
                  <c:v>3899409.1485306602</c:v>
                </c:pt>
                <c:pt idx="831">
                  <c:v>3080092.1434168257</c:v>
                </c:pt>
                <c:pt idx="832">
                  <c:v>4314177.9444696307</c:v>
                </c:pt>
                <c:pt idx="833">
                  <c:v>4596853.3335054871</c:v>
                </c:pt>
                <c:pt idx="834">
                  <c:v>3127368.09589556</c:v>
                </c:pt>
                <c:pt idx="835">
                  <c:v>2337740.8048474099</c:v>
                </c:pt>
                <c:pt idx="836">
                  <c:v>3304021.8291629152</c:v>
                </c:pt>
                <c:pt idx="837">
                  <c:v>3133716.5686878087</c:v>
                </c:pt>
                <c:pt idx="838">
                  <c:v>2778376.0230296766</c:v>
                </c:pt>
                <c:pt idx="839">
                  <c:v>5507317.6573244128</c:v>
                </c:pt>
                <c:pt idx="840">
                  <c:v>3779771.0030581648</c:v>
                </c:pt>
                <c:pt idx="841">
                  <c:v>3787825.5455986462</c:v>
                </c:pt>
                <c:pt idx="842">
                  <c:v>3529057.1649555019</c:v>
                </c:pt>
                <c:pt idx="843">
                  <c:v>2870395.4173413236</c:v>
                </c:pt>
                <c:pt idx="844">
                  <c:v>2067383.2629690729</c:v>
                </c:pt>
                <c:pt idx="845">
                  <c:v>3455297.2906585536</c:v>
                </c:pt>
                <c:pt idx="846">
                  <c:v>3378434.5894398824</c:v>
                </c:pt>
                <c:pt idx="847">
                  <c:v>2811391.5676415879</c:v>
                </c:pt>
                <c:pt idx="848">
                  <c:v>4181881.191329387</c:v>
                </c:pt>
                <c:pt idx="849">
                  <c:v>3787900.7490241742</c:v>
                </c:pt>
                <c:pt idx="850">
                  <c:v>4458680.2001950862</c:v>
                </c:pt>
                <c:pt idx="851">
                  <c:v>2930455.351566988</c:v>
                </c:pt>
                <c:pt idx="852">
                  <c:v>3247630.712359122</c:v>
                </c:pt>
                <c:pt idx="853">
                  <c:v>3091475.3153133579</c:v>
                </c:pt>
                <c:pt idx="854">
                  <c:v>3638474.1866266858</c:v>
                </c:pt>
                <c:pt idx="855">
                  <c:v>3515082.9732983378</c:v>
                </c:pt>
                <c:pt idx="856">
                  <c:v>3287191.2248876374</c:v>
                </c:pt>
                <c:pt idx="857">
                  <c:v>4437282.1953631947</c:v>
                </c:pt>
                <c:pt idx="858">
                  <c:v>4588226.7603296358</c:v>
                </c:pt>
                <c:pt idx="859">
                  <c:v>3804950.6875869092</c:v>
                </c:pt>
                <c:pt idx="860">
                  <c:v>2951537.7429913864</c:v>
                </c:pt>
                <c:pt idx="861">
                  <c:v>2895860.7184592141</c:v>
                </c:pt>
                <c:pt idx="862">
                  <c:v>2820362.8502924866</c:v>
                </c:pt>
                <c:pt idx="863">
                  <c:v>2185862.7517549354</c:v>
                </c:pt>
                <c:pt idx="864">
                  <c:v>3873129.5522431238</c:v>
                </c:pt>
                <c:pt idx="865">
                  <c:v>2862852.3380262735</c:v>
                </c:pt>
                <c:pt idx="866">
                  <c:v>3389893.6287152865</c:v>
                </c:pt>
                <c:pt idx="867">
                  <c:v>2079627.6486098294</c:v>
                </c:pt>
                <c:pt idx="868">
                  <c:v>2692410.0833726353</c:v>
                </c:pt>
                <c:pt idx="869">
                  <c:v>5988527.6083611269</c:v>
                </c:pt>
                <c:pt idx="870">
                  <c:v>4223204.5344889052</c:v>
                </c:pt>
                <c:pt idx="871">
                  <c:v>3680022.8962051081</c:v>
                </c:pt>
                <c:pt idx="872">
                  <c:v>3407218.8581071873</c:v>
                </c:pt>
                <c:pt idx="873">
                  <c:v>2741828.7950826581</c:v>
                </c:pt>
                <c:pt idx="874">
                  <c:v>4442519.5003367346</c:v>
                </c:pt>
                <c:pt idx="875">
                  <c:v>2482676.4033707096</c:v>
                </c:pt>
                <c:pt idx="876">
                  <c:v>2876177.8273379342</c:v>
                </c:pt>
                <c:pt idx="877">
                  <c:v>2771801.6778727681</c:v>
                </c:pt>
                <c:pt idx="878">
                  <c:v>3919203.4993180637</c:v>
                </c:pt>
                <c:pt idx="879">
                  <c:v>3544754.0020306893</c:v>
                </c:pt>
                <c:pt idx="880">
                  <c:v>3674793.0050866748</c:v>
                </c:pt>
                <c:pt idx="881">
                  <c:v>3574796.9702498023</c:v>
                </c:pt>
                <c:pt idx="882">
                  <c:v>3142442.5198559519</c:v>
                </c:pt>
                <c:pt idx="883">
                  <c:v>4111284.1218256317</c:v>
                </c:pt>
                <c:pt idx="884">
                  <c:v>3677517.3989532553</c:v>
                </c:pt>
                <c:pt idx="885">
                  <c:v>4334851.759483966</c:v>
                </c:pt>
                <c:pt idx="886">
                  <c:v>3322204.6777221202</c:v>
                </c:pt>
                <c:pt idx="887">
                  <c:v>4432950.6109262975</c:v>
                </c:pt>
                <c:pt idx="888">
                  <c:v>4346789.8336042278</c:v>
                </c:pt>
                <c:pt idx="889">
                  <c:v>4423001.2972284313</c:v>
                </c:pt>
                <c:pt idx="890">
                  <c:v>4800039.5946307294</c:v>
                </c:pt>
                <c:pt idx="891">
                  <c:v>2543791.8264229316</c:v>
                </c:pt>
                <c:pt idx="892">
                  <c:v>3394317.1879064804</c:v>
                </c:pt>
                <c:pt idx="893">
                  <c:v>2585391.3732716376</c:v>
                </c:pt>
                <c:pt idx="894">
                  <c:v>3606318.2818325739</c:v>
                </c:pt>
                <c:pt idx="895">
                  <c:v>3064274.6036276696</c:v>
                </c:pt>
                <c:pt idx="896">
                  <c:v>3246215.2472674502</c:v>
                </c:pt>
                <c:pt idx="897">
                  <c:v>1609496.2823658683</c:v>
                </c:pt>
                <c:pt idx="898">
                  <c:v>3777075.3618582692</c:v>
                </c:pt>
                <c:pt idx="899">
                  <c:v>2593053.4677129802</c:v>
                </c:pt>
                <c:pt idx="900">
                  <c:v>3346625.6262668399</c:v>
                </c:pt>
                <c:pt idx="901">
                  <c:v>4248130.5310845291</c:v>
                </c:pt>
                <c:pt idx="902">
                  <c:v>2835356.1766200135</c:v>
                </c:pt>
                <c:pt idx="903">
                  <c:v>2905153.0122948224</c:v>
                </c:pt>
                <c:pt idx="904">
                  <c:v>3021627.6264390028</c:v>
                </c:pt>
                <c:pt idx="905">
                  <c:v>2429827.968918317</c:v>
                </c:pt>
                <c:pt idx="906">
                  <c:v>2863975.0206993418</c:v>
                </c:pt>
                <c:pt idx="907">
                  <c:v>4281223.7033843966</c:v>
                </c:pt>
                <c:pt idx="908">
                  <c:v>2109715.9775379105</c:v>
                </c:pt>
                <c:pt idx="909">
                  <c:v>4075358.4865122093</c:v>
                </c:pt>
                <c:pt idx="910">
                  <c:v>3785978.7854317725</c:v>
                </c:pt>
                <c:pt idx="911">
                  <c:v>3062539.5704601388</c:v>
                </c:pt>
                <c:pt idx="912">
                  <c:v>3312467.3088062597</c:v>
                </c:pt>
                <c:pt idx="913">
                  <c:v>2887293.0746047385</c:v>
                </c:pt>
                <c:pt idx="914">
                  <c:v>4464048.8952651275</c:v>
                </c:pt>
                <c:pt idx="915">
                  <c:v>4563723.9734968226</c:v>
                </c:pt>
                <c:pt idx="916">
                  <c:v>2622678.5624314887</c:v>
                </c:pt>
                <c:pt idx="917">
                  <c:v>3275700.7906952831</c:v>
                </c:pt>
                <c:pt idx="918">
                  <c:v>2439859.6189358891</c:v>
                </c:pt>
                <c:pt idx="919">
                  <c:v>3296160.8170197676</c:v>
                </c:pt>
                <c:pt idx="920">
                  <c:v>6143101.8508890131</c:v>
                </c:pt>
                <c:pt idx="921">
                  <c:v>2896441.6932386276</c:v>
                </c:pt>
                <c:pt idx="922">
                  <c:v>1993162.6134931277</c:v>
                </c:pt>
                <c:pt idx="923">
                  <c:v>3987461.7774963616</c:v>
                </c:pt>
                <c:pt idx="924">
                  <c:v>3514198.347681548</c:v>
                </c:pt>
                <c:pt idx="925">
                  <c:v>3611971.8541335776</c:v>
                </c:pt>
                <c:pt idx="926">
                  <c:v>4566969.157855399</c:v>
                </c:pt>
                <c:pt idx="927">
                  <c:v>2160752.9526652773</c:v>
                </c:pt>
                <c:pt idx="928">
                  <c:v>3673552.1713871667</c:v>
                </c:pt>
                <c:pt idx="929">
                  <c:v>3050708.1882624649</c:v>
                </c:pt>
                <c:pt idx="930">
                  <c:v>4920541.1743533732</c:v>
                </c:pt>
                <c:pt idx="931">
                  <c:v>3227667.3998342995</c:v>
                </c:pt>
                <c:pt idx="932">
                  <c:v>1510336.5209692626</c:v>
                </c:pt>
                <c:pt idx="933">
                  <c:v>2735454.2917397204</c:v>
                </c:pt>
                <c:pt idx="934">
                  <c:v>3087414.5029267929</c:v>
                </c:pt>
                <c:pt idx="935">
                  <c:v>3785042.5827956521</c:v>
                </c:pt>
                <c:pt idx="936">
                  <c:v>4340909.8914693454</c:v>
                </c:pt>
                <c:pt idx="937">
                  <c:v>4004515.944456087</c:v>
                </c:pt>
                <c:pt idx="938">
                  <c:v>4944754.5690295054</c:v>
                </c:pt>
                <c:pt idx="939">
                  <c:v>3799288.2362536686</c:v>
                </c:pt>
                <c:pt idx="940">
                  <c:v>4549331.4663867066</c:v>
                </c:pt>
                <c:pt idx="941">
                  <c:v>3329818.3374518356</c:v>
                </c:pt>
                <c:pt idx="942">
                  <c:v>3357610.0745790922</c:v>
                </c:pt>
                <c:pt idx="943">
                  <c:v>3110385.4869606341</c:v>
                </c:pt>
                <c:pt idx="944">
                  <c:v>4139498.0590689569</c:v>
                </c:pt>
                <c:pt idx="945">
                  <c:v>3048200.2743061162</c:v>
                </c:pt>
                <c:pt idx="946">
                  <c:v>3092898.8466191688</c:v>
                </c:pt>
                <c:pt idx="947">
                  <c:v>5005387.6014814796</c:v>
                </c:pt>
                <c:pt idx="948">
                  <c:v>3572782.2269287221</c:v>
                </c:pt>
                <c:pt idx="949">
                  <c:v>3714296.0351069989</c:v>
                </c:pt>
                <c:pt idx="950">
                  <c:v>3853537.5064011714</c:v>
                </c:pt>
                <c:pt idx="951">
                  <c:v>3406217.0341208153</c:v>
                </c:pt>
                <c:pt idx="952">
                  <c:v>4788077.352766607</c:v>
                </c:pt>
                <c:pt idx="953">
                  <c:v>3752448.9390567816</c:v>
                </c:pt>
                <c:pt idx="954">
                  <c:v>3333399.9965222431</c:v>
                </c:pt>
                <c:pt idx="955">
                  <c:v>3445259.0867268508</c:v>
                </c:pt>
                <c:pt idx="956">
                  <c:v>4744932.3936898755</c:v>
                </c:pt>
                <c:pt idx="957">
                  <c:v>2133525.2379910545</c:v>
                </c:pt>
                <c:pt idx="958">
                  <c:v>3643971.7076242901</c:v>
                </c:pt>
                <c:pt idx="959">
                  <c:v>3522889.7529255953</c:v>
                </c:pt>
                <c:pt idx="960">
                  <c:v>4349973.8840571195</c:v>
                </c:pt>
                <c:pt idx="961">
                  <c:v>4295430.3542121574</c:v>
                </c:pt>
                <c:pt idx="962">
                  <c:v>4846616.9271377111</c:v>
                </c:pt>
                <c:pt idx="963">
                  <c:v>2529635.7652458483</c:v>
                </c:pt>
                <c:pt idx="964">
                  <c:v>3458609.7679969007</c:v>
                </c:pt>
                <c:pt idx="965">
                  <c:v>3888264.060435507</c:v>
                </c:pt>
                <c:pt idx="966">
                  <c:v>2329342.6638581408</c:v>
                </c:pt>
                <c:pt idx="967">
                  <c:v>2847248.5027467553</c:v>
                </c:pt>
                <c:pt idx="968">
                  <c:v>3340252.0800062432</c:v>
                </c:pt>
                <c:pt idx="969">
                  <c:v>3958156.1348427138</c:v>
                </c:pt>
                <c:pt idx="970">
                  <c:v>3153298.7264534058</c:v>
                </c:pt>
                <c:pt idx="971">
                  <c:v>3749133.3804368381</c:v>
                </c:pt>
                <c:pt idx="972">
                  <c:v>3889447.5381670706</c:v>
                </c:pt>
                <c:pt idx="973">
                  <c:v>2575803.9119098871</c:v>
                </c:pt>
                <c:pt idx="974">
                  <c:v>2814173.7594761276</c:v>
                </c:pt>
                <c:pt idx="975">
                  <c:v>4879704.8862777101</c:v>
                </c:pt>
                <c:pt idx="976">
                  <c:v>4194691.265981474</c:v>
                </c:pt>
                <c:pt idx="977">
                  <c:v>3404746.1882908135</c:v>
                </c:pt>
                <c:pt idx="978">
                  <c:v>3656101.9420391829</c:v>
                </c:pt>
                <c:pt idx="979">
                  <c:v>3424888.3522445853</c:v>
                </c:pt>
                <c:pt idx="980">
                  <c:v>2152895.5852150042</c:v>
                </c:pt>
                <c:pt idx="981">
                  <c:v>2081066.2706412885</c:v>
                </c:pt>
                <c:pt idx="982">
                  <c:v>3466928.5075732251</c:v>
                </c:pt>
                <c:pt idx="983">
                  <c:v>3748802.1264102943</c:v>
                </c:pt>
                <c:pt idx="984">
                  <c:v>3176092.2565351999</c:v>
                </c:pt>
                <c:pt idx="985">
                  <c:v>2366601.2849929859</c:v>
                </c:pt>
                <c:pt idx="986">
                  <c:v>3227300.5847169789</c:v>
                </c:pt>
                <c:pt idx="987">
                  <c:v>3393469.7822273606</c:v>
                </c:pt>
                <c:pt idx="988">
                  <c:v>4057846.6072589075</c:v>
                </c:pt>
                <c:pt idx="989">
                  <c:v>3896518.8954946017</c:v>
                </c:pt>
                <c:pt idx="990">
                  <c:v>2924143.032869698</c:v>
                </c:pt>
                <c:pt idx="991">
                  <c:v>2934638.3737185574</c:v>
                </c:pt>
                <c:pt idx="992">
                  <c:v>2141534.294516813</c:v>
                </c:pt>
                <c:pt idx="993">
                  <c:v>3525864.8367496245</c:v>
                </c:pt>
                <c:pt idx="994">
                  <c:v>3972687.9179382198</c:v>
                </c:pt>
                <c:pt idx="995">
                  <c:v>3418424.7043673554</c:v>
                </c:pt>
                <c:pt idx="996">
                  <c:v>3566813.6841620975</c:v>
                </c:pt>
                <c:pt idx="997">
                  <c:v>2811459.7938469434</c:v>
                </c:pt>
                <c:pt idx="998">
                  <c:v>2433344.0769179612</c:v>
                </c:pt>
                <c:pt idx="999">
                  <c:v>2827387.8331386205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1E1-4231-8445-77A3C7B50B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9655720"/>
        <c:axId val="559651128"/>
      </c:scatterChart>
      <c:valAx>
        <c:axId val="5596557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Incremental</a:t>
                </a:r>
                <a:r>
                  <a:rPr lang="en-AU" baseline="0"/>
                  <a:t>  effectiveness (DALY averted)</a:t>
                </a:r>
                <a:endParaRPr lang="en-AU"/>
              </a:p>
            </c:rich>
          </c:tx>
          <c:layout>
            <c:manualLayout>
              <c:xMode val="edge"/>
              <c:yMode val="edge"/>
              <c:x val="0.58841395899883187"/>
              <c:y val="0.8869857729516846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651128"/>
        <c:crosses val="autoZero"/>
        <c:crossBetween val="midCat"/>
      </c:valAx>
      <c:valAx>
        <c:axId val="55965112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Incremental</a:t>
                </a:r>
                <a:r>
                  <a:rPr lang="en-AU" baseline="0"/>
                  <a:t> cost ($)</a:t>
                </a:r>
                <a:endParaRPr lang="en-AU"/>
              </a:p>
            </c:rich>
          </c:tx>
          <c:layout>
            <c:manualLayout>
              <c:xMode val="edge"/>
              <c:yMode val="edge"/>
              <c:x val="4.2178535377301915E-2"/>
              <c:y val="0.541897656972899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6557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AU" sz="1200"/>
              <a:t>Cost-effectiveness</a:t>
            </a:r>
            <a:r>
              <a:rPr lang="en-AU" sz="1200" baseline="0"/>
              <a:t> acceptability curve</a:t>
            </a:r>
            <a:endParaRPr lang="en-AU" sz="1200"/>
          </a:p>
        </c:rich>
      </c:tx>
      <c:layout>
        <c:manualLayout>
          <c:xMode val="edge"/>
          <c:yMode val="edge"/>
          <c:x val="0.33655517663276663"/>
          <c:y val="7.265200310248842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717456776043712"/>
          <c:y val="0.14548563621273308"/>
          <c:w val="0.75960739969772295"/>
          <c:h val="0.65295526959820371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'Health Benefit'!$T$5</c:f>
              <c:strCache>
                <c:ptCount val="1"/>
                <c:pt idx="0">
                  <c:v>No promotion</c:v>
                </c:pt>
              </c:strCache>
            </c:strRef>
          </c:tx>
          <c:spPr>
            <a:ln w="19050" cap="rnd">
              <a:solidFill>
                <a:schemeClr val="bg1">
                  <a:lumMod val="65000"/>
                </a:schemeClr>
              </a:solidFill>
              <a:prstDash val="dash"/>
              <a:round/>
            </a:ln>
            <a:effectLst/>
          </c:spPr>
          <c:marker>
            <c:symbol val="none"/>
          </c:marker>
          <c:xVal>
            <c:numRef>
              <c:f>'Health Benefit'!$S$6:$S$50</c:f>
              <c:numCache>
                <c:formatCode>General</c:formatCode>
                <c:ptCount val="4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12</c:v>
                </c:pt>
                <c:pt idx="12">
                  <c:v>14</c:v>
                </c:pt>
                <c:pt idx="13">
                  <c:v>16</c:v>
                </c:pt>
                <c:pt idx="14">
                  <c:v>18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120</c:v>
                </c:pt>
                <c:pt idx="25">
                  <c:v>140</c:v>
                </c:pt>
                <c:pt idx="26">
                  <c:v>160</c:v>
                </c:pt>
                <c:pt idx="27">
                  <c:v>180</c:v>
                </c:pt>
                <c:pt idx="28">
                  <c:v>200</c:v>
                </c:pt>
                <c:pt idx="29">
                  <c:v>250</c:v>
                </c:pt>
                <c:pt idx="30">
                  <c:v>300</c:v>
                </c:pt>
                <c:pt idx="31">
                  <c:v>350</c:v>
                </c:pt>
                <c:pt idx="32">
                  <c:v>400</c:v>
                </c:pt>
                <c:pt idx="33">
                  <c:v>450</c:v>
                </c:pt>
                <c:pt idx="34">
                  <c:v>500</c:v>
                </c:pt>
                <c:pt idx="35">
                  <c:v>550</c:v>
                </c:pt>
                <c:pt idx="36">
                  <c:v>600</c:v>
                </c:pt>
                <c:pt idx="37">
                  <c:v>650</c:v>
                </c:pt>
                <c:pt idx="38">
                  <c:v>700</c:v>
                </c:pt>
                <c:pt idx="39">
                  <c:v>750</c:v>
                </c:pt>
                <c:pt idx="40">
                  <c:v>800</c:v>
                </c:pt>
                <c:pt idx="41">
                  <c:v>850</c:v>
                </c:pt>
                <c:pt idx="42">
                  <c:v>900</c:v>
                </c:pt>
                <c:pt idx="43">
                  <c:v>950</c:v>
                </c:pt>
                <c:pt idx="44">
                  <c:v>1000</c:v>
                </c:pt>
              </c:numCache>
            </c:numRef>
          </c:xVal>
          <c:yVal>
            <c:numRef>
              <c:f>'Health Benefit'!$T$6:$T$50</c:f>
              <c:numCache>
                <c:formatCode>General</c:formatCode>
                <c:ptCount val="45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0.999</c:v>
                </c:pt>
                <c:pt idx="17">
                  <c:v>0.997</c:v>
                </c:pt>
                <c:pt idx="18">
                  <c:v>0.99</c:v>
                </c:pt>
                <c:pt idx="19">
                  <c:v>0.97099999999999997</c:v>
                </c:pt>
                <c:pt idx="20">
                  <c:v>0.94099999999999995</c:v>
                </c:pt>
                <c:pt idx="21">
                  <c:v>0.88900000000000001</c:v>
                </c:pt>
                <c:pt idx="22">
                  <c:v>0.84399999999999997</c:v>
                </c:pt>
                <c:pt idx="23">
                  <c:v>0.78400000000000003</c:v>
                </c:pt>
                <c:pt idx="24">
                  <c:v>0.67700000000000005</c:v>
                </c:pt>
                <c:pt idx="25">
                  <c:v>0.56699999999999995</c:v>
                </c:pt>
                <c:pt idx="26">
                  <c:v>0.46300000000000002</c:v>
                </c:pt>
                <c:pt idx="27">
                  <c:v>0.38300000000000001</c:v>
                </c:pt>
                <c:pt idx="28">
                  <c:v>0.318</c:v>
                </c:pt>
                <c:pt idx="29">
                  <c:v>0.187</c:v>
                </c:pt>
                <c:pt idx="30">
                  <c:v>0.114</c:v>
                </c:pt>
                <c:pt idx="31">
                  <c:v>7.0999999999999994E-2</c:v>
                </c:pt>
                <c:pt idx="32">
                  <c:v>4.3999999999999997E-2</c:v>
                </c:pt>
                <c:pt idx="33">
                  <c:v>0.03</c:v>
                </c:pt>
                <c:pt idx="34">
                  <c:v>2.4E-2</c:v>
                </c:pt>
                <c:pt idx="35">
                  <c:v>1.4E-2</c:v>
                </c:pt>
                <c:pt idx="36">
                  <c:v>1.2999999999999999E-2</c:v>
                </c:pt>
                <c:pt idx="37">
                  <c:v>8.0000000000000002E-3</c:v>
                </c:pt>
                <c:pt idx="38">
                  <c:v>7.0000000000000001E-3</c:v>
                </c:pt>
                <c:pt idx="39">
                  <c:v>7.0000000000000001E-3</c:v>
                </c:pt>
                <c:pt idx="40">
                  <c:v>5.0000000000000001E-3</c:v>
                </c:pt>
                <c:pt idx="41">
                  <c:v>3.0000000000000001E-3</c:v>
                </c:pt>
                <c:pt idx="42">
                  <c:v>3.0000000000000001E-3</c:v>
                </c:pt>
                <c:pt idx="43">
                  <c:v>3.0000000000000001E-3</c:v>
                </c:pt>
                <c:pt idx="44">
                  <c:v>2E-3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C08-4603-AE91-F6D6AADA7245}"/>
            </c:ext>
          </c:extLst>
        </c:ser>
        <c:ser>
          <c:idx val="1"/>
          <c:order val="1"/>
          <c:tx>
            <c:strRef>
              <c:f>'Health Benefit'!$U$5</c:f>
              <c:strCache>
                <c:ptCount val="1"/>
                <c:pt idx="0">
                  <c:v>Promotion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xVal>
            <c:numRef>
              <c:f>'Health Benefit'!$S$6:$S$50</c:f>
              <c:numCache>
                <c:formatCode>General</c:formatCode>
                <c:ptCount val="4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12</c:v>
                </c:pt>
                <c:pt idx="12">
                  <c:v>14</c:v>
                </c:pt>
                <c:pt idx="13">
                  <c:v>16</c:v>
                </c:pt>
                <c:pt idx="14">
                  <c:v>18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120</c:v>
                </c:pt>
                <c:pt idx="25">
                  <c:v>140</c:v>
                </c:pt>
                <c:pt idx="26">
                  <c:v>160</c:v>
                </c:pt>
                <c:pt idx="27">
                  <c:v>180</c:v>
                </c:pt>
                <c:pt idx="28">
                  <c:v>200</c:v>
                </c:pt>
                <c:pt idx="29">
                  <c:v>250</c:v>
                </c:pt>
                <c:pt idx="30">
                  <c:v>300</c:v>
                </c:pt>
                <c:pt idx="31">
                  <c:v>350</c:v>
                </c:pt>
                <c:pt idx="32">
                  <c:v>400</c:v>
                </c:pt>
                <c:pt idx="33">
                  <c:v>450</c:v>
                </c:pt>
                <c:pt idx="34">
                  <c:v>500</c:v>
                </c:pt>
                <c:pt idx="35">
                  <c:v>550</c:v>
                </c:pt>
                <c:pt idx="36">
                  <c:v>600</c:v>
                </c:pt>
                <c:pt idx="37">
                  <c:v>650</c:v>
                </c:pt>
                <c:pt idx="38">
                  <c:v>700</c:v>
                </c:pt>
                <c:pt idx="39">
                  <c:v>750</c:v>
                </c:pt>
                <c:pt idx="40">
                  <c:v>800</c:v>
                </c:pt>
                <c:pt idx="41">
                  <c:v>850</c:v>
                </c:pt>
                <c:pt idx="42">
                  <c:v>900</c:v>
                </c:pt>
                <c:pt idx="43">
                  <c:v>950</c:v>
                </c:pt>
                <c:pt idx="44">
                  <c:v>1000</c:v>
                </c:pt>
              </c:numCache>
            </c:numRef>
          </c:xVal>
          <c:yVal>
            <c:numRef>
              <c:f>'Health Benefit'!$U$6:$U$50</c:f>
              <c:numCache>
                <c:formatCode>General</c:formatCode>
                <c:ptCount val="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1E-3</c:v>
                </c:pt>
                <c:pt idx="17">
                  <c:v>3.0000000000000001E-3</c:v>
                </c:pt>
                <c:pt idx="18">
                  <c:v>0.01</c:v>
                </c:pt>
                <c:pt idx="19">
                  <c:v>2.9000000000000001E-2</c:v>
                </c:pt>
                <c:pt idx="20">
                  <c:v>5.8999999999999997E-2</c:v>
                </c:pt>
                <c:pt idx="21">
                  <c:v>0.111</c:v>
                </c:pt>
                <c:pt idx="22">
                  <c:v>0.156</c:v>
                </c:pt>
                <c:pt idx="23">
                  <c:v>0.216</c:v>
                </c:pt>
                <c:pt idx="24">
                  <c:v>0.32300000000000001</c:v>
                </c:pt>
                <c:pt idx="25">
                  <c:v>0.433</c:v>
                </c:pt>
                <c:pt idx="26">
                  <c:v>0.53700000000000003</c:v>
                </c:pt>
                <c:pt idx="27">
                  <c:v>0.61699999999999999</c:v>
                </c:pt>
                <c:pt idx="28">
                  <c:v>0.68200000000000005</c:v>
                </c:pt>
                <c:pt idx="29">
                  <c:v>0.81299999999999994</c:v>
                </c:pt>
                <c:pt idx="30">
                  <c:v>0.88600000000000001</c:v>
                </c:pt>
                <c:pt idx="31">
                  <c:v>0.92900000000000005</c:v>
                </c:pt>
                <c:pt idx="32">
                  <c:v>0.95599999999999996</c:v>
                </c:pt>
                <c:pt idx="33">
                  <c:v>0.97</c:v>
                </c:pt>
                <c:pt idx="34">
                  <c:v>0.97599999999999998</c:v>
                </c:pt>
                <c:pt idx="35">
                  <c:v>0.98599999999999999</c:v>
                </c:pt>
                <c:pt idx="36">
                  <c:v>0.98699999999999999</c:v>
                </c:pt>
                <c:pt idx="37">
                  <c:v>0.99199999999999999</c:v>
                </c:pt>
                <c:pt idx="38">
                  <c:v>0.99299999999999999</c:v>
                </c:pt>
                <c:pt idx="39">
                  <c:v>0.99299999999999999</c:v>
                </c:pt>
                <c:pt idx="40">
                  <c:v>0.995</c:v>
                </c:pt>
                <c:pt idx="41">
                  <c:v>0.997</c:v>
                </c:pt>
                <c:pt idx="42">
                  <c:v>0.997</c:v>
                </c:pt>
                <c:pt idx="43">
                  <c:v>0.997</c:v>
                </c:pt>
                <c:pt idx="44">
                  <c:v>0.998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C08-4603-AE91-F6D6AADA72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48276592"/>
        <c:axId val="548272656"/>
      </c:scatterChart>
      <c:valAx>
        <c:axId val="5482765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Willingness-to-pay</a:t>
                </a:r>
                <a:r>
                  <a:rPr lang="en-AU" baseline="0"/>
                  <a:t> ($/DALY averted)</a:t>
                </a:r>
                <a:endParaRPr lang="en-AU"/>
              </a:p>
            </c:rich>
          </c:tx>
          <c:layout>
            <c:manualLayout>
              <c:xMode val="edge"/>
              <c:yMode val="edge"/>
              <c:x val="0.67987906150175237"/>
              <c:y val="0.852929908137803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272656"/>
        <c:crosses val="autoZero"/>
        <c:crossBetween val="midCat"/>
      </c:valAx>
      <c:valAx>
        <c:axId val="548272656"/>
        <c:scaling>
          <c:orientation val="minMax"/>
          <c:min val="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AU"/>
                  <a:t>Probability</a:t>
                </a:r>
                <a:r>
                  <a:rPr lang="en-AU" baseline="0"/>
                  <a:t> of being cost effective</a:t>
                </a:r>
                <a:endParaRPr lang="en-AU"/>
              </a:p>
            </c:rich>
          </c:tx>
          <c:layout>
            <c:manualLayout>
              <c:xMode val="edge"/>
              <c:yMode val="edge"/>
              <c:x val="3.3389802671036584E-2"/>
              <c:y val="0.4261823390480839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827659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8765974271388686"/>
          <c:y val="0.90741891046466927"/>
          <c:w val="0.42400445111250129"/>
          <c:h val="3.40558648138816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37AFDE7-A3FB-4E9F-B9C6-105920D48FB0}">
  <sheetPr codeName="Chart1"/>
  <sheetViews>
    <sheetView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20872F7-E2AC-41F9-8A73-5ECB105BA1E1}">
  <sheetPr codeName="Chart2"/>
  <sheetViews>
    <sheetView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0</xdr:row>
      <xdr:rowOff>0</xdr:rowOff>
    </xdr:from>
    <xdr:to>
      <xdr:col>2</xdr:col>
      <xdr:colOff>76200</xdr:colOff>
      <xdr:row>0</xdr:row>
      <xdr:rowOff>0</xdr:rowOff>
    </xdr:to>
    <xdr:sp macro="" textlink="">
      <xdr:nvSpPr>
        <xdr:cNvPr id="34" name="AutoShape 78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 flipH="1" flipV="1">
          <a:off x="904875" y="4248150"/>
          <a:ext cx="390525" cy="104775"/>
        </a:xfrm>
        <a:prstGeom prst="straightConnector1">
          <a:avLst/>
        </a:prstGeom>
        <a:noFill/>
        <a:ln w="9525">
          <a:noFill/>
          <a:round/>
          <a:headEnd/>
          <a:tailEnd type="triangle" w="med" len="med"/>
        </a:ln>
      </xdr:spPr>
    </xdr:sp>
    <xdr:clientData/>
  </xdr:twoCellAnchor>
  <xdr:twoCellAnchor>
    <xdr:from>
      <xdr:col>6</xdr:col>
      <xdr:colOff>304800</xdr:colOff>
      <xdr:row>0</xdr:row>
      <xdr:rowOff>0</xdr:rowOff>
    </xdr:from>
    <xdr:to>
      <xdr:col>6</xdr:col>
      <xdr:colOff>304800</xdr:colOff>
      <xdr:row>0</xdr:row>
      <xdr:rowOff>0</xdr:rowOff>
    </xdr:to>
    <xdr:sp macro="" textlink="">
      <xdr:nvSpPr>
        <xdr:cNvPr id="36" name="AutoShape 76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72000" y="4324350"/>
          <a:ext cx="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 editAs="oneCell">
    <xdr:from>
      <xdr:col>1</xdr:col>
      <xdr:colOff>438150</xdr:colOff>
      <xdr:row>2</xdr:row>
      <xdr:rowOff>9525</xdr:rowOff>
    </xdr:from>
    <xdr:to>
      <xdr:col>13</xdr:col>
      <xdr:colOff>277223</xdr:colOff>
      <xdr:row>20</xdr:row>
      <xdr:rowOff>133846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C192A25-9388-4443-8C34-6E806D372B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390525"/>
          <a:ext cx="7154273" cy="355332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352424</xdr:colOff>
      <xdr:row>1015</xdr:row>
      <xdr:rowOff>0</xdr:rowOff>
    </xdr:from>
    <xdr:to>
      <xdr:col>7</xdr:col>
      <xdr:colOff>1057274</xdr:colOff>
      <xdr:row>1017</xdr:row>
      <xdr:rowOff>152400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2B4B702-8F38-45D4-BFF7-AA6BF1206E45}"/>
            </a:ext>
          </a:extLst>
        </xdr:cNvPr>
        <xdr:cNvSpPr txBox="1"/>
      </xdr:nvSpPr>
      <xdr:spPr>
        <a:xfrm>
          <a:off x="1904999" y="193367025"/>
          <a:ext cx="7000875" cy="5334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b="1"/>
            <a:t>49.3% difference in the use</a:t>
          </a:r>
          <a:r>
            <a:rPr lang="en-US" sz="1100" b="1" baseline="0"/>
            <a:t> of amoxicillin and respiratory timer between the promotion and non-promotion group  </a:t>
          </a:r>
        </a:p>
        <a:p>
          <a:r>
            <a:rPr lang="en-US" sz="1100" b="1" baseline="0"/>
            <a:t>Appropriateness of management in the intervention arm was 88%</a:t>
          </a:r>
          <a:endParaRPr lang="en-US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483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93EDB59-4F6D-4FA9-B7EA-0E31784AEBF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6875" cy="6048375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F20B067-AA42-457B-A20D-4BA588A8F3D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harles Okafor" id="{BF06BCA5-830F-4C4C-8359-C06EA601B1D6}" userId="Charles Okafor" providerId="None"/>
  <person displayName="Charles Okafor" id="{BAAB40D9-911E-44AE-A03A-8EF9D388537C}" userId="S::c.okafor@griffith.edu.au::1d0647c2-3d76-4349-9b30-4cd64169084c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21" dT="2021-01-13T05:03:53.25" personId="{BAAB40D9-911E-44AE-A03A-8EF9D388537C}" id="{F37DA4D7-9774-466E-962C-2B4F0352D49D}">
    <text>at 1000 naira per month per CUG line</text>
  </threadedComment>
  <threadedComment ref="H44" dT="2021-01-18T04:24:45.15" personId="{BAAB40D9-911E-44AE-A03A-8EF9D388537C}" id="{93E0E807-EC3B-48DE-9C9A-07C05005E087}">
    <text>Number of PPMVs trained per annum per health worker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6" dT="2020-09-12T11:16:11.98" personId="{BF06BCA5-830F-4C4C-8359-C06EA601B1D6}" id="{A4B20B38-E48D-4082-B56E-61DDB203B301}">
    <text>Under-5 rate used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E1012" dT="2020-08-13T03:16:19.58" personId="{BF06BCA5-830F-4C4C-8359-C06EA601B1D6}" id="{E3372BE4-0080-44BE-88EB-5827A62954BD}">
    <text>49.3% difference in pneumonia management between the two scenarios and 88% appropriateness</text>
  </threadedComment>
  <threadedComment ref="F1012" dT="2020-08-13T03:21:05.58" personId="{BF06BCA5-830F-4C4C-8359-C06EA601B1D6}" id="{A803C5EE-0488-4BB2-A50B-2E074EEF6280}">
    <text>Lower limit</text>
  </threadedComment>
  <threadedComment ref="G1012" dT="2020-08-13T03:21:31.19" personId="{BF06BCA5-830F-4C4C-8359-C06EA601B1D6}" id="{296C797F-3E52-4336-ADE6-C614145D2B4A}">
    <text>Upper limit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5" Type="http://schemas.microsoft.com/office/2017/10/relationships/threadedComment" Target="../threadedComments/threadedComment3.xm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workbookViewId="0">
      <selection activeCell="O12" sqref="O12"/>
    </sheetView>
  </sheetViews>
  <sheetFormatPr defaultRowHeight="15" x14ac:dyDescent="0.25"/>
  <sheetData/>
  <pageMargins left="0.7" right="0.7" top="0.75" bottom="0.75" header="0.3" footer="0.3"/>
  <pageSetup orientation="portrait" horizont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S36"/>
  <sheetViews>
    <sheetView workbookViewId="0">
      <selection activeCell="O12" sqref="O12"/>
    </sheetView>
  </sheetViews>
  <sheetFormatPr defaultRowHeight="15" x14ac:dyDescent="0.25"/>
  <cols>
    <col min="1" max="1" width="54.7109375" customWidth="1"/>
    <col min="2" max="2" width="14.85546875" customWidth="1"/>
    <col min="4" max="4" width="13.5703125" customWidth="1"/>
    <col min="5" max="5" width="12.5703125" customWidth="1"/>
    <col min="7" max="7" width="12.7109375" bestFit="1" customWidth="1"/>
    <col min="8" max="8" width="12.140625" customWidth="1"/>
    <col min="11" max="11" width="17.140625" customWidth="1"/>
    <col min="12" max="13" width="17.140625" style="22" customWidth="1"/>
    <col min="14" max="14" width="20" customWidth="1"/>
    <col min="15" max="15" width="13" customWidth="1"/>
  </cols>
  <sheetData>
    <row r="1" spans="1:15" x14ac:dyDescent="0.25">
      <c r="B1" s="2" t="s">
        <v>1</v>
      </c>
      <c r="C1" s="2" t="s">
        <v>2</v>
      </c>
      <c r="D1" s="2" t="s">
        <v>4</v>
      </c>
      <c r="E1" s="2" t="s">
        <v>3</v>
      </c>
      <c r="F1" s="2" t="s">
        <v>37</v>
      </c>
      <c r="G1" s="2" t="s">
        <v>5</v>
      </c>
      <c r="H1" s="2" t="s">
        <v>6</v>
      </c>
    </row>
    <row r="2" spans="1:15" x14ac:dyDescent="0.25">
      <c r="B2" s="2" t="s">
        <v>7</v>
      </c>
      <c r="C2" s="3">
        <v>1</v>
      </c>
    </row>
    <row r="3" spans="1:15" x14ac:dyDescent="0.25">
      <c r="A3" s="1" t="s">
        <v>0</v>
      </c>
      <c r="J3" s="23" t="s">
        <v>39</v>
      </c>
      <c r="K3" s="2" t="s">
        <v>57</v>
      </c>
      <c r="L3" s="23" t="s">
        <v>124</v>
      </c>
      <c r="M3" s="23" t="s">
        <v>125</v>
      </c>
      <c r="N3" s="23"/>
      <c r="O3" s="23"/>
    </row>
    <row r="4" spans="1:15" x14ac:dyDescent="0.25">
      <c r="A4" s="22" t="s">
        <v>98</v>
      </c>
      <c r="B4" t="s">
        <v>11</v>
      </c>
      <c r="C4">
        <f ca="1">D4</f>
        <v>0.400157071878809</v>
      </c>
      <c r="D4" s="22">
        <f ca="1">BETAINV(RAND(),G4,H4)</f>
        <v>0.400157071878809</v>
      </c>
      <c r="E4" s="22">
        <f>K4</f>
        <v>0.26066193511046809</v>
      </c>
      <c r="F4" s="22">
        <f>(M4-L4)/(1.96*2)</f>
        <v>6.8425733115709861E-2</v>
      </c>
      <c r="G4" s="22">
        <f>E4^2*(1-E4)/F4^2-E4</f>
        <v>10.468341350447577</v>
      </c>
      <c r="H4" s="22">
        <f>G4*(1-E4)/E4</f>
        <v>29.692264938349872</v>
      </c>
      <c r="I4" s="22"/>
      <c r="J4" s="22">
        <v>0.30199999999999999</v>
      </c>
      <c r="K4" s="22">
        <f>1-EXP(-J4*1)</f>
        <v>0.26066193511046809</v>
      </c>
      <c r="L4" s="22">
        <f>1-EXP(-0.16*1)</f>
        <v>0.14785621103378865</v>
      </c>
      <c r="M4" s="22">
        <f>1-EXP(-0.538*1)</f>
        <v>0.41608508484737128</v>
      </c>
      <c r="N4" s="22"/>
      <c r="O4" s="22"/>
    </row>
    <row r="5" spans="1:15" x14ac:dyDescent="0.25">
      <c r="A5" t="s">
        <v>218</v>
      </c>
      <c r="B5" t="s">
        <v>220</v>
      </c>
      <c r="C5" cm="1">
        <f t="array" aca="1" ref="C5" ca="1">(tpA2B-(tpA2B*tpB2C)-(tpA2B*tpB2B)-(tpA2B*tp_PDeath_U5)-(tpA2B*tp_ACDeath_U5))/tpA2B</f>
        <v>0.93596401196329526</v>
      </c>
      <c r="E5" s="22"/>
      <c r="F5" s="22"/>
      <c r="G5" s="22"/>
      <c r="H5" s="22"/>
      <c r="I5" s="22"/>
      <c r="J5" s="22"/>
      <c r="K5" s="22"/>
      <c r="N5" s="4"/>
      <c r="O5" s="22"/>
    </row>
    <row r="6" spans="1:15" x14ac:dyDescent="0.25">
      <c r="A6" s="22" t="s">
        <v>94</v>
      </c>
      <c r="B6" t="s">
        <v>12</v>
      </c>
      <c r="C6" s="22">
        <f ca="1">D6</f>
        <v>1.5750182912545038E-2</v>
      </c>
      <c r="D6" s="22">
        <f ca="1">BETAINV(RAND(),G6,H6)</f>
        <v>1.5750182912545038E-2</v>
      </c>
      <c r="E6" s="22">
        <f>K6</f>
        <v>4.6866212922495265E-2</v>
      </c>
      <c r="F6" s="22">
        <f>(M6-L6)/(1.96*2)</f>
        <v>2.2706727612827871E-2</v>
      </c>
      <c r="G6" s="22">
        <f>E6^2*(1-E6)/F6^2-E6</f>
        <v>4.0134932840851869</v>
      </c>
      <c r="H6" s="22">
        <f>G6*(1-E6)/E6</f>
        <v>81.623750133096365</v>
      </c>
      <c r="I6" s="22"/>
      <c r="J6" s="22">
        <v>4.8000000000000001E-2</v>
      </c>
      <c r="K6" s="22">
        <f>1-EXP(-J6*1)</f>
        <v>4.6866212922495265E-2</v>
      </c>
      <c r="L6" s="22">
        <f>1-EXP(-0.018*1)</f>
        <v>1.7838967641699233E-2</v>
      </c>
      <c r="M6" s="22">
        <f>1-EXP(-0.113*1)</f>
        <v>0.10684933988398448</v>
      </c>
      <c r="N6" s="22"/>
      <c r="O6" s="22"/>
    </row>
    <row r="7" spans="1:15" x14ac:dyDescent="0.25">
      <c r="A7" t="s">
        <v>219</v>
      </c>
      <c r="B7" t="s">
        <v>221</v>
      </c>
      <c r="C7">
        <f ca="1">(tpB2C-(tpB2C*tpC2C)-(tpB2C*tp_PDeath_U5)-(tpB2C*tp_ACDeath_U5))/tpB2C</f>
        <v>0.97297938364754322</v>
      </c>
      <c r="E7" s="22"/>
      <c r="F7" s="22"/>
      <c r="G7" s="22"/>
      <c r="H7" s="22"/>
      <c r="I7" s="22"/>
      <c r="J7" s="22"/>
      <c r="K7" s="23"/>
      <c r="L7" s="35"/>
      <c r="N7" s="35"/>
    </row>
    <row r="8" spans="1:15" x14ac:dyDescent="0.25">
      <c r="A8" s="22" t="s">
        <v>95</v>
      </c>
      <c r="B8" t="s">
        <v>13</v>
      </c>
      <c r="C8" s="22">
        <f ca="1">D8</f>
        <v>2.2641091174332766E-2</v>
      </c>
      <c r="D8" s="22">
        <f ca="1">BETAINV(RAND(),G8,H8)</f>
        <v>2.2641091174332766E-2</v>
      </c>
      <c r="E8" s="22">
        <f>K8</f>
        <v>2.3459574159942126E-2</v>
      </c>
      <c r="F8" s="22">
        <f>(M8-L8)/(1.96*2)</f>
        <v>6.1583159804138856E-3</v>
      </c>
      <c r="G8" s="22">
        <f>E8^2*(1-E8)/F8^2-E8</f>
        <v>14.147737520749137</v>
      </c>
      <c r="H8" s="22">
        <f>G8*(1-E8)/E8</f>
        <v>588.92107456820986</v>
      </c>
      <c r="I8" s="22"/>
      <c r="J8" s="22"/>
      <c r="K8" s="22">
        <f>0.09*K4</f>
        <v>2.3459574159942126E-2</v>
      </c>
      <c r="L8" s="22">
        <f>0.09*L4</f>
        <v>1.3307058993040978E-2</v>
      </c>
      <c r="M8" s="22">
        <f>0.09*M4</f>
        <v>3.7447657636263412E-2</v>
      </c>
      <c r="N8" s="4"/>
      <c r="O8" s="4"/>
    </row>
    <row r="9" spans="1:15" x14ac:dyDescent="0.25">
      <c r="E9" s="22"/>
      <c r="F9" s="22"/>
      <c r="G9" s="22"/>
      <c r="H9" s="22"/>
      <c r="I9" s="22"/>
      <c r="J9" s="22"/>
      <c r="K9" s="22"/>
    </row>
    <row r="10" spans="1:15" x14ac:dyDescent="0.25">
      <c r="A10" s="22" t="s">
        <v>96</v>
      </c>
      <c r="B10" t="s">
        <v>14</v>
      </c>
      <c r="C10" s="22">
        <f ca="1">D10</f>
        <v>1.375902402629975E-3</v>
      </c>
      <c r="D10" s="22">
        <f ca="1">BETAINV(RAND(),G10,H10)</f>
        <v>1.375902402629975E-3</v>
      </c>
      <c r="E10" s="22">
        <f>K10</f>
        <v>2.6713741365822301E-3</v>
      </c>
      <c r="F10" s="22">
        <f>(M10-L10)/(1.96*2)</f>
        <v>1.2942834739311886E-3</v>
      </c>
      <c r="G10" s="22">
        <f>E10^2*(1-E10)/F10^2-E10</f>
        <v>4.2459585795646193</v>
      </c>
      <c r="H10" s="22">
        <f>G10*(1-E10)/E10</f>
        <v>1585.1826884301427</v>
      </c>
      <c r="I10" s="22"/>
      <c r="J10" s="22"/>
      <c r="K10" s="22">
        <f>0.057*K6</f>
        <v>2.6713741365822301E-3</v>
      </c>
      <c r="L10" s="22">
        <f>0.057*L6</f>
        <v>1.0168211555768563E-3</v>
      </c>
      <c r="M10" s="22">
        <f>0.057*M6</f>
        <v>6.0904123733871154E-3</v>
      </c>
    </row>
    <row r="11" spans="1:15" x14ac:dyDescent="0.25">
      <c r="A11" s="4"/>
      <c r="E11" s="22"/>
      <c r="F11" s="22"/>
      <c r="G11" s="22"/>
      <c r="H11" s="22"/>
      <c r="I11" s="22"/>
      <c r="J11" s="23"/>
      <c r="K11" s="23"/>
      <c r="L11" s="23"/>
      <c r="M11" s="23"/>
      <c r="N11" s="2"/>
      <c r="O11" s="2"/>
    </row>
    <row r="12" spans="1:15" x14ac:dyDescent="0.25">
      <c r="A12" s="22" t="s">
        <v>97</v>
      </c>
      <c r="B12" s="22" t="s">
        <v>222</v>
      </c>
      <c r="C12" s="22">
        <f ca="1">D12</f>
        <v>4.6843063587737044E-3</v>
      </c>
      <c r="D12" s="22">
        <f ca="1">BETAINV(RAND(),G12,H12)</f>
        <v>4.6843063587737044E-3</v>
      </c>
      <c r="E12" s="22">
        <f>K12</f>
        <v>4.4340404866990424E-3</v>
      </c>
      <c r="F12" s="22">
        <f>(M12-L12)/(1.96*2)</f>
        <v>5.9620098318175624E-4</v>
      </c>
      <c r="G12" s="22">
        <f>E12^2*(1-E12)/F12^2-E12</f>
        <v>55.061621892566649</v>
      </c>
      <c r="H12" s="22">
        <f>G12*(1-E12)/E12</f>
        <v>12362.872327456129</v>
      </c>
      <c r="I12" s="22"/>
      <c r="J12" s="22">
        <v>4.4438999999999998E-3</v>
      </c>
      <c r="K12" s="22">
        <f>1-EXP(-J12*1)</f>
        <v>4.4340404866990424E-3</v>
      </c>
      <c r="L12" s="22">
        <f>1-EXP(-0.0033483*1)</f>
        <v>3.3427006946830096E-3</v>
      </c>
      <c r="M12" s="41">
        <f>1-EXP(-0.005696*1)</f>
        <v>5.6798085487554939E-3</v>
      </c>
      <c r="N12" s="23" t="s">
        <v>66</v>
      </c>
      <c r="O12" s="24">
        <v>34676610</v>
      </c>
    </row>
    <row r="13" spans="1:15" s="22" customFormat="1" x14ac:dyDescent="0.25">
      <c r="A13" s="22" t="s">
        <v>113</v>
      </c>
      <c r="B13" s="22" t="s">
        <v>223</v>
      </c>
      <c r="C13" s="22">
        <f ca="1">D13</f>
        <v>2.0960407591053214E-2</v>
      </c>
      <c r="D13" s="22">
        <f ca="1">BETAINV(RAND(),G13,H13)</f>
        <v>2.0960407591053214E-2</v>
      </c>
      <c r="E13" s="22">
        <f>K13</f>
        <v>2.2649558645151502E-2</v>
      </c>
      <c r="F13" s="22">
        <f>(M13-L13)/(1.96*2)</f>
        <v>2.2654914185222209E-3</v>
      </c>
      <c r="G13" s="22">
        <f>E13^2*(1-E13)/F13^2-E13</f>
        <v>97.666191614150563</v>
      </c>
      <c r="H13" s="22">
        <f>G13*(1-E13)/E13</f>
        <v>4214.3909722484032</v>
      </c>
      <c r="J13" s="22">
        <v>2.291E-2</v>
      </c>
      <c r="K13" s="22">
        <f>1-EXP(-J13*1)</f>
        <v>2.2649558645151502E-2</v>
      </c>
      <c r="L13" s="22">
        <f>1-EXP(-0.01875*1)</f>
        <v>1.8575312252222864E-2</v>
      </c>
      <c r="M13" s="22">
        <f>1-EXP(-0.02784*1)</f>
        <v>2.7456038612829969E-2</v>
      </c>
      <c r="N13" s="23"/>
      <c r="O13" s="23"/>
    </row>
    <row r="14" spans="1:15" x14ac:dyDescent="0.25">
      <c r="A14" s="22" t="s">
        <v>99</v>
      </c>
      <c r="B14" t="s">
        <v>224</v>
      </c>
      <c r="C14" s="22">
        <f ca="1">1-(tpA2B+tp_ACDeath_U5)</f>
        <v>0.57888252053013778</v>
      </c>
      <c r="D14" s="22"/>
      <c r="E14" s="22"/>
      <c r="F14" s="22"/>
      <c r="G14" s="22"/>
      <c r="H14" s="22"/>
      <c r="I14" s="22"/>
      <c r="J14" s="22"/>
      <c r="K14" s="22"/>
      <c r="L14" s="41"/>
      <c r="N14" s="23" t="s">
        <v>103</v>
      </c>
      <c r="O14">
        <f>O12*J4</f>
        <v>10472336.219999999</v>
      </c>
    </row>
    <row r="15" spans="1:15" x14ac:dyDescent="0.25">
      <c r="N15" s="23" t="s">
        <v>165</v>
      </c>
      <c r="O15" s="23">
        <f>0.4*O12</f>
        <v>13870644</v>
      </c>
    </row>
    <row r="16" spans="1:15" x14ac:dyDescent="0.25">
      <c r="A16" s="1" t="s">
        <v>214</v>
      </c>
      <c r="B16" s="2" t="s">
        <v>1</v>
      </c>
      <c r="C16" s="2" t="s">
        <v>2</v>
      </c>
      <c r="D16" s="2" t="s">
        <v>4</v>
      </c>
      <c r="E16" s="2" t="s">
        <v>19</v>
      </c>
      <c r="F16" s="2" t="s">
        <v>24</v>
      </c>
      <c r="G16" s="2" t="s">
        <v>25</v>
      </c>
      <c r="J16" s="2" t="s">
        <v>22</v>
      </c>
      <c r="K16" s="2" t="s">
        <v>23</v>
      </c>
      <c r="L16" s="23"/>
      <c r="M16" s="23"/>
    </row>
    <row r="17" spans="1:19" x14ac:dyDescent="0.25">
      <c r="A17" s="22" t="s">
        <v>215</v>
      </c>
      <c r="B17" s="22" t="s">
        <v>225</v>
      </c>
      <c r="C17">
        <f ca="1">D17</f>
        <v>0.55603287294074322</v>
      </c>
      <c r="D17">
        <f ca="1">EXP(NORMINV(RAND(),F17,G17))</f>
        <v>0.55603287294074322</v>
      </c>
      <c r="E17" s="22">
        <v>0.48499999999999999</v>
      </c>
      <c r="F17" s="22">
        <f t="shared" ref="F17" si="0">LN(E17)</f>
        <v>-0.72360638804465394</v>
      </c>
      <c r="G17" s="22">
        <f t="shared" ref="G17" si="1">(LN(K17)-LN(J17))/(1.96*2)</f>
        <v>0.17232642996852857</v>
      </c>
      <c r="H17" s="22"/>
      <c r="I17" s="22"/>
      <c r="J17" s="22">
        <v>0.372</v>
      </c>
      <c r="K17" s="22">
        <v>0.73099999999999998</v>
      </c>
    </row>
    <row r="18" spans="1:19" s="22" customFormat="1" x14ac:dyDescent="0.25"/>
    <row r="19" spans="1:19" x14ac:dyDescent="0.25">
      <c r="C19" s="22"/>
      <c r="D19" s="22"/>
      <c r="F19" s="22"/>
      <c r="G19" s="22"/>
    </row>
    <row r="20" spans="1:19" x14ac:dyDescent="0.25">
      <c r="A20" s="1" t="s">
        <v>216</v>
      </c>
      <c r="C20" s="2" t="s">
        <v>2</v>
      </c>
      <c r="D20" s="23" t="s">
        <v>89</v>
      </c>
      <c r="E20" s="2" t="s">
        <v>26</v>
      </c>
      <c r="F20" s="2" t="s">
        <v>58</v>
      </c>
      <c r="G20" s="2" t="s">
        <v>63</v>
      </c>
      <c r="H20" s="2" t="s">
        <v>59</v>
      </c>
      <c r="I20" s="19" t="s">
        <v>62</v>
      </c>
      <c r="J20" s="2" t="s">
        <v>20</v>
      </c>
      <c r="K20" s="2" t="s">
        <v>21</v>
      </c>
      <c r="L20" s="23"/>
      <c r="M20" s="23"/>
      <c r="N20" s="2" t="s">
        <v>33</v>
      </c>
      <c r="O20" s="2"/>
    </row>
    <row r="21" spans="1:19" x14ac:dyDescent="0.25">
      <c r="A21" s="22"/>
      <c r="B21" s="22"/>
      <c r="E21" s="26"/>
      <c r="Q21" t="s">
        <v>38</v>
      </c>
      <c r="R21">
        <v>307</v>
      </c>
      <c r="S21" s="22" t="s">
        <v>61</v>
      </c>
    </row>
    <row r="22" spans="1:19" s="22" customFormat="1" x14ac:dyDescent="0.25">
      <c r="A22" s="22" t="s">
        <v>155</v>
      </c>
      <c r="B22" s="22" t="s">
        <v>156</v>
      </c>
      <c r="C22" s="22">
        <f t="shared" ref="C22:C23" ca="1" si="2">N22</f>
        <v>0.2234494833349023</v>
      </c>
      <c r="E22" s="26">
        <f ca="1">'Cost Analysis'!D42</f>
        <v>0.25381931839804656</v>
      </c>
      <c r="F22" s="22">
        <f t="shared" ref="F22:F23" ca="1" si="3">0.25*E22</f>
        <v>6.3454829599511639E-2</v>
      </c>
      <c r="G22" s="22">
        <f t="shared" ref="G22:G23" ca="1" si="4">0.5*E22</f>
        <v>0.12690965919902328</v>
      </c>
      <c r="H22" s="22">
        <f t="shared" ref="H22:H23" ca="1" si="5">G22-F22</f>
        <v>6.3454829599511639E-2</v>
      </c>
      <c r="I22" s="22">
        <f ca="1">H22/S25</f>
        <v>6.3454829599511639E-2</v>
      </c>
      <c r="J22" s="22">
        <f t="shared" ref="J22:J23" ca="1" si="6">(E22^2)/(I22^2)</f>
        <v>16</v>
      </c>
      <c r="K22" s="22">
        <f t="shared" ref="K22:K23" ca="1" si="7">(I22^2)/E22</f>
        <v>1.586370739987791E-2</v>
      </c>
      <c r="N22" s="22">
        <f t="shared" ref="N22:N23" ca="1" si="8">(GAMMAINV(RAND(),J22,K22))</f>
        <v>0.2234494833349023</v>
      </c>
    </row>
    <row r="23" spans="1:19" s="22" customFormat="1" x14ac:dyDescent="0.25">
      <c r="A23" s="22" t="s">
        <v>202</v>
      </c>
      <c r="B23" s="22" t="s">
        <v>203</v>
      </c>
      <c r="C23" s="22">
        <f t="shared" ca="1" si="2"/>
        <v>4665574.4171511289</v>
      </c>
      <c r="E23" s="26">
        <f ca="1">'Cost Analysis'!E39</f>
        <v>3520637.4058219539</v>
      </c>
      <c r="F23" s="22">
        <f t="shared" ca="1" si="3"/>
        <v>880159.35145548848</v>
      </c>
      <c r="G23" s="22">
        <f t="shared" ca="1" si="4"/>
        <v>1760318.702910977</v>
      </c>
      <c r="H23" s="22">
        <f t="shared" ca="1" si="5"/>
        <v>880159.35145548848</v>
      </c>
      <c r="I23" s="22">
        <f ca="1">H23/S25</f>
        <v>880159.35145548848</v>
      </c>
      <c r="J23" s="22">
        <f t="shared" ca="1" si="6"/>
        <v>16</v>
      </c>
      <c r="K23" s="22">
        <f t="shared" ca="1" si="7"/>
        <v>220039.83786387215</v>
      </c>
      <c r="N23" s="22">
        <f t="shared" ca="1" si="8"/>
        <v>4665574.4171511289</v>
      </c>
    </row>
    <row r="24" spans="1:19" s="22" customFormat="1" x14ac:dyDescent="0.25">
      <c r="E24" s="26"/>
    </row>
    <row r="25" spans="1:19" x14ac:dyDescent="0.25">
      <c r="A25" s="22"/>
      <c r="B25" s="22"/>
      <c r="C25" s="22"/>
      <c r="D25" s="22"/>
      <c r="E25" s="26"/>
      <c r="F25" s="22"/>
      <c r="G25" s="22"/>
      <c r="H25" s="22"/>
      <c r="I25" s="22"/>
      <c r="J25" s="22"/>
      <c r="K25" s="22"/>
      <c r="N25" s="22"/>
      <c r="Q25" s="20" t="s">
        <v>60</v>
      </c>
      <c r="R25">
        <v>1</v>
      </c>
      <c r="S25">
        <f>SQRT(R25)</f>
        <v>1</v>
      </c>
    </row>
    <row r="26" spans="1:19" s="22" customFormat="1" x14ac:dyDescent="0.25">
      <c r="E26" s="26"/>
      <c r="Q26" s="20"/>
    </row>
    <row r="27" spans="1:19" s="22" customFormat="1" x14ac:dyDescent="0.25">
      <c r="A27"/>
      <c r="B27"/>
      <c r="C27"/>
      <c r="D27"/>
      <c r="E27"/>
      <c r="F27"/>
      <c r="G27"/>
      <c r="H27"/>
      <c r="I27"/>
      <c r="J27"/>
      <c r="K27"/>
      <c r="N27"/>
      <c r="Q27" s="20"/>
    </row>
    <row r="28" spans="1:19" x14ac:dyDescent="0.25">
      <c r="A28" s="1" t="s">
        <v>56</v>
      </c>
      <c r="C28" s="2" t="s">
        <v>2</v>
      </c>
      <c r="D28" s="2" t="s">
        <v>35</v>
      </c>
      <c r="E28" s="2" t="s">
        <v>36</v>
      </c>
      <c r="F28" s="2" t="s">
        <v>37</v>
      </c>
      <c r="G28" s="2" t="s">
        <v>20</v>
      </c>
      <c r="H28" s="2" t="s">
        <v>21</v>
      </c>
      <c r="J28" s="2" t="s">
        <v>22</v>
      </c>
      <c r="K28" s="2" t="s">
        <v>23</v>
      </c>
      <c r="L28" s="23"/>
      <c r="M28" s="23"/>
    </row>
    <row r="29" spans="1:19" x14ac:dyDescent="0.25">
      <c r="A29" s="22" t="s">
        <v>104</v>
      </c>
      <c r="B29" t="s">
        <v>15</v>
      </c>
      <c r="C29">
        <f ca="1">D29</f>
        <v>4.2850966337445354E-2</v>
      </c>
      <c r="D29">
        <f ca="1">BETAINV(RAND(),G29,H29)</f>
        <v>4.2850966337445354E-2</v>
      </c>
      <c r="E29">
        <v>5.0999999999999997E-2</v>
      </c>
      <c r="F29">
        <f>(K29-J29)/(1.96*2)</f>
        <v>1.0714285714285713E-2</v>
      </c>
      <c r="G29">
        <f>E29^2*(1-E29)/F29^2-E29</f>
        <v>21.451062400000001</v>
      </c>
      <c r="H29">
        <f>G29*(1-E29)/E29</f>
        <v>399.15800426666669</v>
      </c>
      <c r="J29">
        <v>3.2000000000000001E-2</v>
      </c>
      <c r="K29">
        <v>7.3999999999999996E-2</v>
      </c>
    </row>
    <row r="31" spans="1:19" x14ac:dyDescent="0.25">
      <c r="A31" s="22" t="s">
        <v>105</v>
      </c>
      <c r="B31" t="s">
        <v>16</v>
      </c>
      <c r="C31">
        <f ca="1">D31</f>
        <v>0.12283886689976434</v>
      </c>
      <c r="D31">
        <f ca="1">BETAINV(RAND(),G31,H31)</f>
        <v>0.12283886689976434</v>
      </c>
      <c r="E31">
        <v>0.13300000000000001</v>
      </c>
      <c r="F31">
        <f>(K31-J31)/(1.96*2)</f>
        <v>2.6020408163265309E-2</v>
      </c>
      <c r="G31">
        <f>E31^2*(1-E31)/F31^2-E31</f>
        <v>22.518354133333332</v>
      </c>
      <c r="H31">
        <f>G31*(1-E31)/E31</f>
        <v>146.79257920000001</v>
      </c>
      <c r="J31">
        <v>8.7999999999999995E-2</v>
      </c>
      <c r="K31">
        <v>0.19</v>
      </c>
    </row>
    <row r="33" spans="1:15" x14ac:dyDescent="0.25">
      <c r="A33" s="1" t="s">
        <v>8</v>
      </c>
      <c r="C33" s="2" t="s">
        <v>2</v>
      </c>
      <c r="D33" s="2" t="s">
        <v>35</v>
      </c>
      <c r="E33" s="2" t="s">
        <v>36</v>
      </c>
      <c r="F33" s="2" t="s">
        <v>27</v>
      </c>
      <c r="G33" s="2" t="s">
        <v>28</v>
      </c>
      <c r="H33" s="2" t="s">
        <v>29</v>
      </c>
      <c r="I33" s="2" t="s">
        <v>30</v>
      </c>
      <c r="J33" s="2" t="s">
        <v>31</v>
      </c>
      <c r="K33" s="2" t="s">
        <v>32</v>
      </c>
      <c r="L33" s="23"/>
      <c r="M33" s="23"/>
      <c r="N33" s="2" t="s">
        <v>33</v>
      </c>
      <c r="O33" s="23" t="s">
        <v>34</v>
      </c>
    </row>
    <row r="34" spans="1:15" x14ac:dyDescent="0.25">
      <c r="A34" t="s">
        <v>9</v>
      </c>
      <c r="B34" t="s">
        <v>17</v>
      </c>
      <c r="C34">
        <f ca="1">O34</f>
        <v>1.2675629587834794E-2</v>
      </c>
      <c r="D34">
        <f>E34</f>
        <v>0.05</v>
      </c>
      <c r="E34">
        <v>0.05</v>
      </c>
      <c r="F34">
        <f>E34*0</f>
        <v>0</v>
      </c>
      <c r="G34">
        <f>E34*2</f>
        <v>0.1</v>
      </c>
      <c r="H34">
        <f>E34</f>
        <v>0.05</v>
      </c>
      <c r="I34">
        <f>G34-F34</f>
        <v>0.1</v>
      </c>
      <c r="J34">
        <f>H34-F34</f>
        <v>0.05</v>
      </c>
      <c r="K34">
        <f>G34-H34</f>
        <v>0.05</v>
      </c>
      <c r="N34">
        <f ca="1">RAND()</f>
        <v>3.2134317089598574E-2</v>
      </c>
      <c r="O34" s="2">
        <f ca="1">IF(N34&lt;(J34/I34),F34+SQRT(N34*J34*I34),G34-SQRT((1-N34)*K34*I34))</f>
        <v>1.2675629587834794E-2</v>
      </c>
    </row>
    <row r="35" spans="1:15" x14ac:dyDescent="0.25">
      <c r="O35" s="23"/>
    </row>
    <row r="36" spans="1:15" x14ac:dyDescent="0.25">
      <c r="A36" t="s">
        <v>10</v>
      </c>
      <c r="B36" t="s">
        <v>18</v>
      </c>
      <c r="C36">
        <f ca="1">O36</f>
        <v>8.2579021358021268E-2</v>
      </c>
      <c r="D36">
        <f>E36</f>
        <v>0.05</v>
      </c>
      <c r="E36">
        <v>0.05</v>
      </c>
      <c r="F36">
        <f>E36*0</f>
        <v>0</v>
      </c>
      <c r="G36">
        <f>E36*2</f>
        <v>0.1</v>
      </c>
      <c r="H36">
        <f>E36</f>
        <v>0.05</v>
      </c>
      <c r="I36">
        <f>G36-F36</f>
        <v>0.1</v>
      </c>
      <c r="J36">
        <f>H36-F36</f>
        <v>0.05</v>
      </c>
      <c r="K36">
        <f>G36-H36</f>
        <v>0.05</v>
      </c>
      <c r="N36">
        <f ca="1">RAND()</f>
        <v>0.93930190063114416</v>
      </c>
      <c r="O36" s="23">
        <f ca="1">IF(N36&lt;(J36/I36),F36+SQRT(N36*J36*I36),G36-SQRT((1-N36)*K36*I36))</f>
        <v>8.2579021358021268E-2</v>
      </c>
    </row>
  </sheetData>
  <pageMargins left="0.7" right="0.7" top="0.75" bottom="0.75" header="0.3" footer="0.3"/>
  <pageSetup paperSize="9" orientation="portrait" r:id="rId1"/>
  <ignoredErrors>
    <ignoredError sqref="C5 C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Z83"/>
  <sheetViews>
    <sheetView topLeftCell="A28" workbookViewId="0">
      <selection activeCell="G35" sqref="G35"/>
    </sheetView>
  </sheetViews>
  <sheetFormatPr defaultRowHeight="15" x14ac:dyDescent="0.25"/>
  <cols>
    <col min="1" max="1" width="34.85546875" customWidth="1"/>
    <col min="2" max="2" width="17.28515625" customWidth="1"/>
    <col min="3" max="3" width="20.7109375" customWidth="1"/>
    <col min="4" max="4" width="19.42578125" customWidth="1"/>
    <col min="5" max="5" width="16.28515625" customWidth="1"/>
    <col min="7" max="7" width="73.140625" customWidth="1"/>
    <col min="8" max="8" width="25.28515625" customWidth="1"/>
    <col min="9" max="11" width="9.140625" style="22"/>
    <col min="19" max="19" width="16.85546875" customWidth="1"/>
    <col min="20" max="20" width="12" customWidth="1"/>
    <col min="22" max="22" width="10.85546875" customWidth="1"/>
    <col min="23" max="23" width="14.85546875" customWidth="1"/>
    <col min="25" max="25" width="13.28515625" customWidth="1"/>
    <col min="26" max="26" width="15.85546875" customWidth="1"/>
  </cols>
  <sheetData>
    <row r="1" spans="1:26" x14ac:dyDescent="0.25">
      <c r="A1" s="10"/>
      <c r="B1" s="10"/>
      <c r="C1" s="10"/>
      <c r="D1" s="10"/>
      <c r="E1" s="10"/>
      <c r="H1" s="8" t="s">
        <v>64</v>
      </c>
      <c r="I1" s="8"/>
      <c r="J1" s="8"/>
      <c r="K1" s="8"/>
      <c r="L1" s="8"/>
      <c r="M1" s="8"/>
      <c r="N1" s="8" t="s">
        <v>234</v>
      </c>
    </row>
    <row r="2" spans="1:26" ht="30.75" customHeight="1" x14ac:dyDescent="0.25">
      <c r="B2" s="1"/>
      <c r="C2" s="1"/>
      <c r="D2" s="25"/>
      <c r="G2" s="7"/>
      <c r="H2" s="2"/>
      <c r="I2" s="23"/>
      <c r="J2" s="23"/>
      <c r="K2" s="23"/>
      <c r="L2" s="2"/>
      <c r="M2" s="2"/>
      <c r="N2" s="2"/>
    </row>
    <row r="3" spans="1:26" x14ac:dyDescent="0.25">
      <c r="A3" s="22"/>
      <c r="D3" s="39"/>
      <c r="G3" s="7"/>
      <c r="H3" s="2"/>
      <c r="I3" s="23"/>
      <c r="J3" s="23"/>
      <c r="K3" s="23"/>
      <c r="L3" s="2"/>
      <c r="M3" s="2"/>
      <c r="N3" s="23"/>
    </row>
    <row r="4" spans="1:26" s="22" customFormat="1" x14ac:dyDescent="0.25">
      <c r="D4" s="39"/>
      <c r="G4" s="7"/>
      <c r="H4" s="23"/>
      <c r="I4" s="23"/>
      <c r="J4" s="23"/>
      <c r="K4" s="23"/>
      <c r="L4" s="23"/>
      <c r="M4" s="23"/>
      <c r="N4" s="23"/>
    </row>
    <row r="5" spans="1:26" s="22" customFormat="1" x14ac:dyDescent="0.25">
      <c r="D5" s="39"/>
      <c r="G5" s="7"/>
      <c r="H5" s="23"/>
      <c r="I5" s="23"/>
      <c r="J5" s="23"/>
      <c r="K5" s="23"/>
      <c r="L5" s="23"/>
      <c r="M5" s="23"/>
      <c r="N5" s="23"/>
    </row>
    <row r="6" spans="1:26" s="22" customFormat="1" x14ac:dyDescent="0.25">
      <c r="D6" s="39"/>
      <c r="G6" s="7" t="s">
        <v>131</v>
      </c>
      <c r="H6" s="23">
        <f>30159*PLR_2005</f>
        <v>10416.918599999999</v>
      </c>
      <c r="I6" s="23"/>
      <c r="J6" s="23"/>
      <c r="K6" s="23"/>
      <c r="L6" s="23"/>
      <c r="M6" s="23"/>
      <c r="N6" s="23">
        <f>H6*Ratio_of_2019_to_2005_GDP_deflator</f>
        <v>18333.776736</v>
      </c>
    </row>
    <row r="7" spans="1:26" s="22" customFormat="1" x14ac:dyDescent="0.25">
      <c r="D7" s="39"/>
      <c r="G7" s="7" t="s">
        <v>164</v>
      </c>
      <c r="H7" s="23">
        <f>20091*PLR_2005</f>
        <v>6939.4313999999995</v>
      </c>
      <c r="I7" s="23"/>
      <c r="J7" s="23"/>
      <c r="K7" s="23"/>
      <c r="L7" s="23"/>
      <c r="M7" s="23"/>
      <c r="N7" s="23">
        <f>H7*Ratio_of_2019_to_2005_GDP_deflator</f>
        <v>12213.399264</v>
      </c>
    </row>
    <row r="8" spans="1:26" s="22" customFormat="1" ht="45" x14ac:dyDescent="0.25">
      <c r="A8" s="53"/>
      <c r="B8" s="54"/>
      <c r="D8" s="39"/>
      <c r="G8" s="7" t="s">
        <v>132</v>
      </c>
      <c r="H8" s="23">
        <f>12409*PLR_2005</f>
        <v>4286.0685999999996</v>
      </c>
      <c r="I8" s="23"/>
      <c r="J8" s="23"/>
      <c r="K8" s="23"/>
      <c r="L8" s="23"/>
      <c r="M8" s="23"/>
      <c r="N8" s="23">
        <f>H8*Ratio_of_2019_to_2005_GDP_deflator</f>
        <v>7543.4807359999995</v>
      </c>
      <c r="P8" s="1" t="s">
        <v>139</v>
      </c>
      <c r="Q8" s="1" t="s">
        <v>140</v>
      </c>
      <c r="R8" s="42" t="s">
        <v>141</v>
      </c>
      <c r="S8" s="25" t="s">
        <v>142</v>
      </c>
      <c r="T8" s="25" t="s">
        <v>143</v>
      </c>
      <c r="U8" s="43" t="s">
        <v>144</v>
      </c>
      <c r="V8" s="43" t="s">
        <v>149</v>
      </c>
      <c r="W8" s="25" t="s">
        <v>145</v>
      </c>
      <c r="X8" s="25" t="s">
        <v>146</v>
      </c>
      <c r="Y8" s="25" t="s">
        <v>147</v>
      </c>
      <c r="Z8" s="25" t="s">
        <v>148</v>
      </c>
    </row>
    <row r="9" spans="1:26" s="22" customFormat="1" x14ac:dyDescent="0.25">
      <c r="B9" s="54"/>
      <c r="D9" s="39"/>
      <c r="G9" s="7" t="s">
        <v>158</v>
      </c>
      <c r="H9" s="23">
        <f>15.5*1000*PLR_2005</f>
        <v>5353.7</v>
      </c>
      <c r="I9" s="23"/>
      <c r="J9" s="23"/>
      <c r="K9" s="23"/>
      <c r="L9" s="23"/>
      <c r="M9" s="23"/>
      <c r="N9" s="23">
        <f>H9*Ratio_of_2019_to_2005_GDP_deflator</f>
        <v>9422.5120000000006</v>
      </c>
      <c r="P9" s="1"/>
      <c r="Q9" s="1"/>
      <c r="R9" s="42"/>
      <c r="S9" s="25"/>
      <c r="T9" s="25"/>
      <c r="U9" s="43"/>
      <c r="V9" s="43"/>
      <c r="W9" s="25"/>
      <c r="X9" s="25"/>
      <c r="Y9" s="25"/>
      <c r="Z9" s="25"/>
    </row>
    <row r="10" spans="1:26" s="22" customFormat="1" x14ac:dyDescent="0.25">
      <c r="D10" s="39"/>
      <c r="G10" s="7" t="s">
        <v>133</v>
      </c>
      <c r="H10" s="23">
        <f>9399*PLR_2005</f>
        <v>3246.4146000000001</v>
      </c>
      <c r="I10" s="23"/>
      <c r="J10" s="23"/>
      <c r="K10" s="23"/>
      <c r="L10" s="23"/>
      <c r="M10" s="23"/>
      <c r="N10" s="23">
        <f>H10*Ratio_of_2019_to_2005_GDP_deflator</f>
        <v>5713.6896960000004</v>
      </c>
      <c r="P10" s="22" t="s">
        <v>138</v>
      </c>
      <c r="Q10" s="22">
        <v>20</v>
      </c>
      <c r="R10" s="22">
        <v>8</v>
      </c>
      <c r="S10" s="26">
        <f ca="1">V10*Y10</f>
        <v>4701.209919894075</v>
      </c>
      <c r="T10" s="26">
        <f ca="1">0.092*S10</f>
        <v>432.51131263025491</v>
      </c>
      <c r="U10" s="22">
        <f>19935.3</f>
        <v>19935.3</v>
      </c>
      <c r="V10" s="26">
        <f ca="1">U10*((1+cDR)^R10)</f>
        <v>37609.6793591526</v>
      </c>
      <c r="W10" s="26">
        <f ca="1">V10-U10</f>
        <v>17674.379359152601</v>
      </c>
      <c r="X10" s="22">
        <f ca="1">(W10/U10)*100</f>
        <v>88.658707715221752</v>
      </c>
      <c r="Y10" s="22">
        <f>12/96</f>
        <v>0.125</v>
      </c>
      <c r="Z10" s="26">
        <v>19935.3</v>
      </c>
    </row>
    <row r="11" spans="1:26" s="22" customFormat="1" x14ac:dyDescent="0.25">
      <c r="D11" s="39"/>
      <c r="G11" s="7" t="s">
        <v>159</v>
      </c>
      <c r="H11" s="23"/>
      <c r="I11" s="23"/>
      <c r="J11" s="23"/>
      <c r="K11" s="23"/>
      <c r="L11" s="23"/>
      <c r="M11" s="23"/>
      <c r="N11" s="23">
        <f>(61*120000)/Parameters!R21</f>
        <v>23843.648208469054</v>
      </c>
      <c r="S11" s="26"/>
      <c r="T11" s="26"/>
      <c r="V11" s="26"/>
      <c r="W11" s="26"/>
      <c r="Z11" s="26"/>
    </row>
    <row r="12" spans="1:26" s="22" customFormat="1" x14ac:dyDescent="0.25">
      <c r="D12" s="39"/>
      <c r="G12" s="7" t="s">
        <v>134</v>
      </c>
      <c r="H12" s="23">
        <f>9399*PLR_2005</f>
        <v>3246.4146000000001</v>
      </c>
      <c r="I12" s="23"/>
      <c r="J12" s="23"/>
      <c r="K12" s="23"/>
      <c r="L12" s="23"/>
      <c r="M12" s="23"/>
      <c r="N12" s="23">
        <f t="shared" ref="N12:N18" si="0">H12*Ratio_of_2019_to_2005_GDP_deflator</f>
        <v>5713.6896960000004</v>
      </c>
      <c r="P12" s="22" t="s">
        <v>150</v>
      </c>
      <c r="S12" s="30">
        <f ca="1">S10+T10</f>
        <v>5133.7212325243299</v>
      </c>
      <c r="T12" s="26"/>
      <c r="V12" s="26"/>
      <c r="W12" s="26"/>
      <c r="Z12" s="26"/>
    </row>
    <row r="13" spans="1:26" s="22" customFormat="1" x14ac:dyDescent="0.25">
      <c r="D13" s="39"/>
      <c r="G13" s="7" t="s">
        <v>65</v>
      </c>
      <c r="H13" s="23">
        <f>58*12409*PLR_2005</f>
        <v>248591.97879999998</v>
      </c>
      <c r="I13" s="23"/>
      <c r="J13" s="23"/>
      <c r="K13" s="23"/>
      <c r="L13" s="23"/>
      <c r="M13" s="23"/>
      <c r="N13" s="23">
        <f t="shared" si="0"/>
        <v>437521.88268799998</v>
      </c>
    </row>
    <row r="14" spans="1:26" s="22" customFormat="1" x14ac:dyDescent="0.25">
      <c r="D14" s="39"/>
      <c r="G14" s="7" t="s">
        <v>157</v>
      </c>
      <c r="H14" s="23">
        <f>11*83.1*PLR_2005</f>
        <v>315.73013999999995</v>
      </c>
      <c r="I14" s="23"/>
      <c r="J14" s="23"/>
      <c r="K14" s="23"/>
      <c r="L14" s="23"/>
      <c r="M14" s="23"/>
      <c r="N14" s="23">
        <f t="shared" si="0"/>
        <v>555.68504639999992</v>
      </c>
    </row>
    <row r="15" spans="1:26" s="22" customFormat="1" x14ac:dyDescent="0.25">
      <c r="D15" s="39"/>
      <c r="G15" s="7" t="s">
        <v>135</v>
      </c>
      <c r="H15" s="23">
        <f>12409*PLR_2005</f>
        <v>4286.0685999999996</v>
      </c>
      <c r="I15" s="23"/>
      <c r="J15" s="23"/>
      <c r="K15" s="23"/>
      <c r="L15" s="23"/>
      <c r="M15" s="23"/>
      <c r="N15" s="23">
        <f t="shared" si="0"/>
        <v>7543.4807359999995</v>
      </c>
      <c r="S15" s="26"/>
      <c r="T15" s="26"/>
      <c r="V15" s="26"/>
      <c r="W15" s="26"/>
      <c r="Z15" s="26"/>
    </row>
    <row r="16" spans="1:26" s="22" customFormat="1" x14ac:dyDescent="0.25">
      <c r="D16" s="39"/>
      <c r="G16" s="7" t="s">
        <v>136</v>
      </c>
      <c r="H16" s="23">
        <f>20*7208*PLR_2005</f>
        <v>49792.864000000001</v>
      </c>
      <c r="I16" s="23"/>
      <c r="J16" s="23"/>
      <c r="K16" s="23"/>
      <c r="L16" s="23"/>
      <c r="M16" s="23"/>
      <c r="N16" s="23">
        <f t="shared" si="0"/>
        <v>87635.440640000001</v>
      </c>
      <c r="S16" s="30"/>
    </row>
    <row r="17" spans="1:14" s="22" customFormat="1" x14ac:dyDescent="0.25">
      <c r="D17" s="39"/>
      <c r="G17" s="7" t="s">
        <v>137</v>
      </c>
      <c r="H17" s="23">
        <f>(30000/Parameters!R21)*H48*PLR_2005</f>
        <v>20840.867833876218</v>
      </c>
      <c r="I17" s="23"/>
      <c r="J17" s="23"/>
      <c r="K17" s="23"/>
      <c r="L17" s="23"/>
      <c r="M17" s="23"/>
      <c r="N17" s="23">
        <f t="shared" si="0"/>
        <v>36679.927387622141</v>
      </c>
    </row>
    <row r="18" spans="1:14" s="22" customFormat="1" x14ac:dyDescent="0.25">
      <c r="D18" s="39"/>
      <c r="G18" s="7" t="s">
        <v>151</v>
      </c>
      <c r="H18" s="30">
        <f ca="1">S12*20</f>
        <v>102674.4246504866</v>
      </c>
      <c r="I18" s="23"/>
      <c r="J18" s="23"/>
      <c r="K18" s="23"/>
      <c r="L18" s="23"/>
      <c r="M18" s="23"/>
      <c r="N18" s="23">
        <f t="shared" ca="1" si="0"/>
        <v>180706.98738485642</v>
      </c>
    </row>
    <row r="19" spans="1:14" s="22" customFormat="1" x14ac:dyDescent="0.25">
      <c r="D19" s="39"/>
      <c r="G19" s="7" t="s">
        <v>152</v>
      </c>
      <c r="H19" s="30"/>
      <c r="I19" s="23"/>
      <c r="J19" s="23"/>
      <c r="K19" s="23"/>
      <c r="L19" s="23"/>
      <c r="M19" s="23"/>
      <c r="N19" s="23">
        <f>(19*100000)/Parameters!R21</f>
        <v>6188.9250814332245</v>
      </c>
    </row>
    <row r="20" spans="1:14" s="22" customFormat="1" x14ac:dyDescent="0.25">
      <c r="D20" s="39"/>
      <c r="G20" s="7" t="s">
        <v>153</v>
      </c>
      <c r="H20" s="23">
        <f>((58*88*20000)/Parameters!R21)*PLR_2005</f>
        <v>114848.31270358305</v>
      </c>
      <c r="I20" s="23"/>
      <c r="J20" s="23"/>
      <c r="K20" s="23"/>
      <c r="L20" s="23"/>
      <c r="M20" s="23"/>
      <c r="N20" s="23">
        <f>H20*Ratio_of_2019_to_2005_GDP_deflator</f>
        <v>202133.03035830619</v>
      </c>
    </row>
    <row r="21" spans="1:14" s="22" customFormat="1" x14ac:dyDescent="0.25">
      <c r="D21" s="39"/>
      <c r="G21" s="7" t="s">
        <v>160</v>
      </c>
      <c r="H21" s="23"/>
      <c r="I21" s="23"/>
      <c r="J21" s="23"/>
      <c r="K21" s="23"/>
      <c r="L21" s="23"/>
      <c r="M21" s="23"/>
      <c r="N21" s="23">
        <f>(12000*70)/Parameters!R21</f>
        <v>2736.1563517915311</v>
      </c>
    </row>
    <row r="22" spans="1:14" s="22" customFormat="1" x14ac:dyDescent="0.25">
      <c r="D22" s="39"/>
      <c r="G22" s="7" t="s">
        <v>161</v>
      </c>
      <c r="H22" s="23"/>
      <c r="I22" s="23"/>
      <c r="J22" s="23"/>
      <c r="K22" s="23"/>
      <c r="L22" s="23"/>
      <c r="M22" s="23"/>
      <c r="N22" s="23">
        <f>(1000*12)</f>
        <v>12000</v>
      </c>
    </row>
    <row r="23" spans="1:14" s="22" customFormat="1" x14ac:dyDescent="0.25">
      <c r="D23" s="39"/>
      <c r="G23" s="7" t="s">
        <v>163</v>
      </c>
      <c r="H23" s="23"/>
      <c r="I23" s="23"/>
      <c r="J23" s="23"/>
      <c r="K23" s="23"/>
      <c r="L23" s="23"/>
      <c r="M23" s="23"/>
      <c r="N23" s="23">
        <f>1000*12*0.066</f>
        <v>792</v>
      </c>
    </row>
    <row r="24" spans="1:14" x14ac:dyDescent="0.25">
      <c r="A24" s="22"/>
      <c r="B24" s="22"/>
      <c r="C24" s="22"/>
      <c r="D24" s="29"/>
      <c r="G24" s="7" t="s">
        <v>129</v>
      </c>
      <c r="H24" s="2"/>
      <c r="I24" s="23"/>
      <c r="J24" s="23"/>
      <c r="K24" s="23"/>
      <c r="L24" s="2"/>
      <c r="M24" s="2"/>
      <c r="N24" s="23">
        <f ca="1">SUM(N6:N23)</f>
        <v>1057277.7120108786</v>
      </c>
    </row>
    <row r="25" spans="1:14" s="22" customFormat="1" x14ac:dyDescent="0.25">
      <c r="D25" s="29"/>
      <c r="G25" s="7"/>
      <c r="H25" s="23"/>
      <c r="I25" s="23"/>
      <c r="J25" s="23"/>
      <c r="K25" s="23"/>
      <c r="L25" s="23"/>
      <c r="M25" s="23"/>
      <c r="N25" s="23"/>
    </row>
    <row r="26" spans="1:14" x14ac:dyDescent="0.25">
      <c r="D26" s="31"/>
      <c r="G26" s="7"/>
      <c r="H26" s="30"/>
      <c r="N26" s="23"/>
    </row>
    <row r="27" spans="1:14" x14ac:dyDescent="0.25">
      <c r="D27" s="21"/>
      <c r="G27" s="33" t="s">
        <v>92</v>
      </c>
      <c r="H27" s="33">
        <v>0.34539999999999998</v>
      </c>
      <c r="N27" s="23"/>
    </row>
    <row r="28" spans="1:14" x14ac:dyDescent="0.25">
      <c r="G28" s="33" t="s">
        <v>121</v>
      </c>
      <c r="H28" s="33">
        <v>0.52600000000000002</v>
      </c>
      <c r="N28" s="23"/>
    </row>
    <row r="29" spans="1:14" x14ac:dyDescent="0.25">
      <c r="A29" s="10"/>
      <c r="B29" s="9"/>
      <c r="C29" s="9"/>
      <c r="D29" s="9"/>
      <c r="G29" s="63" t="s">
        <v>122</v>
      </c>
      <c r="H29" s="33">
        <v>0.4496</v>
      </c>
    </row>
    <row r="30" spans="1:14" x14ac:dyDescent="0.25">
      <c r="B30" s="1"/>
      <c r="C30" s="1"/>
      <c r="D30" s="25"/>
      <c r="G30" s="33" t="s">
        <v>233</v>
      </c>
      <c r="H30" s="29">
        <v>1.76</v>
      </c>
      <c r="N30" s="23"/>
    </row>
    <row r="31" spans="1:14" s="22" customFormat="1" x14ac:dyDescent="0.25">
      <c r="B31" s="1"/>
      <c r="C31" s="1"/>
      <c r="D31" s="25"/>
      <c r="G31" s="7"/>
      <c r="N31" s="23"/>
    </row>
    <row r="32" spans="1:14" s="22" customFormat="1" x14ac:dyDescent="0.25">
      <c r="B32" s="1"/>
      <c r="C32" s="1"/>
      <c r="D32" s="25"/>
      <c r="G32" s="7"/>
      <c r="N32" s="23"/>
    </row>
    <row r="33" spans="1:14" s="22" customFormat="1" x14ac:dyDescent="0.25">
      <c r="B33" s="1"/>
      <c r="C33" s="1"/>
      <c r="D33" s="25"/>
      <c r="G33" s="7"/>
      <c r="N33" s="23"/>
    </row>
    <row r="34" spans="1:14" s="22" customFormat="1" x14ac:dyDescent="0.25">
      <c r="B34" s="1" t="s">
        <v>127</v>
      </c>
      <c r="C34" s="1" t="s">
        <v>128</v>
      </c>
      <c r="D34" s="25" t="s">
        <v>129</v>
      </c>
      <c r="G34" s="7"/>
      <c r="N34" s="23"/>
    </row>
    <row r="35" spans="1:14" s="22" customFormat="1" x14ac:dyDescent="0.25">
      <c r="B35" s="1"/>
      <c r="C35" s="1"/>
      <c r="D35" s="25"/>
      <c r="G35" s="7"/>
      <c r="N35" s="23"/>
    </row>
    <row r="36" spans="1:14" ht="17.25" customHeight="1" x14ac:dyDescent="0.25">
      <c r="A36" s="27" t="s">
        <v>154</v>
      </c>
      <c r="B36" s="26"/>
      <c r="D36" s="26">
        <f ca="1">N24</f>
        <v>1057277.7120108786</v>
      </c>
      <c r="G36" s="7"/>
      <c r="H36" s="22"/>
      <c r="N36" s="23"/>
    </row>
    <row r="37" spans="1:14" x14ac:dyDescent="0.25">
      <c r="A37" s="27" t="s">
        <v>200</v>
      </c>
      <c r="B37" s="26"/>
      <c r="C37" s="22"/>
      <c r="D37" s="26">
        <f>H50</f>
        <v>201127.85016286644</v>
      </c>
      <c r="G37" s="23" t="s">
        <v>100</v>
      </c>
      <c r="H37" s="30">
        <v>24.58</v>
      </c>
      <c r="L37" s="22"/>
      <c r="M37" s="22"/>
      <c r="N37" s="22"/>
    </row>
    <row r="38" spans="1:14" x14ac:dyDescent="0.25">
      <c r="A38" s="27" t="s">
        <v>120</v>
      </c>
      <c r="B38" s="22"/>
      <c r="C38" s="22"/>
      <c r="D38" s="38">
        <f>H55</f>
        <v>88763.843648208465</v>
      </c>
      <c r="G38" s="23" t="s">
        <v>232</v>
      </c>
      <c r="H38" s="37">
        <v>200963599</v>
      </c>
    </row>
    <row r="39" spans="1:14" s="22" customFormat="1" x14ac:dyDescent="0.25">
      <c r="A39" s="27" t="s">
        <v>126</v>
      </c>
      <c r="B39" s="22">
        <v>44</v>
      </c>
      <c r="C39" s="40">
        <f>H40</f>
        <v>49397</v>
      </c>
      <c r="D39" s="38">
        <f>B39*C39</f>
        <v>2173468</v>
      </c>
      <c r="E39" s="26">
        <f ca="1">SUM(D36:D39)</f>
        <v>3520637.4058219539</v>
      </c>
      <c r="G39" s="23"/>
      <c r="H39" s="37"/>
    </row>
    <row r="40" spans="1:14" x14ac:dyDescent="0.25">
      <c r="A40" s="33" t="s">
        <v>166</v>
      </c>
      <c r="B40" s="22"/>
      <c r="C40" s="22"/>
      <c r="D40" s="29">
        <f ca="1">(D36+D37+D38+D39)/Parameters!O15</f>
        <v>0.25381931839804656</v>
      </c>
      <c r="E40" s="30"/>
      <c r="G40" s="23" t="s">
        <v>101</v>
      </c>
      <c r="H40" s="37">
        <v>49397</v>
      </c>
    </row>
    <row r="41" spans="1:14" x14ac:dyDescent="0.25">
      <c r="A41" s="34"/>
      <c r="B41" s="22"/>
      <c r="C41" s="40"/>
      <c r="D41" s="29"/>
      <c r="G41" s="23" t="s">
        <v>235</v>
      </c>
      <c r="H41" s="36">
        <v>10</v>
      </c>
    </row>
    <row r="42" spans="1:14" x14ac:dyDescent="0.25">
      <c r="A42" s="23" t="s">
        <v>130</v>
      </c>
      <c r="B42" s="22"/>
      <c r="C42" s="22"/>
      <c r="D42" s="30">
        <f ca="1">D40</f>
        <v>0.25381931839804656</v>
      </c>
      <c r="G42" s="23" t="s">
        <v>236</v>
      </c>
      <c r="H42" s="30">
        <v>20</v>
      </c>
    </row>
    <row r="43" spans="1:14" x14ac:dyDescent="0.25">
      <c r="A43" s="33"/>
      <c r="B43" s="30"/>
      <c r="C43" s="22"/>
      <c r="D43" s="22"/>
      <c r="G43" s="23" t="s">
        <v>167</v>
      </c>
      <c r="H43" s="30">
        <v>80</v>
      </c>
    </row>
    <row r="44" spans="1:14" x14ac:dyDescent="0.25">
      <c r="A44" s="33"/>
      <c r="G44" s="23" t="s">
        <v>237</v>
      </c>
      <c r="H44" s="30">
        <v>880</v>
      </c>
    </row>
    <row r="45" spans="1:14" x14ac:dyDescent="0.25">
      <c r="G45" s="23" t="s">
        <v>102</v>
      </c>
      <c r="H45" s="24">
        <f>H40/H44</f>
        <v>56.132954545454545</v>
      </c>
    </row>
    <row r="46" spans="1:14" x14ac:dyDescent="0.25">
      <c r="H46" s="26"/>
    </row>
    <row r="47" spans="1:14" x14ac:dyDescent="0.25">
      <c r="G47" s="23" t="s">
        <v>114</v>
      </c>
      <c r="H47" s="26">
        <v>80</v>
      </c>
    </row>
    <row r="48" spans="1:14" x14ac:dyDescent="0.25">
      <c r="G48" s="23" t="s">
        <v>115</v>
      </c>
      <c r="H48" s="26">
        <f>H40/H47</f>
        <v>617.46249999999998</v>
      </c>
    </row>
    <row r="49" spans="1:14" x14ac:dyDescent="0.25">
      <c r="G49" s="23" t="s">
        <v>116</v>
      </c>
      <c r="H49">
        <f>100000/Parameters!R21</f>
        <v>325.73289902280129</v>
      </c>
    </row>
    <row r="50" spans="1:14" x14ac:dyDescent="0.25">
      <c r="G50" s="23" t="s">
        <v>119</v>
      </c>
      <c r="H50" s="23">
        <f>H48*H49</f>
        <v>201127.85016286644</v>
      </c>
    </row>
    <row r="51" spans="1:14" s="22" customFormat="1" x14ac:dyDescent="0.25">
      <c r="G51" s="23"/>
      <c r="H51" s="23"/>
    </row>
    <row r="52" spans="1:14" s="22" customFormat="1" x14ac:dyDescent="0.25">
      <c r="G52" s="23"/>
      <c r="H52" s="23"/>
    </row>
    <row r="53" spans="1:14" s="22" customFormat="1" x14ac:dyDescent="0.25">
      <c r="G53" s="23"/>
      <c r="H53" s="23"/>
    </row>
    <row r="54" spans="1:14" s="22" customFormat="1" x14ac:dyDescent="0.25">
      <c r="A54"/>
      <c r="B54"/>
      <c r="C54"/>
      <c r="D54"/>
      <c r="E54"/>
      <c r="G54" s="23" t="s">
        <v>117</v>
      </c>
      <c r="H54">
        <f>500/Parameters!R21</f>
        <v>1.6286644951140066</v>
      </c>
      <c r="L54"/>
      <c r="M54"/>
      <c r="N54"/>
    </row>
    <row r="55" spans="1:14" x14ac:dyDescent="0.25">
      <c r="E55" s="29"/>
      <c r="G55" s="23" t="s">
        <v>118</v>
      </c>
      <c r="H55" s="23">
        <f>(H40*H54)+(58*88*H54)</f>
        <v>88763.843648208465</v>
      </c>
    </row>
    <row r="57" spans="1:14" ht="27" customHeight="1" x14ac:dyDescent="0.25"/>
    <row r="59" spans="1:14" ht="30" customHeight="1" x14ac:dyDescent="0.25"/>
    <row r="60" spans="1:14" ht="15.75" customHeight="1" x14ac:dyDescent="0.25"/>
    <row r="77" ht="30" customHeight="1" x14ac:dyDescent="0.25"/>
    <row r="81" ht="22.5" customHeight="1" x14ac:dyDescent="0.25"/>
    <row r="83" ht="22.5" customHeight="1" x14ac:dyDescent="0.25"/>
  </sheetData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G23"/>
  <sheetViews>
    <sheetView workbookViewId="0">
      <selection activeCell="G18" sqref="G18"/>
    </sheetView>
  </sheetViews>
  <sheetFormatPr defaultRowHeight="15" x14ac:dyDescent="0.25"/>
  <cols>
    <col min="1" max="3" width="14.28515625" style="22" customWidth="1"/>
    <col min="4" max="4" width="18.85546875" style="22" customWidth="1"/>
    <col min="5" max="5" width="14.140625" style="22" customWidth="1"/>
    <col min="6" max="6" width="20.140625" style="22" customWidth="1"/>
    <col min="7" max="7" width="17.42578125" style="22" customWidth="1"/>
    <col min="8" max="8" width="13.28515625" style="22" customWidth="1"/>
    <col min="9" max="9" width="17.85546875" style="22" customWidth="1"/>
    <col min="10" max="10" width="32.85546875" style="22" customWidth="1"/>
    <col min="11" max="16384" width="9.140625" style="22"/>
  </cols>
  <sheetData>
    <row r="1" spans="1:7" x14ac:dyDescent="0.25">
      <c r="A1" s="44" t="s">
        <v>40</v>
      </c>
      <c r="B1" s="44" t="s">
        <v>90</v>
      </c>
      <c r="C1" s="44"/>
    </row>
    <row r="4" spans="1:7" x14ac:dyDescent="0.25">
      <c r="B4" s="22" t="s">
        <v>67</v>
      </c>
      <c r="C4" s="22" t="s">
        <v>68</v>
      </c>
      <c r="D4" s="32" t="s">
        <v>168</v>
      </c>
      <c r="E4" s="6" t="s">
        <v>169</v>
      </c>
      <c r="F4" s="22" t="s">
        <v>106</v>
      </c>
      <c r="G4" s="6" t="s">
        <v>210</v>
      </c>
    </row>
    <row r="5" spans="1:7" x14ac:dyDescent="0.25">
      <c r="A5" s="22" t="s">
        <v>69</v>
      </c>
      <c r="B5" s="45" t="s">
        <v>170</v>
      </c>
      <c r="C5" s="45" t="s">
        <v>171</v>
      </c>
      <c r="D5" s="22">
        <f>(B5+C5)/2</f>
        <v>7.0500000000000007E-2</v>
      </c>
      <c r="E5" s="9">
        <f>D5</f>
        <v>7.0500000000000007E-2</v>
      </c>
      <c r="F5" s="22">
        <v>0</v>
      </c>
      <c r="G5" s="64">
        <f>1-EXP(-E5*1)</f>
        <v>6.8072260474199675E-2</v>
      </c>
    </row>
    <row r="6" spans="1:7" x14ac:dyDescent="0.25">
      <c r="A6" s="22" t="s">
        <v>70</v>
      </c>
      <c r="B6" s="45" t="s">
        <v>172</v>
      </c>
      <c r="C6" s="45" t="s">
        <v>173</v>
      </c>
      <c r="D6" s="22">
        <f t="shared" ref="D6:D23" si="0">(B6+C6)/2</f>
        <v>1.0499999999999999E-2</v>
      </c>
      <c r="E6" s="9">
        <f t="shared" ref="E6:E23" si="1">D6</f>
        <v>1.0499999999999999E-2</v>
      </c>
      <c r="F6" s="22">
        <v>1</v>
      </c>
      <c r="G6" s="9">
        <f ca="1">tp_ACDeath_U5</f>
        <v>2.0960407591053214E-2</v>
      </c>
    </row>
    <row r="7" spans="1:7" x14ac:dyDescent="0.25">
      <c r="A7" s="22" t="s">
        <v>71</v>
      </c>
      <c r="B7" s="45" t="s">
        <v>174</v>
      </c>
      <c r="C7" s="45" t="s">
        <v>174</v>
      </c>
      <c r="D7" s="22">
        <f t="shared" si="0"/>
        <v>3.0000000000000001E-3</v>
      </c>
      <c r="E7" s="9">
        <f t="shared" si="1"/>
        <v>3.0000000000000001E-3</v>
      </c>
      <c r="G7" s="9"/>
    </row>
    <row r="8" spans="1:7" x14ac:dyDescent="0.25">
      <c r="A8" s="22" t="s">
        <v>72</v>
      </c>
      <c r="B8" s="45" t="s">
        <v>175</v>
      </c>
      <c r="C8" s="45" t="s">
        <v>176</v>
      </c>
      <c r="D8" s="22">
        <f t="shared" si="0"/>
        <v>1.5E-3</v>
      </c>
      <c r="E8" s="9">
        <f t="shared" si="1"/>
        <v>1.5E-3</v>
      </c>
    </row>
    <row r="9" spans="1:7" x14ac:dyDescent="0.25">
      <c r="A9" s="22" t="s">
        <v>73</v>
      </c>
      <c r="B9" s="45" t="s">
        <v>174</v>
      </c>
      <c r="C9" s="45" t="s">
        <v>177</v>
      </c>
      <c r="D9" s="22">
        <f t="shared" si="0"/>
        <v>3.5000000000000001E-3</v>
      </c>
      <c r="E9" s="9">
        <f t="shared" si="1"/>
        <v>3.5000000000000001E-3</v>
      </c>
    </row>
    <row r="10" spans="1:7" x14ac:dyDescent="0.25">
      <c r="A10" s="22" t="s">
        <v>74</v>
      </c>
      <c r="B10" s="45" t="s">
        <v>178</v>
      </c>
      <c r="C10" s="45" t="s">
        <v>178</v>
      </c>
      <c r="D10" s="22">
        <f t="shared" si="0"/>
        <v>5.0000000000000001E-3</v>
      </c>
      <c r="E10" s="9">
        <f t="shared" si="1"/>
        <v>5.0000000000000001E-3</v>
      </c>
    </row>
    <row r="11" spans="1:7" x14ac:dyDescent="0.25">
      <c r="A11" s="22" t="s">
        <v>75</v>
      </c>
      <c r="B11" s="45" t="s">
        <v>179</v>
      </c>
      <c r="C11" s="45" t="s">
        <v>179</v>
      </c>
      <c r="D11" s="22">
        <f t="shared" si="0"/>
        <v>6.0000000000000001E-3</v>
      </c>
      <c r="E11" s="9">
        <f t="shared" si="1"/>
        <v>6.0000000000000001E-3</v>
      </c>
    </row>
    <row r="12" spans="1:7" x14ac:dyDescent="0.25">
      <c r="A12" s="22" t="s">
        <v>76</v>
      </c>
      <c r="B12" s="45" t="s">
        <v>180</v>
      </c>
      <c r="C12" s="45" t="s">
        <v>180</v>
      </c>
      <c r="D12" s="22">
        <f t="shared" si="0"/>
        <v>7.0000000000000001E-3</v>
      </c>
      <c r="E12" s="9">
        <f t="shared" si="1"/>
        <v>7.0000000000000001E-3</v>
      </c>
    </row>
    <row r="13" spans="1:7" x14ac:dyDescent="0.25">
      <c r="A13" s="22" t="s">
        <v>77</v>
      </c>
      <c r="B13" s="45" t="s">
        <v>181</v>
      </c>
      <c r="C13" s="45" t="s">
        <v>181</v>
      </c>
      <c r="D13" s="22">
        <f t="shared" si="0"/>
        <v>8.9999999999999993E-3</v>
      </c>
      <c r="E13" s="9">
        <f t="shared" si="1"/>
        <v>8.9999999999999993E-3</v>
      </c>
    </row>
    <row r="14" spans="1:7" x14ac:dyDescent="0.25">
      <c r="A14" s="22" t="s">
        <v>78</v>
      </c>
      <c r="B14" s="45" t="s">
        <v>173</v>
      </c>
      <c r="C14" s="45" t="s">
        <v>172</v>
      </c>
      <c r="D14" s="22">
        <f t="shared" si="0"/>
        <v>1.0499999999999999E-2</v>
      </c>
      <c r="E14" s="9">
        <f t="shared" si="1"/>
        <v>1.0499999999999999E-2</v>
      </c>
    </row>
    <row r="15" spans="1:7" x14ac:dyDescent="0.25">
      <c r="A15" s="22" t="s">
        <v>79</v>
      </c>
      <c r="B15" s="45" t="s">
        <v>182</v>
      </c>
      <c r="C15" s="45" t="s">
        <v>172</v>
      </c>
      <c r="D15" s="22">
        <f t="shared" si="0"/>
        <v>1.15E-2</v>
      </c>
      <c r="E15" s="9">
        <f t="shared" si="1"/>
        <v>1.15E-2</v>
      </c>
    </row>
    <row r="16" spans="1:7" x14ac:dyDescent="0.25">
      <c r="A16" s="22" t="s">
        <v>80</v>
      </c>
      <c r="B16" s="45" t="s">
        <v>183</v>
      </c>
      <c r="C16" s="45" t="s">
        <v>182</v>
      </c>
      <c r="D16" s="22">
        <f t="shared" si="0"/>
        <v>1.4999999999999999E-2</v>
      </c>
      <c r="E16" s="9">
        <f t="shared" si="1"/>
        <v>1.4999999999999999E-2</v>
      </c>
    </row>
    <row r="17" spans="1:5" x14ac:dyDescent="0.25">
      <c r="A17" s="22" t="s">
        <v>81</v>
      </c>
      <c r="B17" s="45" t="s">
        <v>184</v>
      </c>
      <c r="C17" s="45" t="s">
        <v>183</v>
      </c>
      <c r="D17" s="22">
        <f t="shared" si="0"/>
        <v>1.95E-2</v>
      </c>
      <c r="E17" s="9">
        <f t="shared" si="1"/>
        <v>1.95E-2</v>
      </c>
    </row>
    <row r="18" spans="1:5" x14ac:dyDescent="0.25">
      <c r="A18" s="22" t="s">
        <v>82</v>
      </c>
      <c r="B18" s="45" t="s">
        <v>185</v>
      </c>
      <c r="C18" s="45" t="s">
        <v>186</v>
      </c>
      <c r="D18" s="22">
        <f t="shared" si="0"/>
        <v>3.1E-2</v>
      </c>
      <c r="E18" s="9">
        <f t="shared" si="1"/>
        <v>3.1E-2</v>
      </c>
    </row>
    <row r="19" spans="1:5" x14ac:dyDescent="0.25">
      <c r="A19" s="22" t="s">
        <v>83</v>
      </c>
      <c r="B19" s="45" t="s">
        <v>187</v>
      </c>
      <c r="C19" s="45" t="s">
        <v>188</v>
      </c>
      <c r="D19" s="22">
        <f t="shared" si="0"/>
        <v>4.8000000000000001E-2</v>
      </c>
      <c r="E19" s="9">
        <f t="shared" si="1"/>
        <v>4.8000000000000001E-2</v>
      </c>
    </row>
    <row r="20" spans="1:5" x14ac:dyDescent="0.25">
      <c r="A20" s="22" t="s">
        <v>84</v>
      </c>
      <c r="B20" s="45" t="s">
        <v>189</v>
      </c>
      <c r="C20" s="45" t="s">
        <v>190</v>
      </c>
      <c r="D20" s="22">
        <f t="shared" si="0"/>
        <v>7.9500000000000001E-2</v>
      </c>
      <c r="E20" s="9">
        <f t="shared" si="1"/>
        <v>7.9500000000000001E-2</v>
      </c>
    </row>
    <row r="21" spans="1:5" x14ac:dyDescent="0.25">
      <c r="A21" s="22" t="s">
        <v>85</v>
      </c>
      <c r="B21" s="45" t="s">
        <v>191</v>
      </c>
      <c r="C21" s="45" t="s">
        <v>192</v>
      </c>
      <c r="D21" s="22">
        <f t="shared" si="0"/>
        <v>0.1305</v>
      </c>
      <c r="E21" s="9">
        <f t="shared" si="1"/>
        <v>0.1305</v>
      </c>
    </row>
    <row r="22" spans="1:5" x14ac:dyDescent="0.25">
      <c r="A22" s="22" t="s">
        <v>86</v>
      </c>
      <c r="B22" s="45" t="s">
        <v>193</v>
      </c>
      <c r="C22" s="45" t="s">
        <v>194</v>
      </c>
      <c r="D22" s="22">
        <f t="shared" si="0"/>
        <v>0.21099999999999999</v>
      </c>
      <c r="E22" s="9">
        <f t="shared" si="1"/>
        <v>0.21099999999999999</v>
      </c>
    </row>
    <row r="23" spans="1:5" x14ac:dyDescent="0.25">
      <c r="A23" s="22" t="s">
        <v>87</v>
      </c>
      <c r="B23" s="45" t="s">
        <v>195</v>
      </c>
      <c r="C23" s="45" t="s">
        <v>196</v>
      </c>
      <c r="D23" s="22">
        <f t="shared" si="0"/>
        <v>0.33950000000000002</v>
      </c>
      <c r="E23" s="9">
        <f t="shared" si="1"/>
        <v>0.33950000000000002</v>
      </c>
    </row>
  </sheetData>
  <pageMargins left="0.7" right="0.7" top="0.75" bottom="0.75" header="0.3" footer="0.3"/>
  <pageSetup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T104"/>
  <sheetViews>
    <sheetView workbookViewId="0">
      <selection activeCell="N25" sqref="N25"/>
    </sheetView>
  </sheetViews>
  <sheetFormatPr defaultRowHeight="15" x14ac:dyDescent="0.25"/>
  <cols>
    <col min="1" max="1" width="10.28515625" customWidth="1"/>
    <col min="3" max="3" width="11.5703125" customWidth="1"/>
    <col min="5" max="5" width="13.85546875" customWidth="1"/>
    <col min="6" max="6" width="20.7109375" customWidth="1"/>
    <col min="7" max="7" width="18" customWidth="1"/>
    <col min="8" max="8" width="10.28515625" customWidth="1"/>
    <col min="9" max="9" width="17.42578125" customWidth="1"/>
    <col min="11" max="11" width="13.140625" style="22" customWidth="1"/>
    <col min="12" max="12" width="21" style="22" customWidth="1"/>
    <col min="13" max="14" width="19.28515625" style="22" customWidth="1"/>
    <col min="15" max="15" width="9.7109375" customWidth="1"/>
    <col min="16" max="16" width="10" customWidth="1"/>
    <col min="17" max="17" width="9.85546875" customWidth="1"/>
    <col min="18" max="18" width="10.85546875" customWidth="1"/>
    <col min="19" max="19" width="10" bestFit="1" customWidth="1"/>
  </cols>
  <sheetData>
    <row r="1" spans="1:18" x14ac:dyDescent="0.25">
      <c r="A1" t="s">
        <v>41</v>
      </c>
    </row>
    <row r="3" spans="1:18" x14ac:dyDescent="0.25">
      <c r="F3" s="5" t="s">
        <v>211</v>
      </c>
    </row>
    <row r="4" spans="1:18" x14ac:dyDescent="0.25">
      <c r="A4" s="2" t="s">
        <v>110</v>
      </c>
      <c r="C4" s="2" t="s">
        <v>42</v>
      </c>
      <c r="K4" s="6" t="s">
        <v>111</v>
      </c>
    </row>
    <row r="6" spans="1:18" x14ac:dyDescent="0.25">
      <c r="E6" s="2" t="s">
        <v>43</v>
      </c>
      <c r="F6" s="23" t="s">
        <v>108</v>
      </c>
      <c r="G6" s="23" t="s">
        <v>109</v>
      </c>
      <c r="H6" s="2" t="s">
        <v>44</v>
      </c>
      <c r="I6" s="23" t="s">
        <v>107</v>
      </c>
      <c r="J6" s="2" t="s">
        <v>45</v>
      </c>
      <c r="K6" s="23" t="s">
        <v>112</v>
      </c>
      <c r="L6" s="23" t="s">
        <v>108</v>
      </c>
      <c r="M6" s="23" t="s">
        <v>109</v>
      </c>
      <c r="N6" s="23" t="s">
        <v>197</v>
      </c>
      <c r="O6" s="2" t="s">
        <v>46</v>
      </c>
      <c r="P6" s="33" t="s">
        <v>48</v>
      </c>
      <c r="Q6" s="33" t="s">
        <v>47</v>
      </c>
      <c r="R6" s="33" t="s">
        <v>49</v>
      </c>
    </row>
    <row r="7" spans="1:18" x14ac:dyDescent="0.25">
      <c r="A7" s="22"/>
      <c r="B7" s="22"/>
      <c r="C7" s="11"/>
      <c r="E7" s="28">
        <f>Parameters!O15</f>
        <v>13870644</v>
      </c>
      <c r="F7" s="28"/>
      <c r="G7" s="28"/>
      <c r="H7" s="9"/>
    </row>
    <row r="8" spans="1:18" x14ac:dyDescent="0.25">
      <c r="A8" s="22">
        <v>1</v>
      </c>
      <c r="B8" s="22"/>
      <c r="C8" s="11">
        <f ca="1">VLOOKUP(cycle+Age,Lifetable,2,TRUE)</f>
        <v>2.0960407591053214E-2</v>
      </c>
      <c r="E8" s="28">
        <f ca="1">E7-SUM(F8:H8)</f>
        <v>8029473.360096233</v>
      </c>
      <c r="F8" s="22">
        <f ca="1">(E7*tpA2B)+(F7*tpB2B)+(G7*tpC2B)</f>
        <v>5550436.2881133705</v>
      </c>
      <c r="G8" s="22">
        <f ca="1">(F7*tpB2C)+(G7*tpC2C)</f>
        <v>0</v>
      </c>
      <c r="H8" s="9">
        <f ca="1">E7*MR+(F7+G7)*MR+(F7+G7)*tp_PDeath_U5+H7</f>
        <v>290734.35179039673</v>
      </c>
      <c r="I8" s="9">
        <f ca="1">(F7+G7)*tp_PDeath_U5+I7</f>
        <v>0</v>
      </c>
      <c r="J8">
        <f ca="1">SUM(E8:H8)</f>
        <v>13870644</v>
      </c>
      <c r="K8" s="22">
        <f t="shared" ref="K8:M11" ca="1" si="0">(E8+E9)/2</f>
        <v>8936301.8768437915</v>
      </c>
      <c r="L8" s="22">
        <f t="shared" ca="1" si="0"/>
        <v>4444577.3853374403</v>
      </c>
      <c r="M8" s="22">
        <f t="shared" ca="1" si="0"/>
        <v>43710.193391106557</v>
      </c>
      <c r="N8" s="22">
        <f ca="1">(I8+I9)/2</f>
        <v>12999.971999188889</v>
      </c>
      <c r="O8">
        <f ca="1">SUM(K8:M8)</f>
        <v>13424589.455572339</v>
      </c>
      <c r="P8">
        <f ca="1">((L8*uMod+M8*uSev)/52*(1-EXP(-oDR)))/oDR</f>
        <v>3742.0746004511579</v>
      </c>
      <c r="Q8">
        <f ca="1">(N8*54.7*(1-EXP(-oDR)))/oDR</f>
        <v>706610.63999229798</v>
      </c>
      <c r="R8">
        <f ca="1">P8+Q8</f>
        <v>710352.71459274914</v>
      </c>
    </row>
    <row r="9" spans="1:18" x14ac:dyDescent="0.25">
      <c r="A9" s="22">
        <v>2</v>
      </c>
      <c r="B9" s="22"/>
      <c r="C9" s="11">
        <f ca="1">VLOOKUP(cycle+Age,Lifetable,2,TRUE)</f>
        <v>2.0960407591053214E-2</v>
      </c>
      <c r="E9" s="28">
        <f ca="1">E7-SUM(F9:H9)</f>
        <v>9843130.3935913518</v>
      </c>
      <c r="F9" s="22">
        <f ca="1">(E8*tpA2B)+(F8*tpB2B)+(G8*tpC2B)</f>
        <v>3338718.4825615105</v>
      </c>
      <c r="G9" s="22">
        <f ca="1">(F8*tpB2C)+(G8*tpC2C)</f>
        <v>87420.386782213114</v>
      </c>
      <c r="H9" s="9">
        <f ca="1">E8*MR+(F8+G8)*MR+(F8+G8)*tp_PDeath_U5+H8</f>
        <v>601374.73706492386</v>
      </c>
      <c r="I9" s="9">
        <f ca="1">(F8+G8)*tp_PDeath_U5+I8</f>
        <v>25999.943998377777</v>
      </c>
      <c r="J9">
        <f ca="1">SUM(E9:H9)</f>
        <v>13870644</v>
      </c>
      <c r="K9" s="22">
        <f ca="1">(E9+E10)/2</f>
        <v>9333033.4357472993</v>
      </c>
      <c r="L9" s="22">
        <f ca="1">(F9+F10)/2</f>
        <v>3719083.5913005136</v>
      </c>
      <c r="M9" s="22">
        <f ca="1">(G9+G10)/2</f>
        <v>70063.0477481321</v>
      </c>
      <c r="N9" s="22">
        <f ca="1">(I9+I10)/2</f>
        <v>34024.48604423205</v>
      </c>
      <c r="O9" s="22">
        <f t="shared" ref="O9:O12" ca="1" si="1">SUM(K9:M9)</f>
        <v>13122180.074795945</v>
      </c>
      <c r="P9" s="22">
        <f ca="1">((L9*uMod+M9*uSev)/52*(1-EXP(-oDR)))/oDR</f>
        <v>3209.8595113627425</v>
      </c>
      <c r="Q9" s="22">
        <f ca="1">(N9*57.9*(1-EXP(-oDR)))/oDR</f>
        <v>1957584.7219334592</v>
      </c>
      <c r="R9">
        <f ca="1">P9+Q9</f>
        <v>1960794.581444822</v>
      </c>
    </row>
    <row r="10" spans="1:18" x14ac:dyDescent="0.25">
      <c r="A10" s="22">
        <f>A9+1</f>
        <v>3</v>
      </c>
      <c r="B10" s="22"/>
      <c r="C10" s="11">
        <f ca="1">VLOOKUP(cycle+Age,Lifetable,2,TRUE)</f>
        <v>2.0960407591053214E-2</v>
      </c>
      <c r="E10" s="28">
        <f ca="1">E7-SUM(F10:H10)</f>
        <v>8822936.4779032469</v>
      </c>
      <c r="F10" s="22">
        <f ca="1">(E9*tpA2B)+(F9*tpB2B)+(G9*tpC2B)</f>
        <v>4099448.7000395167</v>
      </c>
      <c r="G10" s="22">
        <f ca="1">(F9*tpB2C)+(G9*tpC2C)</f>
        <v>52705.708714051085</v>
      </c>
      <c r="H10" s="9">
        <f ca="1">E9*MR+(F9+G9)*MR+(F9+G9)*tp_PDeath_U5+H9</f>
        <v>895553.11334318575</v>
      </c>
      <c r="I10" s="9">
        <f ca="1">(F9+G9)*tp_PDeath_U5+I9</f>
        <v>42049.028090086329</v>
      </c>
      <c r="J10">
        <f ca="1">SUM(E10:H10)</f>
        <v>13870644</v>
      </c>
      <c r="K10" s="22">
        <f t="shared" ca="1" si="0"/>
        <v>8883658.3184179366</v>
      </c>
      <c r="L10" s="22">
        <f t="shared" ca="1" si="0"/>
        <v>3887053.3430857058</v>
      </c>
      <c r="M10" s="22">
        <f t="shared" ca="1" si="0"/>
        <v>58672.646745760212</v>
      </c>
      <c r="N10" s="22">
        <f ca="1">(I10+I11)/2</f>
        <v>51774.009739853631</v>
      </c>
      <c r="O10" s="22">
        <f t="shared" ca="1" si="1"/>
        <v>12829384.308249403</v>
      </c>
      <c r="P10" s="22">
        <f ca="1">((L10*uMod+M10*uSev)/52*(1-EXP(-oDR)))/oDR</f>
        <v>3320.6650364543939</v>
      </c>
      <c r="Q10" s="22">
        <f ca="1">(N10*57.9*(1-EXP(-oDR)))/oDR</f>
        <v>2978796.221292316</v>
      </c>
      <c r="R10">
        <f ca="1">P10+Q10</f>
        <v>2982116.8863287703</v>
      </c>
    </row>
    <row r="11" spans="1:18" x14ac:dyDescent="0.25">
      <c r="A11" s="22">
        <f>A10+1</f>
        <v>4</v>
      </c>
      <c r="B11" s="22"/>
      <c r="C11" s="11">
        <f ca="1">VLOOKUP(cycle+Age,Lifetable,2,TRUE)</f>
        <v>2.0960407591053214E-2</v>
      </c>
      <c r="E11" s="28">
        <f ca="1">E7-SUM(F11:H11)</f>
        <v>8944380.1589326281</v>
      </c>
      <c r="F11" s="22">
        <f ca="1">(E10*tpA2B)+(F10*tpB2B)+(G10*tpC2B)</f>
        <v>3674657.9861318949</v>
      </c>
      <c r="G11" s="22">
        <f ca="1">(F10*tpB2C)+(G10*tpC2C)</f>
        <v>64639.584777469339</v>
      </c>
      <c r="H11" s="9">
        <f ca="1">E10*MR+(F10+G10)*MR+(F10+G10)*tp_PDeath_U5+H10</f>
        <v>1186966.2701580073</v>
      </c>
      <c r="I11" s="9">
        <f ca="1">(F10+G10)*tp_PDeath_U5+I10</f>
        <v>61498.991389620933</v>
      </c>
      <c r="J11">
        <f ca="1">SUM(E11:H11)</f>
        <v>13870644</v>
      </c>
      <c r="K11" s="22">
        <f t="shared" ca="1" si="0"/>
        <v>8780736.5606041364</v>
      </c>
      <c r="L11" s="22">
        <f t="shared" ca="1" si="0"/>
        <v>3699953.1050779046</v>
      </c>
      <c r="M11" s="22">
        <f t="shared" ca="1" si="0"/>
        <v>61302.528980045696</v>
      </c>
      <c r="N11" s="22">
        <f ca="1">(I11+I12)/2</f>
        <v>70256.999083999835</v>
      </c>
      <c r="O11" s="22">
        <f t="shared" ca="1" si="1"/>
        <v>12541992.194662087</v>
      </c>
      <c r="P11" s="22">
        <f ca="1">((L11*uMod+M11*uSev)/52*(1-EXP(-oDR)))/oDR</f>
        <v>3173.6301495083103</v>
      </c>
      <c r="Q11" s="22">
        <f ca="1">(N11*57.9*(1-EXP(-oDR)))/oDR</f>
        <v>4042207.3631600486</v>
      </c>
      <c r="R11">
        <f ca="1">P11+Q11</f>
        <v>4045380.993309557</v>
      </c>
    </row>
    <row r="12" spans="1:18" s="22" customFormat="1" x14ac:dyDescent="0.25">
      <c r="A12" s="22">
        <v>5</v>
      </c>
      <c r="C12" s="11">
        <f ca="1">VLOOKUP(cycle+Age,Lifetable,2,TRUE)</f>
        <v>2.0960407591053214E-2</v>
      </c>
      <c r="E12" s="28">
        <f ca="1">E7-SUM(F12:H12)</f>
        <v>8617092.9622756466</v>
      </c>
      <c r="F12" s="22">
        <f ca="1">(E11*tpA2B)+(F11*tpB2B)+(G11*tpC2B)</f>
        <v>3725248.2240239144</v>
      </c>
      <c r="G12" s="22">
        <f ca="1">(F11*tpB2C)+(G11*tpC2C)</f>
        <v>57965.473182622052</v>
      </c>
      <c r="H12" s="9">
        <f ca="1">E11*MR+(F11+G11)*MR+(F11+G11)*tp_PDeath_U5+H11</f>
        <v>1470337.3405178178</v>
      </c>
      <c r="I12" s="9">
        <f ca="1">(F11+G11)*tp_PDeath_U5+I11</f>
        <v>79015.006778378738</v>
      </c>
      <c r="J12" s="22">
        <f ca="1">SUM(E12:H12)</f>
        <v>13870644</v>
      </c>
      <c r="K12" s="28">
        <f ca="1">E12</f>
        <v>8617092.9622756466</v>
      </c>
      <c r="L12" s="22">
        <f ca="1">F12</f>
        <v>3725248.2240239144</v>
      </c>
      <c r="M12" s="22">
        <f ca="1">G12</f>
        <v>57965.473182622052</v>
      </c>
      <c r="N12" s="22">
        <f ca="1">I12</f>
        <v>79015.006778378738</v>
      </c>
      <c r="O12" s="22">
        <f t="shared" ca="1" si="1"/>
        <v>12400306.659482183</v>
      </c>
      <c r="P12" s="22">
        <f ca="1">((L12*uMod+M12*uSev)/52*(1-EXP(-oDR)))/oDR</f>
        <v>3186.5098887622689</v>
      </c>
      <c r="Q12" s="22">
        <f ca="1">(N12*57.9*(1-EXP(-oDR)))/oDR</f>
        <v>4546095.7109459285</v>
      </c>
      <c r="R12" s="22">
        <f ca="1">P12+Q12</f>
        <v>4549282.2208346911</v>
      </c>
    </row>
    <row r="13" spans="1:18" x14ac:dyDescent="0.25">
      <c r="F13" s="23"/>
      <c r="G13" s="23"/>
      <c r="H13" s="22"/>
      <c r="I13" s="33"/>
      <c r="J13" s="9"/>
      <c r="K13" s="33"/>
      <c r="L13" s="33"/>
      <c r="M13" s="33"/>
      <c r="N13" s="9"/>
      <c r="O13" s="33" t="s">
        <v>50</v>
      </c>
      <c r="P13" s="33" t="s">
        <v>48</v>
      </c>
      <c r="Q13" s="33" t="s">
        <v>93</v>
      </c>
      <c r="R13" s="33" t="s">
        <v>208</v>
      </c>
    </row>
    <row r="14" spans="1:18" x14ac:dyDescent="0.25">
      <c r="F14" s="22"/>
      <c r="G14" s="22"/>
      <c r="I14" s="65"/>
      <c r="J14" s="9"/>
      <c r="K14" s="9">
        <f ca="1">SUM(K8:K12)/5</f>
        <v>8910164.6307777632</v>
      </c>
      <c r="L14" s="9">
        <f ca="1">SUM(L8:L12)/5</f>
        <v>3895183.1297650961</v>
      </c>
      <c r="M14" s="9">
        <f ca="1">SUM(M8:M12)/5</f>
        <v>58342.778009533322</v>
      </c>
      <c r="N14" s="65">
        <f ca="1">SUM(N8:N12)/5</f>
        <v>49614.094729130629</v>
      </c>
      <c r="O14" s="9">
        <f ca="1">SUM(O8:O12)/E7</f>
        <v>4.6370199316457077</v>
      </c>
      <c r="P14" s="9">
        <f ca="1">SUM(P8:P12)/O14</f>
        <v>3586.9458039262322</v>
      </c>
      <c r="Q14" s="9">
        <f ca="1">SUM(Q8:Q12)/O14</f>
        <v>3069060.4886559709</v>
      </c>
      <c r="R14" s="9">
        <f ca="1">SUM(R8:R12)/O14</f>
        <v>3072647.4344598968</v>
      </c>
    </row>
    <row r="16" spans="1:18" x14ac:dyDescent="0.25">
      <c r="K16" s="28"/>
    </row>
    <row r="17" spans="13:20" x14ac:dyDescent="0.25">
      <c r="M17" s="40"/>
    </row>
    <row r="23" spans="13:20" x14ac:dyDescent="0.25">
      <c r="S23" s="9"/>
      <c r="T23" s="9"/>
    </row>
    <row r="24" spans="13:20" x14ac:dyDescent="0.25">
      <c r="S24" s="9"/>
      <c r="T24" s="9"/>
    </row>
    <row r="104" spans="20:20" x14ac:dyDescent="0.25">
      <c r="T104" s="22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A07A5-C02F-42EB-827E-E01404E229AB}">
  <sheetPr codeName="Sheet5"/>
  <dimension ref="A1:T24"/>
  <sheetViews>
    <sheetView workbookViewId="0">
      <selection activeCell="Q27" sqref="Q27"/>
    </sheetView>
  </sheetViews>
  <sheetFormatPr defaultRowHeight="15" x14ac:dyDescent="0.25"/>
  <cols>
    <col min="1" max="1" width="10.28515625" style="22" customWidth="1"/>
    <col min="2" max="2" width="9.140625" style="22"/>
    <col min="3" max="3" width="11.5703125" style="22" customWidth="1"/>
    <col min="4" max="4" width="9.140625" style="22"/>
    <col min="5" max="5" width="13.85546875" style="22" customWidth="1"/>
    <col min="6" max="6" width="20.7109375" style="22" customWidth="1"/>
    <col min="7" max="7" width="18" style="22" customWidth="1"/>
    <col min="8" max="8" width="10.28515625" style="22" customWidth="1"/>
    <col min="9" max="9" width="17.42578125" style="22" customWidth="1"/>
    <col min="10" max="10" width="9.140625" style="22"/>
    <col min="11" max="11" width="13.140625" style="22" customWidth="1"/>
    <col min="12" max="12" width="21" style="22" customWidth="1"/>
    <col min="13" max="14" width="19.28515625" style="22" customWidth="1"/>
    <col min="15" max="15" width="9.7109375" style="22" customWidth="1"/>
    <col min="16" max="16" width="10" style="22" customWidth="1"/>
    <col min="17" max="17" width="9.85546875" style="22" customWidth="1"/>
    <col min="18" max="18" width="10.85546875" style="22" customWidth="1"/>
    <col min="19" max="19" width="10" style="22" bestFit="1" customWidth="1"/>
    <col min="20" max="16384" width="9.140625" style="22"/>
  </cols>
  <sheetData>
    <row r="1" spans="1:18" x14ac:dyDescent="0.25">
      <c r="A1" s="22" t="s">
        <v>41</v>
      </c>
    </row>
    <row r="3" spans="1:18" x14ac:dyDescent="0.25">
      <c r="F3" s="5" t="s">
        <v>213</v>
      </c>
    </row>
    <row r="4" spans="1:18" x14ac:dyDescent="0.25">
      <c r="A4" s="23" t="s">
        <v>110</v>
      </c>
      <c r="C4" s="23" t="s">
        <v>42</v>
      </c>
      <c r="K4" s="6" t="s">
        <v>111</v>
      </c>
    </row>
    <row r="6" spans="1:18" x14ac:dyDescent="0.25">
      <c r="E6" s="23" t="s">
        <v>43</v>
      </c>
      <c r="F6" s="23" t="s">
        <v>108</v>
      </c>
      <c r="G6" s="23" t="s">
        <v>109</v>
      </c>
      <c r="H6" s="23" t="s">
        <v>44</v>
      </c>
      <c r="I6" s="23" t="s">
        <v>107</v>
      </c>
      <c r="J6" s="23" t="s">
        <v>45</v>
      </c>
      <c r="K6" s="23" t="s">
        <v>112</v>
      </c>
      <c r="L6" s="23" t="s">
        <v>108</v>
      </c>
      <c r="M6" s="23" t="s">
        <v>109</v>
      </c>
      <c r="N6" s="23" t="s">
        <v>197</v>
      </c>
      <c r="O6" s="23" t="s">
        <v>46</v>
      </c>
      <c r="P6" s="33" t="s">
        <v>48</v>
      </c>
      <c r="Q6" s="33" t="s">
        <v>47</v>
      </c>
      <c r="R6" s="33" t="s">
        <v>49</v>
      </c>
    </row>
    <row r="7" spans="1:18" x14ac:dyDescent="0.25">
      <c r="C7" s="11"/>
      <c r="E7" s="28">
        <f>Parameters!O15</f>
        <v>13870644</v>
      </c>
      <c r="F7" s="28"/>
      <c r="G7" s="28"/>
      <c r="H7" s="9"/>
    </row>
    <row r="8" spans="1:18" x14ac:dyDescent="0.25">
      <c r="A8" s="22">
        <v>1</v>
      </c>
      <c r="C8" s="11">
        <f ca="1">VLOOKUP(cycle+Age,Lifetable,2,TRUE)</f>
        <v>2.0960407591053214E-2</v>
      </c>
      <c r="E8" s="28">
        <f ca="1">E7-SUM(F8:H8)</f>
        <v>8029473.360096233</v>
      </c>
      <c r="F8" s="22">
        <f ca="1">(E7*tpA2B)+(F7*tpB2B*RR_AMX)+(G7*tpC2B)</f>
        <v>5550436.2881133705</v>
      </c>
      <c r="G8" s="22">
        <f ca="1">(F7*tpB2C*RR_AMX)+(G7*tpC2C)</f>
        <v>0</v>
      </c>
      <c r="H8" s="9">
        <f ca="1">E7*MR+(F7+G7)*MR+(F7+G7)*tp_PDeath_U5+H7</f>
        <v>290734.35179039673</v>
      </c>
      <c r="I8" s="9">
        <f ca="1">(F7+G7)*tp_PDeath_U5+I7</f>
        <v>0</v>
      </c>
      <c r="J8" s="22">
        <f ca="1">SUM(E8:H8)</f>
        <v>13870644</v>
      </c>
      <c r="K8" s="22">
        <f t="shared" ref="K8:M11" ca="1" si="0">(E8+E9)/2</f>
        <v>8983603.9816501141</v>
      </c>
      <c r="L8" s="22">
        <f t="shared" ca="1" si="0"/>
        <v>4416681.1695141718</v>
      </c>
      <c r="M8" s="22">
        <f t="shared" ca="1" si="0"/>
        <v>24304.304408052467</v>
      </c>
      <c r="N8" s="22">
        <f ca="1">(I8+I9)/2</f>
        <v>12999.971999188889</v>
      </c>
      <c r="O8" s="22">
        <f ca="1">SUM(K8:M8)</f>
        <v>13424589.455572339</v>
      </c>
      <c r="P8" s="22">
        <f ca="1">((L8*uMod+M8*uSev)/52*(1-EXP(-oDR)))/oDR</f>
        <v>3673.6786658529513</v>
      </c>
      <c r="Q8" s="22">
        <f ca="1">(N8*54.7*(1-EXP(-oDR)))/oDR</f>
        <v>706610.63999229798</v>
      </c>
      <c r="R8" s="22">
        <f ca="1">P8+Q8</f>
        <v>710284.31865815097</v>
      </c>
    </row>
    <row r="9" spans="1:18" x14ac:dyDescent="0.25">
      <c r="A9" s="22">
        <v>2</v>
      </c>
      <c r="C9" s="11">
        <f ca="1">VLOOKUP(cycle+Age,Lifetable,2,TRUE)</f>
        <v>2.0960407591053214E-2</v>
      </c>
      <c r="E9" s="28">
        <f ca="1">E7-SUM(F9:H9)</f>
        <v>9937734.603203997</v>
      </c>
      <c r="F9" s="22">
        <f ca="1">(E8*tpA2B)+(F8*tpB2B*RR_AMX)+(G8*tpC2B)</f>
        <v>3282926.050914974</v>
      </c>
      <c r="G9" s="22">
        <f ca="1">(F8*tpB2C*RR_AMX)+(G8*tpC2C)</f>
        <v>48608.608816104934</v>
      </c>
      <c r="H9" s="9">
        <f ca="1">E8*MR+(F8+G8)*MR+(F8+G8)*tp_PDeath_U5+H8</f>
        <v>601374.73706492386</v>
      </c>
      <c r="I9" s="9">
        <f ca="1">(F8+G8)*tp_PDeath_U5+I8</f>
        <v>25999.943998377777</v>
      </c>
      <c r="J9" s="22">
        <f ca="1">SUM(E9:H9)</f>
        <v>13870643.999999998</v>
      </c>
      <c r="K9" s="22">
        <f t="shared" ca="1" si="0"/>
        <v>9409585.9050172027</v>
      </c>
      <c r="L9" s="22">
        <f t="shared" ca="1" si="0"/>
        <v>3674102.6940450836</v>
      </c>
      <c r="M9" s="22">
        <f t="shared" ca="1" si="0"/>
        <v>38713.053283985821</v>
      </c>
      <c r="N9" s="22">
        <f ca="1">(I9+I10)/2</f>
        <v>33802.908493904419</v>
      </c>
      <c r="O9" s="22">
        <f t="shared" ref="O9:O12" ca="1" si="1">SUM(K9:M9)</f>
        <v>13122401.652346272</v>
      </c>
      <c r="P9" s="22">
        <f ca="1">((L9*uMod+M9*uSev)/52*(1-EXP(-oDR)))/oDR</f>
        <v>3099.4363561347714</v>
      </c>
      <c r="Q9" s="22">
        <f ca="1">(N9*57.9*(1-EXP(-oDR)))/oDR</f>
        <v>1944836.3492855688</v>
      </c>
      <c r="R9" s="22">
        <f ca="1">P9+Q9</f>
        <v>1947935.7856417035</v>
      </c>
    </row>
    <row r="10" spans="1:18" x14ac:dyDescent="0.25">
      <c r="A10" s="22">
        <f>A9+1</f>
        <v>3</v>
      </c>
      <c r="C10" s="11">
        <f ca="1">VLOOKUP(cycle+Age,Lifetable,2,TRUE)</f>
        <v>2.0960407591053214E-2</v>
      </c>
      <c r="E10" s="28">
        <f ca="1">E7-SUM(F10:H10)</f>
        <v>8881437.2068304084</v>
      </c>
      <c r="F10" s="22">
        <f ca="1">(E9*tpA2B)+(F9*tpB2B*RR_AMX)+(G9*tpC2B)</f>
        <v>4065279.3371751928</v>
      </c>
      <c r="G10" s="22">
        <f ca="1">(F9*tpB2C*RR_AMX)+(G9*tpC2C)</f>
        <v>28817.4977518667</v>
      </c>
      <c r="H10" s="9">
        <f ca="1">E9*MR+(F9+G9)*MR+(F9+G9)*tp_PDeath_U5+H9</f>
        <v>895109.95824253059</v>
      </c>
      <c r="I10" s="9">
        <f ca="1">(F9+G9)*tp_PDeath_U5+I9</f>
        <v>41605.87298943106</v>
      </c>
      <c r="J10" s="22">
        <f ca="1">SUM(E10:H10)</f>
        <v>13870643.999999998</v>
      </c>
      <c r="K10" s="22">
        <f t="shared" ca="1" si="0"/>
        <v>8948495.813578384</v>
      </c>
      <c r="L10" s="22">
        <f t="shared" ca="1" si="0"/>
        <v>3849233.3265338894</v>
      </c>
      <c r="M10" s="22">
        <f t="shared" ca="1" si="0"/>
        <v>32229.658613141404</v>
      </c>
      <c r="N10" s="22">
        <f ca="1">(I10+I11)/2</f>
        <v>51194.874908073121</v>
      </c>
      <c r="O10" s="22">
        <f t="shared" ca="1" si="1"/>
        <v>12829958.798725415</v>
      </c>
      <c r="P10" s="22">
        <f ca="1">((L10*uMod+M10*uSev)/52*(1-EXP(-oDR)))/oDR</f>
        <v>3227.6242085878248</v>
      </c>
      <c r="Q10" s="22">
        <f ca="1">(N10*57.9*(1-EXP(-oDR)))/oDR</f>
        <v>2945475.9384478019</v>
      </c>
      <c r="R10" s="22">
        <f ca="1">P10+Q10</f>
        <v>2948703.5626563895</v>
      </c>
    </row>
    <row r="11" spans="1:18" x14ac:dyDescent="0.25">
      <c r="A11" s="22">
        <f>A10+1</f>
        <v>4</v>
      </c>
      <c r="C11" s="11">
        <f ca="1">VLOOKUP(cycle+Age,Lifetable,2,TRUE)</f>
        <v>2.0960407591053214E-2</v>
      </c>
      <c r="E11" s="28">
        <f ca="1">E7-SUM(F11:H11)</f>
        <v>9015554.4203263596</v>
      </c>
      <c r="F11" s="22">
        <f ca="1">(E10*tpA2B)+(F10*tpB2B*RR_AMX)+(G10*tpC2B)</f>
        <v>3633187.315892586</v>
      </c>
      <c r="G11" s="22">
        <f ca="1">(F10*tpB2C*RR_AMX)+(G10*tpC2C)</f>
        <v>35641.819474416108</v>
      </c>
      <c r="H11" s="9">
        <f ca="1">E10*MR+(F10+G10)*MR+(F10+G10)*tp_PDeath_U5+H10</f>
        <v>1186260.4443066374</v>
      </c>
      <c r="I11" s="9">
        <f ca="1">(F10+G10)*tp_PDeath_U5+I10</f>
        <v>60783.876826715183</v>
      </c>
      <c r="J11" s="22">
        <f ca="1">SUM(E11:H11)</f>
        <v>13870644</v>
      </c>
      <c r="K11" s="22">
        <f t="shared" ca="1" si="0"/>
        <v>8848479.7963579968</v>
      </c>
      <c r="L11" s="22">
        <f t="shared" ca="1" si="0"/>
        <v>3660621.4092980977</v>
      </c>
      <c r="M11" s="22">
        <f t="shared" ca="1" si="0"/>
        <v>33754.465528947723</v>
      </c>
      <c r="N11" s="22">
        <f ca="1">(I11+I12)/2</f>
        <v>69376.836650742131</v>
      </c>
      <c r="O11" s="22">
        <f t="shared" ca="1" si="1"/>
        <v>12542855.671185043</v>
      </c>
      <c r="P11" s="22">
        <f ca="1">((L11*uMod+M11*uSev)/52*(1-EXP(-oDR)))/oDR</f>
        <v>3076.7574449098529</v>
      </c>
      <c r="Q11" s="22">
        <f ca="1">(N11*57.9*(1-EXP(-oDR)))/oDR</f>
        <v>3991567.5818588655</v>
      </c>
      <c r="R11" s="22">
        <f ca="1">P11+Q11</f>
        <v>3994644.3393037752</v>
      </c>
    </row>
    <row r="12" spans="1:18" x14ac:dyDescent="0.25">
      <c r="A12" s="22">
        <v>5</v>
      </c>
      <c r="C12" s="11">
        <f ca="1">VLOOKUP(cycle+Age,Lifetable,2,TRUE)</f>
        <v>2.0960407591053214E-2</v>
      </c>
      <c r="E12" s="28">
        <f ca="1">E7-SUM(F12:H12)</f>
        <v>8681405.172389634</v>
      </c>
      <c r="F12" s="22">
        <f ca="1">(E11*tpA2B)+(F11*tpB2B*RR_AMX)+(G11*tpC2B)</f>
        <v>3688055.5027036089</v>
      </c>
      <c r="G12" s="22">
        <f ca="1">(F11*tpB2C*RR_AMX)+(G11*tpC2C)</f>
        <v>31867.111583479331</v>
      </c>
      <c r="H12" s="9">
        <f ca="1">E11*MR+(F11+G11)*MR+(F11+G11)*tp_PDeath_U5+H11</f>
        <v>1469316.213323277</v>
      </c>
      <c r="I12" s="9">
        <f ca="1">(F11+G11)*tp_PDeath_U5+I11</f>
        <v>77969.796474769071</v>
      </c>
      <c r="J12" s="22">
        <f ca="1">SUM(E12:H12)</f>
        <v>13870643.999999998</v>
      </c>
      <c r="K12" s="28">
        <f ca="1">E12</f>
        <v>8681405.172389634</v>
      </c>
      <c r="L12" s="22">
        <f ca="1">F12</f>
        <v>3688055.5027036089</v>
      </c>
      <c r="M12" s="22">
        <f ca="1">G12</f>
        <v>31867.111583479331</v>
      </c>
      <c r="N12" s="22">
        <f ca="1">I12</f>
        <v>77969.796474769071</v>
      </c>
      <c r="O12" s="22">
        <f t="shared" ca="1" si="1"/>
        <v>12401327.786676722</v>
      </c>
      <c r="P12" s="22">
        <f ca="1">((L12*uMod+M12*uSev)/52*(1-EXP(-oDR)))/oDR</f>
        <v>3094.7916940389637</v>
      </c>
      <c r="Q12" s="22">
        <f ca="1">(N12*57.9*(1-EXP(-oDR)))/oDR</f>
        <v>4485959.9687368087</v>
      </c>
      <c r="R12" s="22">
        <f ca="1">P12+Q12</f>
        <v>4489054.7604308473</v>
      </c>
    </row>
    <row r="13" spans="1:18" x14ac:dyDescent="0.25">
      <c r="F13" s="23"/>
      <c r="G13" s="23"/>
      <c r="I13" s="33"/>
      <c r="J13" s="9"/>
      <c r="K13" s="33"/>
      <c r="L13" s="33"/>
      <c r="M13" s="33"/>
      <c r="N13" s="9"/>
      <c r="O13" s="33" t="s">
        <v>50</v>
      </c>
      <c r="P13" s="33" t="s">
        <v>48</v>
      </c>
      <c r="Q13" s="33" t="s">
        <v>93</v>
      </c>
      <c r="R13" s="33" t="s">
        <v>208</v>
      </c>
    </row>
    <row r="14" spans="1:18" x14ac:dyDescent="0.25">
      <c r="I14" s="65"/>
      <c r="J14" s="9"/>
      <c r="K14" s="9">
        <f ca="1">SUM(K8:K12)/5</f>
        <v>8974314.1337986663</v>
      </c>
      <c r="L14" s="9">
        <f ca="1">SUM(L8:L12)/5</f>
        <v>3857738.8204189702</v>
      </c>
      <c r="M14" s="9">
        <f ca="1">SUM(M8:M12)/5</f>
        <v>32173.718683521351</v>
      </c>
      <c r="N14" s="65">
        <f ca="1">SUM(N8:N12)/5</f>
        <v>49068.877705335522</v>
      </c>
      <c r="O14" s="9">
        <f ca="1">SUM(O8:O12)/E7</f>
        <v>4.6372131938867289</v>
      </c>
      <c r="P14" s="9">
        <f ca="1">SUM(P8:P12)/O14</f>
        <v>3487.5015862640103</v>
      </c>
      <c r="Q14" s="9">
        <f ca="1">SUM(Q8:Q12)/O14</f>
        <v>3035109.6423334153</v>
      </c>
      <c r="R14" s="9">
        <f ca="1">SUM(R8:R12)/O14</f>
        <v>3038597.1439196784</v>
      </c>
    </row>
    <row r="16" spans="1:18" x14ac:dyDescent="0.25">
      <c r="K16" s="28"/>
      <c r="M16" s="40"/>
    </row>
    <row r="17" spans="12:20" x14ac:dyDescent="0.25">
      <c r="M17" s="40"/>
    </row>
    <row r="19" spans="12:20" x14ac:dyDescent="0.25">
      <c r="L19" s="22" t="s">
        <v>198</v>
      </c>
      <c r="M19" s="22">
        <f ca="1">'No promotion'!M14-Promotion!M14</f>
        <v>26169.059326011971</v>
      </c>
    </row>
    <row r="20" spans="12:20" x14ac:dyDescent="0.25">
      <c r="L20" s="22" t="s">
        <v>206</v>
      </c>
      <c r="M20" s="40">
        <f ca="1">'No promotion'!N14-Promotion!N14</f>
        <v>545.2170237951068</v>
      </c>
    </row>
    <row r="23" spans="12:20" x14ac:dyDescent="0.25">
      <c r="S23" s="9"/>
      <c r="T23" s="9"/>
    </row>
    <row r="24" spans="12:20" x14ac:dyDescent="0.25">
      <c r="S24" s="9"/>
      <c r="T24" s="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9"/>
  <dimension ref="A1:V1025"/>
  <sheetViews>
    <sheetView tabSelected="1" workbookViewId="0">
      <pane xSplit="1" ySplit="5" topLeftCell="B999" activePane="bottomRight" state="frozen"/>
      <selection pane="topRight" activeCell="L1" sqref="L1"/>
      <selection pane="bottomLeft" activeCell="A13" sqref="A13"/>
      <selection pane="bottomRight" activeCell="G1025" sqref="G1025"/>
    </sheetView>
  </sheetViews>
  <sheetFormatPr defaultRowHeight="15" x14ac:dyDescent="0.25"/>
  <cols>
    <col min="2" max="2" width="6.28515625" style="14" customWidth="1"/>
    <col min="3" max="3" width="7.85546875" style="15" customWidth="1"/>
    <col min="4" max="4" width="21" customWidth="1"/>
    <col min="5" max="5" width="24.85546875" customWidth="1"/>
    <col min="6" max="6" width="23.85546875" style="22" customWidth="1"/>
    <col min="7" max="7" width="24.7109375" style="22" customWidth="1"/>
    <col min="8" max="8" width="27.42578125" style="22" customWidth="1"/>
    <col min="9" max="10" width="26.140625" style="22" customWidth="1"/>
    <col min="11" max="11" width="15.140625" style="9" customWidth="1"/>
    <col min="12" max="12" width="11.28515625" style="14" customWidth="1"/>
    <col min="13" max="13" width="16.42578125" style="9" customWidth="1"/>
    <col min="14" max="14" width="15.85546875" customWidth="1"/>
    <col min="15" max="15" width="9.140625" style="14"/>
    <col min="16" max="16" width="15.7109375" customWidth="1"/>
    <col min="17" max="17" width="14.7109375" customWidth="1"/>
    <col min="18" max="18" width="9.140625" style="14"/>
    <col min="19" max="19" width="13.85546875" customWidth="1"/>
    <col min="20" max="20" width="14.5703125" customWidth="1"/>
    <col min="21" max="21" width="12" customWidth="1"/>
    <col min="22" max="22" width="8.5703125" style="14" customWidth="1"/>
  </cols>
  <sheetData>
    <row r="1" spans="1:21" ht="15.75" x14ac:dyDescent="0.25">
      <c r="D1" s="12" t="s">
        <v>91</v>
      </c>
      <c r="M1" s="9" t="s">
        <v>227</v>
      </c>
      <c r="N1" s="22">
        <v>2000</v>
      </c>
    </row>
    <row r="2" spans="1:21" x14ac:dyDescent="0.25">
      <c r="C2" s="16"/>
      <c r="D2" s="13" t="s">
        <v>212</v>
      </c>
      <c r="E2" s="13" t="s">
        <v>155</v>
      </c>
      <c r="F2" s="13" t="s">
        <v>201</v>
      </c>
      <c r="G2" s="13" t="s">
        <v>199</v>
      </c>
      <c r="H2" s="13" t="s">
        <v>205</v>
      </c>
      <c r="I2" s="49" t="s">
        <v>123</v>
      </c>
      <c r="J2" s="49" t="s">
        <v>226</v>
      </c>
      <c r="K2" s="58" t="s">
        <v>231</v>
      </c>
      <c r="M2" s="61" t="s">
        <v>228</v>
      </c>
      <c r="N2" s="61"/>
      <c r="P2" s="62" t="s">
        <v>229</v>
      </c>
      <c r="Q2" s="62"/>
      <c r="S2" s="62" t="s">
        <v>230</v>
      </c>
      <c r="T2" s="62"/>
      <c r="U2" s="62"/>
    </row>
    <row r="3" spans="1:21" x14ac:dyDescent="0.25">
      <c r="C3" s="17"/>
      <c r="D3" s="4" t="s">
        <v>52</v>
      </c>
      <c r="E3" t="s">
        <v>52</v>
      </c>
      <c r="L3" s="48"/>
      <c r="M3" s="56" t="s">
        <v>212</v>
      </c>
      <c r="N3" t="s">
        <v>155</v>
      </c>
    </row>
    <row r="4" spans="1:21" x14ac:dyDescent="0.25">
      <c r="D4" s="9">
        <f ca="1">'No promotion'!R14</f>
        <v>3072647.4344598968</v>
      </c>
      <c r="E4" s="9">
        <f ca="1">Promotion!R14</f>
        <v>3038597.1439196784</v>
      </c>
      <c r="F4" s="9">
        <f ca="1">Parameters!C23</f>
        <v>4665574.4171511289</v>
      </c>
      <c r="G4" s="9">
        <f ca="1">Promotion!M19</f>
        <v>26169.059326011971</v>
      </c>
      <c r="H4" s="65">
        <f ca="1">Promotion!M20</f>
        <v>545.2170237951068</v>
      </c>
      <c r="I4" s="9"/>
      <c r="J4" s="9"/>
      <c r="M4" s="57">
        <f>AVERAGE(M6:M1005)</f>
        <v>0</v>
      </c>
      <c r="N4" s="57">
        <f>AVERAGE(N6:N1005)</f>
        <v>44663188.713003434</v>
      </c>
      <c r="P4" s="57">
        <f>AVERAGE(P6:P1005)</f>
        <v>0</v>
      </c>
      <c r="Q4" s="57">
        <f>AVERAGE(Q6:Q1005)</f>
        <v>1</v>
      </c>
    </row>
    <row r="5" spans="1:21" x14ac:dyDescent="0.25">
      <c r="A5" s="2" t="s">
        <v>51</v>
      </c>
      <c r="S5" t="s">
        <v>227</v>
      </c>
      <c r="T5" t="s">
        <v>212</v>
      </c>
      <c r="U5" t="s">
        <v>155</v>
      </c>
    </row>
    <row r="6" spans="1:21" x14ac:dyDescent="0.25">
      <c r="A6">
        <v>1</v>
      </c>
      <c r="D6">
        <v>2206800.1716902354</v>
      </c>
      <c r="E6">
        <v>2145474.3304907214</v>
      </c>
      <c r="F6" s="22">
        <v>4489315.3794287266</v>
      </c>
      <c r="G6" s="22">
        <v>65445.134119832743</v>
      </c>
      <c r="H6" s="9">
        <v>996.42741067874158</v>
      </c>
      <c r="I6" s="9">
        <f>(D6-E6)*0.493*0.88</f>
        <v>26605.602945997151</v>
      </c>
      <c r="J6" s="9">
        <f>F6</f>
        <v>4489315.3794287266</v>
      </c>
      <c r="K6" s="9">
        <f>J6/I6</f>
        <v>168.73571286998967</v>
      </c>
      <c r="M6" s="9">
        <f t="shared" ref="M6:M69" si="0">cRatio*0-0</f>
        <v>0</v>
      </c>
      <c r="N6">
        <f t="shared" ref="N6:N69" si="1">cRatio*I6-J6</f>
        <v>48721890.512565568</v>
      </c>
      <c r="P6">
        <f>IF(M6=MAX(M6:N6),1,0)</f>
        <v>0</v>
      </c>
      <c r="Q6" s="22">
        <f>IF(N6=MAX(M6:N6),1,0)</f>
        <v>1</v>
      </c>
      <c r="S6">
        <v>0</v>
      </c>
      <c r="T6">
        <v>1</v>
      </c>
      <c r="U6">
        <v>0</v>
      </c>
    </row>
    <row r="7" spans="1:21" x14ac:dyDescent="0.25">
      <c r="A7">
        <f t="shared" ref="A7:A65" si="2">A6+1</f>
        <v>2</v>
      </c>
      <c r="D7">
        <v>2118815.727283515</v>
      </c>
      <c r="E7">
        <v>2085239.1810118896</v>
      </c>
      <c r="F7" s="22">
        <v>2643377.288789805</v>
      </c>
      <c r="G7" s="22">
        <v>31924.934118379242</v>
      </c>
      <c r="H7" s="9">
        <v>549.54155023307248</v>
      </c>
      <c r="I7" s="9">
        <f t="shared" ref="I7:I70" si="3">(D7-E7)*0.493*0.88</f>
        <v>14566.848834481982</v>
      </c>
      <c r="J7" s="9">
        <f t="shared" ref="J7:J70" si="4">F7</f>
        <v>2643377.288789805</v>
      </c>
      <c r="K7" s="9">
        <f t="shared" ref="K7:K70" si="5">J7/I7</f>
        <v>181.46527906107755</v>
      </c>
      <c r="M7" s="9">
        <f t="shared" si="0"/>
        <v>0</v>
      </c>
      <c r="N7" s="22">
        <f t="shared" si="1"/>
        <v>26490320.38017416</v>
      </c>
      <c r="P7" s="22">
        <f t="shared" ref="P7:P70" si="6">IF(M7=MAX(M7:N7),1,0)</f>
        <v>0</v>
      </c>
      <c r="Q7" s="22">
        <f t="shared" ref="Q7:Q70" si="7">IF(N7=MAX(M7:N7),1,0)</f>
        <v>1</v>
      </c>
      <c r="S7">
        <v>1</v>
      </c>
      <c r="T7">
        <v>1</v>
      </c>
      <c r="U7">
        <v>0</v>
      </c>
    </row>
    <row r="8" spans="1:21" x14ac:dyDescent="0.25">
      <c r="A8">
        <f t="shared" si="2"/>
        <v>3</v>
      </c>
      <c r="D8">
        <v>1909116.0127856403</v>
      </c>
      <c r="E8">
        <v>1886700.5936764041</v>
      </c>
      <c r="F8" s="22">
        <v>2949199.964366402</v>
      </c>
      <c r="G8" s="22">
        <v>21413.660701593242</v>
      </c>
      <c r="H8" s="9">
        <v>371.71758933901947</v>
      </c>
      <c r="I8" s="9">
        <f t="shared" si="3"/>
        <v>9724.7054263510399</v>
      </c>
      <c r="J8" s="9">
        <f t="shared" si="4"/>
        <v>2949199.964366402</v>
      </c>
      <c r="K8" s="9">
        <f t="shared" si="5"/>
        <v>303.26882255733454</v>
      </c>
      <c r="M8" s="9">
        <f t="shared" si="0"/>
        <v>0</v>
      </c>
      <c r="N8" s="22">
        <f t="shared" si="1"/>
        <v>16500210.888335679</v>
      </c>
      <c r="P8" s="22">
        <f t="shared" si="6"/>
        <v>0</v>
      </c>
      <c r="Q8" s="22">
        <f t="shared" si="7"/>
        <v>1</v>
      </c>
      <c r="S8">
        <v>2</v>
      </c>
      <c r="T8">
        <v>1</v>
      </c>
      <c r="U8">
        <v>0</v>
      </c>
    </row>
    <row r="9" spans="1:21" x14ac:dyDescent="0.25">
      <c r="A9">
        <f t="shared" si="2"/>
        <v>4</v>
      </c>
      <c r="D9">
        <v>1727123.1699282962</v>
      </c>
      <c r="E9">
        <v>1678265.1639589232</v>
      </c>
      <c r="F9" s="22">
        <v>6428851.2750203609</v>
      </c>
      <c r="G9" s="22">
        <v>79061.103955845902</v>
      </c>
      <c r="H9" s="9">
        <v>800.04498872287877</v>
      </c>
      <c r="I9" s="9">
        <f t="shared" si="3"/>
        <v>21196.557309752803</v>
      </c>
      <c r="J9" s="9">
        <f t="shared" si="4"/>
        <v>6428851.2750203609</v>
      </c>
      <c r="K9" s="9">
        <f t="shared" si="5"/>
        <v>303.29695436260141</v>
      </c>
      <c r="M9" s="9">
        <f t="shared" si="0"/>
        <v>0</v>
      </c>
      <c r="N9" s="22">
        <f t="shared" si="1"/>
        <v>35964263.344485246</v>
      </c>
      <c r="P9" s="22">
        <f t="shared" si="6"/>
        <v>0</v>
      </c>
      <c r="Q9" s="22">
        <f t="shared" si="7"/>
        <v>1</v>
      </c>
      <c r="S9">
        <v>3</v>
      </c>
      <c r="T9">
        <v>1</v>
      </c>
      <c r="U9">
        <v>0</v>
      </c>
    </row>
    <row r="10" spans="1:21" x14ac:dyDescent="0.25">
      <c r="A10">
        <f t="shared" si="2"/>
        <v>5</v>
      </c>
      <c r="D10">
        <v>3084261.1268085809</v>
      </c>
      <c r="E10">
        <v>3035946.2584335427</v>
      </c>
      <c r="F10" s="22">
        <v>2856085.4020227804</v>
      </c>
      <c r="G10" s="22">
        <v>45338.868954915881</v>
      </c>
      <c r="H10" s="9">
        <v>767.56488389129663</v>
      </c>
      <c r="I10" s="9">
        <f t="shared" si="3"/>
        <v>20960.922495826599</v>
      </c>
      <c r="J10" s="9">
        <f t="shared" si="4"/>
        <v>2856085.4020227804</v>
      </c>
      <c r="K10" s="9">
        <f t="shared" si="5"/>
        <v>136.25761951037404</v>
      </c>
      <c r="M10" s="9">
        <f t="shared" si="0"/>
        <v>0</v>
      </c>
      <c r="N10" s="22">
        <f t="shared" si="1"/>
        <v>39065759.589630418</v>
      </c>
      <c r="P10" s="22">
        <f t="shared" si="6"/>
        <v>0</v>
      </c>
      <c r="Q10" s="22">
        <f t="shared" si="7"/>
        <v>1</v>
      </c>
      <c r="S10">
        <v>4</v>
      </c>
      <c r="T10">
        <v>1</v>
      </c>
      <c r="U10">
        <v>0</v>
      </c>
    </row>
    <row r="11" spans="1:21" x14ac:dyDescent="0.25">
      <c r="A11">
        <f t="shared" si="2"/>
        <v>6</v>
      </c>
      <c r="D11">
        <v>2080684.2529968373</v>
      </c>
      <c r="E11">
        <v>2025492.4748932922</v>
      </c>
      <c r="F11" s="22">
        <v>2665479.1158766188</v>
      </c>
      <c r="G11" s="22">
        <v>56322.363582478516</v>
      </c>
      <c r="H11" s="9">
        <v>902.05393931748404</v>
      </c>
      <c r="I11" s="9">
        <f t="shared" si="3"/>
        <v>23944.401012441995</v>
      </c>
      <c r="J11" s="9">
        <f t="shared" si="4"/>
        <v>2665479.1158766188</v>
      </c>
      <c r="K11" s="9">
        <f t="shared" si="5"/>
        <v>111.3195153427134</v>
      </c>
      <c r="M11" s="9">
        <f t="shared" si="0"/>
        <v>0</v>
      </c>
      <c r="N11" s="22">
        <f t="shared" si="1"/>
        <v>45223322.90900737</v>
      </c>
      <c r="P11" s="22">
        <f t="shared" si="6"/>
        <v>0</v>
      </c>
      <c r="Q11" s="22">
        <f t="shared" si="7"/>
        <v>1</v>
      </c>
      <c r="S11">
        <v>5</v>
      </c>
      <c r="T11">
        <v>1</v>
      </c>
      <c r="U11">
        <v>0</v>
      </c>
    </row>
    <row r="12" spans="1:21" x14ac:dyDescent="0.25">
      <c r="A12">
        <f t="shared" si="2"/>
        <v>7</v>
      </c>
      <c r="D12">
        <v>1517349.8431825982</v>
      </c>
      <c r="E12">
        <v>1445857.1761771555</v>
      </c>
      <c r="F12" s="22">
        <v>3073881.7612005025</v>
      </c>
      <c r="G12" s="22">
        <v>87128.59771188852</v>
      </c>
      <c r="H12" s="9">
        <v>1166.4567254247158</v>
      </c>
      <c r="I12" s="9">
        <f t="shared" si="3"/>
        <v>31016.378653641295</v>
      </c>
      <c r="J12" s="9">
        <f t="shared" si="4"/>
        <v>3073881.7612005025</v>
      </c>
      <c r="K12" s="9">
        <f t="shared" si="5"/>
        <v>99.105114608201745</v>
      </c>
      <c r="M12" s="9">
        <f t="shared" si="0"/>
        <v>0</v>
      </c>
      <c r="N12" s="22">
        <f t="shared" si="1"/>
        <v>58958875.546082087</v>
      </c>
      <c r="P12" s="22">
        <f t="shared" si="6"/>
        <v>0</v>
      </c>
      <c r="Q12" s="22">
        <f t="shared" si="7"/>
        <v>1</v>
      </c>
      <c r="S12">
        <v>6</v>
      </c>
      <c r="T12">
        <v>1</v>
      </c>
      <c r="U12">
        <v>0</v>
      </c>
    </row>
    <row r="13" spans="1:21" x14ac:dyDescent="0.25">
      <c r="A13">
        <f t="shared" si="2"/>
        <v>8</v>
      </c>
      <c r="D13">
        <v>1588808.6702973587</v>
      </c>
      <c r="E13">
        <v>1530961.2844921427</v>
      </c>
      <c r="F13" s="22">
        <v>3310671.0571329603</v>
      </c>
      <c r="G13" s="22">
        <v>92822.55638351939</v>
      </c>
      <c r="H13" s="9">
        <v>945.80920329493892</v>
      </c>
      <c r="I13" s="9">
        <f t="shared" si="3"/>
        <v>25096.509857734873</v>
      </c>
      <c r="J13" s="9">
        <f t="shared" si="4"/>
        <v>3310671.0571329603</v>
      </c>
      <c r="K13" s="9">
        <f t="shared" si="5"/>
        <v>131.91758837783553</v>
      </c>
      <c r="M13" s="9">
        <f t="shared" si="0"/>
        <v>0</v>
      </c>
      <c r="N13" s="22">
        <f t="shared" si="1"/>
        <v>46882348.658336788</v>
      </c>
      <c r="P13" s="22">
        <f t="shared" si="6"/>
        <v>0</v>
      </c>
      <c r="Q13" s="22">
        <f t="shared" si="7"/>
        <v>1</v>
      </c>
      <c r="S13">
        <v>7</v>
      </c>
      <c r="T13">
        <v>1</v>
      </c>
      <c r="U13">
        <v>0</v>
      </c>
    </row>
    <row r="14" spans="1:21" x14ac:dyDescent="0.25">
      <c r="A14">
        <f t="shared" si="2"/>
        <v>9</v>
      </c>
      <c r="D14">
        <v>2274465.2528666486</v>
      </c>
      <c r="E14">
        <v>2225841.4675140241</v>
      </c>
      <c r="F14" s="22">
        <v>4356384.5593507439</v>
      </c>
      <c r="G14" s="22">
        <v>61526.007044160549</v>
      </c>
      <c r="H14" s="9">
        <v>805.77343921209103</v>
      </c>
      <c r="I14" s="9">
        <f t="shared" si="3"/>
        <v>21094.943037382607</v>
      </c>
      <c r="J14" s="9">
        <f t="shared" si="4"/>
        <v>4356384.5593507439</v>
      </c>
      <c r="K14" s="9">
        <f t="shared" si="5"/>
        <v>206.51321748680436</v>
      </c>
      <c r="M14" s="9">
        <f t="shared" si="0"/>
        <v>0</v>
      </c>
      <c r="N14" s="22">
        <f t="shared" si="1"/>
        <v>37833501.515414469</v>
      </c>
      <c r="P14" s="22">
        <f t="shared" si="6"/>
        <v>0</v>
      </c>
      <c r="Q14" s="22">
        <f t="shared" si="7"/>
        <v>1</v>
      </c>
      <c r="S14">
        <v>8</v>
      </c>
      <c r="T14">
        <v>1</v>
      </c>
      <c r="U14">
        <v>0</v>
      </c>
    </row>
    <row r="15" spans="1:21" x14ac:dyDescent="0.25">
      <c r="A15">
        <f t="shared" si="2"/>
        <v>10</v>
      </c>
      <c r="D15">
        <v>1043094.5779778996</v>
      </c>
      <c r="E15">
        <v>1005294.057238874</v>
      </c>
      <c r="F15" s="22">
        <v>3771771.9161311826</v>
      </c>
      <c r="G15" s="22">
        <v>50478.385202510908</v>
      </c>
      <c r="H15" s="9">
        <v>618.53708248511248</v>
      </c>
      <c r="I15" s="9">
        <f t="shared" si="3"/>
        <v>16399.377917418846</v>
      </c>
      <c r="J15" s="9">
        <f t="shared" si="4"/>
        <v>3771771.9161311826</v>
      </c>
      <c r="K15" s="9">
        <f t="shared" si="5"/>
        <v>229.99481657928857</v>
      </c>
      <c r="M15" s="9">
        <f t="shared" si="0"/>
        <v>0</v>
      </c>
      <c r="N15" s="22">
        <f t="shared" si="1"/>
        <v>29026983.918706506</v>
      </c>
      <c r="P15" s="22">
        <f t="shared" si="6"/>
        <v>0</v>
      </c>
      <c r="Q15" s="22">
        <f t="shared" si="7"/>
        <v>1</v>
      </c>
      <c r="S15">
        <v>9</v>
      </c>
      <c r="T15">
        <v>1</v>
      </c>
      <c r="U15">
        <v>0</v>
      </c>
    </row>
    <row r="16" spans="1:21" x14ac:dyDescent="0.25">
      <c r="A16">
        <f t="shared" si="2"/>
        <v>11</v>
      </c>
      <c r="D16">
        <v>2103127.0357702198</v>
      </c>
      <c r="E16">
        <v>2056674.0554260025</v>
      </c>
      <c r="F16" s="22">
        <v>3400496.2370279711</v>
      </c>
      <c r="G16" s="22">
        <v>64364.614826888515</v>
      </c>
      <c r="H16" s="9">
        <v>747.36489774967049</v>
      </c>
      <c r="I16" s="9">
        <f t="shared" si="3"/>
        <v>20153.16099253522</v>
      </c>
      <c r="J16" s="9">
        <f t="shared" si="4"/>
        <v>3400496.2370279711</v>
      </c>
      <c r="K16" s="9">
        <f t="shared" si="5"/>
        <v>168.73264885282876</v>
      </c>
      <c r="M16" s="9">
        <f t="shared" si="0"/>
        <v>0</v>
      </c>
      <c r="N16" s="22">
        <f t="shared" si="1"/>
        <v>36905825.748042464</v>
      </c>
      <c r="P16" s="22">
        <f t="shared" si="6"/>
        <v>0</v>
      </c>
      <c r="Q16" s="22">
        <f t="shared" si="7"/>
        <v>1</v>
      </c>
      <c r="S16">
        <v>10</v>
      </c>
      <c r="T16">
        <v>1</v>
      </c>
      <c r="U16">
        <v>0</v>
      </c>
    </row>
    <row r="17" spans="1:21" x14ac:dyDescent="0.25">
      <c r="A17">
        <f t="shared" si="2"/>
        <v>12</v>
      </c>
      <c r="D17">
        <v>1571166.0185846088</v>
      </c>
      <c r="E17">
        <v>1525343.4992318877</v>
      </c>
      <c r="F17" s="22">
        <v>3665529.3113824497</v>
      </c>
      <c r="G17" s="22">
        <v>61544.392591756929</v>
      </c>
      <c r="H17" s="9">
        <v>756.8973562991705</v>
      </c>
      <c r="I17" s="9">
        <f t="shared" si="3"/>
        <v>19879.641795984502</v>
      </c>
      <c r="J17" s="9">
        <f t="shared" si="4"/>
        <v>3665529.3113824497</v>
      </c>
      <c r="K17" s="9">
        <f t="shared" si="5"/>
        <v>184.38608446772173</v>
      </c>
      <c r="M17" s="9">
        <f t="shared" si="0"/>
        <v>0</v>
      </c>
      <c r="N17" s="22">
        <f t="shared" si="1"/>
        <v>36093754.280586556</v>
      </c>
      <c r="P17" s="22">
        <f t="shared" si="6"/>
        <v>0</v>
      </c>
      <c r="Q17" s="22">
        <f t="shared" si="7"/>
        <v>1</v>
      </c>
      <c r="S17">
        <v>12</v>
      </c>
      <c r="T17">
        <v>1</v>
      </c>
      <c r="U17">
        <v>0</v>
      </c>
    </row>
    <row r="18" spans="1:21" x14ac:dyDescent="0.25">
      <c r="A18">
        <f t="shared" si="2"/>
        <v>13</v>
      </c>
      <c r="D18">
        <v>2106429.7172312201</v>
      </c>
      <c r="E18">
        <v>2037836.9411411174</v>
      </c>
      <c r="F18" s="22">
        <v>4021649.4184393156</v>
      </c>
      <c r="G18" s="22">
        <v>97443.950508466412</v>
      </c>
      <c r="H18" s="9">
        <v>1119.3864327147385</v>
      </c>
      <c r="I18" s="9">
        <f t="shared" si="3"/>
        <v>29758.28997893017</v>
      </c>
      <c r="J18" s="9">
        <f t="shared" si="4"/>
        <v>4021649.4184393156</v>
      </c>
      <c r="K18" s="9">
        <f t="shared" si="5"/>
        <v>135.1438345848089</v>
      </c>
      <c r="M18" s="9">
        <f t="shared" si="0"/>
        <v>0</v>
      </c>
      <c r="N18" s="22">
        <f t="shared" si="1"/>
        <v>55494930.539421029</v>
      </c>
      <c r="P18" s="22">
        <f t="shared" si="6"/>
        <v>0</v>
      </c>
      <c r="Q18" s="22">
        <f t="shared" si="7"/>
        <v>1</v>
      </c>
      <c r="S18">
        <v>14</v>
      </c>
      <c r="T18">
        <v>1</v>
      </c>
      <c r="U18">
        <v>0</v>
      </c>
    </row>
    <row r="19" spans="1:21" x14ac:dyDescent="0.25">
      <c r="A19">
        <f t="shared" si="2"/>
        <v>14</v>
      </c>
      <c r="D19">
        <v>1756343.8518851851</v>
      </c>
      <c r="E19">
        <v>1714981.723073981</v>
      </c>
      <c r="F19" s="22">
        <v>2811093.0901630279</v>
      </c>
      <c r="G19" s="22">
        <v>33001.805502166884</v>
      </c>
      <c r="H19" s="9">
        <v>674.70394251545076</v>
      </c>
      <c r="I19" s="9">
        <f t="shared" si="3"/>
        <v>17944.545963452791</v>
      </c>
      <c r="J19" s="9">
        <f t="shared" si="4"/>
        <v>2811093.0901630279</v>
      </c>
      <c r="K19" s="9">
        <f t="shared" si="5"/>
        <v>156.65445622799882</v>
      </c>
      <c r="M19" s="9">
        <f t="shared" si="0"/>
        <v>0</v>
      </c>
      <c r="N19" s="22">
        <f t="shared" si="1"/>
        <v>33077998.83674255</v>
      </c>
      <c r="P19" s="22">
        <f t="shared" si="6"/>
        <v>0</v>
      </c>
      <c r="Q19" s="22">
        <f t="shared" si="7"/>
        <v>1</v>
      </c>
      <c r="S19">
        <v>16</v>
      </c>
      <c r="T19">
        <v>1</v>
      </c>
      <c r="U19">
        <v>0</v>
      </c>
    </row>
    <row r="20" spans="1:21" x14ac:dyDescent="0.25">
      <c r="A20">
        <f t="shared" si="2"/>
        <v>15</v>
      </c>
      <c r="D20">
        <v>3054386.1500615841</v>
      </c>
      <c r="E20">
        <v>3001511.2426148648</v>
      </c>
      <c r="F20" s="22">
        <v>4167125.1401959378</v>
      </c>
      <c r="G20" s="22">
        <v>52879.799833796562</v>
      </c>
      <c r="H20" s="9">
        <v>866.98581558248407</v>
      </c>
      <c r="I20" s="9">
        <f t="shared" si="3"/>
        <v>22939.249846684677</v>
      </c>
      <c r="J20" s="9">
        <f t="shared" si="4"/>
        <v>4167125.1401959378</v>
      </c>
      <c r="K20" s="9">
        <f t="shared" si="5"/>
        <v>181.65917229408427</v>
      </c>
      <c r="M20" s="9">
        <f t="shared" si="0"/>
        <v>0</v>
      </c>
      <c r="N20" s="22">
        <f t="shared" si="1"/>
        <v>41711374.553173415</v>
      </c>
      <c r="P20" s="22">
        <f t="shared" si="6"/>
        <v>0</v>
      </c>
      <c r="Q20" s="22">
        <f t="shared" si="7"/>
        <v>1</v>
      </c>
      <c r="S20">
        <v>18</v>
      </c>
      <c r="T20">
        <v>1</v>
      </c>
      <c r="U20">
        <v>0</v>
      </c>
    </row>
    <row r="21" spans="1:21" x14ac:dyDescent="0.25">
      <c r="A21">
        <f t="shared" si="2"/>
        <v>16</v>
      </c>
      <c r="D21">
        <v>2195223.2432209188</v>
      </c>
      <c r="E21">
        <v>2144934.2057699692</v>
      </c>
      <c r="F21" s="22">
        <v>1327519.1512524395</v>
      </c>
      <c r="G21" s="22">
        <v>48407.616590845282</v>
      </c>
      <c r="H21" s="9">
        <v>815.98740490017371</v>
      </c>
      <c r="I21" s="9">
        <f t="shared" si="3"/>
        <v>21817.396007720003</v>
      </c>
      <c r="J21" s="9">
        <f t="shared" si="4"/>
        <v>1327519.1512524395</v>
      </c>
      <c r="K21" s="9">
        <f t="shared" si="5"/>
        <v>60.846819243813599</v>
      </c>
      <c r="M21" s="9">
        <f t="shared" si="0"/>
        <v>0</v>
      </c>
      <c r="N21" s="22">
        <f t="shared" si="1"/>
        <v>42307272.864187561</v>
      </c>
      <c r="P21" s="22">
        <f t="shared" si="6"/>
        <v>0</v>
      </c>
      <c r="Q21" s="22">
        <f t="shared" si="7"/>
        <v>1</v>
      </c>
      <c r="S21">
        <v>20</v>
      </c>
      <c r="T21">
        <v>1</v>
      </c>
      <c r="U21">
        <v>0</v>
      </c>
    </row>
    <row r="22" spans="1:21" x14ac:dyDescent="0.25">
      <c r="A22">
        <f t="shared" si="2"/>
        <v>17</v>
      </c>
      <c r="D22">
        <v>2787844.6182149998</v>
      </c>
      <c r="E22">
        <v>2708207.9300155174</v>
      </c>
      <c r="F22" s="22">
        <v>3523388.2936847848</v>
      </c>
      <c r="G22" s="22">
        <v>100693.9020612462</v>
      </c>
      <c r="H22" s="9">
        <v>1294.9801173492233</v>
      </c>
      <c r="I22" s="9">
        <f t="shared" si="3"/>
        <v>34549.580808463441</v>
      </c>
      <c r="J22" s="9">
        <f t="shared" si="4"/>
        <v>3523388.2936847848</v>
      </c>
      <c r="K22" s="9">
        <f t="shared" si="5"/>
        <v>101.98063800593718</v>
      </c>
      <c r="M22" s="9">
        <f t="shared" si="0"/>
        <v>0</v>
      </c>
      <c r="N22" s="22">
        <f t="shared" si="1"/>
        <v>65575773.323242091</v>
      </c>
      <c r="P22" s="22">
        <f t="shared" si="6"/>
        <v>0</v>
      </c>
      <c r="Q22" s="22">
        <f t="shared" si="7"/>
        <v>1</v>
      </c>
      <c r="S22">
        <v>30</v>
      </c>
      <c r="T22">
        <v>0.999</v>
      </c>
      <c r="U22">
        <v>1E-3</v>
      </c>
    </row>
    <row r="23" spans="1:21" x14ac:dyDescent="0.25">
      <c r="A23">
        <f t="shared" si="2"/>
        <v>18</v>
      </c>
      <c r="D23">
        <v>1691365.21453513</v>
      </c>
      <c r="E23">
        <v>1583768.029370409</v>
      </c>
      <c r="F23" s="22">
        <v>3675325.0362608866</v>
      </c>
      <c r="G23" s="22">
        <v>154961.34833026474</v>
      </c>
      <c r="H23" s="9">
        <v>1763.2370996971586</v>
      </c>
      <c r="I23" s="9">
        <f t="shared" si="3"/>
        <v>46679.962811862548</v>
      </c>
      <c r="J23" s="9">
        <f t="shared" si="4"/>
        <v>3675325.0362608866</v>
      </c>
      <c r="K23" s="9">
        <f t="shared" si="5"/>
        <v>78.734532224753494</v>
      </c>
      <c r="M23" s="9">
        <f t="shared" si="0"/>
        <v>0</v>
      </c>
      <c r="N23" s="22">
        <f t="shared" si="1"/>
        <v>89684600.587464213</v>
      </c>
      <c r="P23" s="22">
        <f t="shared" si="6"/>
        <v>0</v>
      </c>
      <c r="Q23" s="22">
        <f t="shared" si="7"/>
        <v>1</v>
      </c>
      <c r="S23">
        <v>40</v>
      </c>
      <c r="T23">
        <v>0.997</v>
      </c>
      <c r="U23">
        <v>3.0000000000000001E-3</v>
      </c>
    </row>
    <row r="24" spans="1:21" x14ac:dyDescent="0.25">
      <c r="A24">
        <f t="shared" si="2"/>
        <v>19</v>
      </c>
      <c r="D24">
        <v>2086278.8230978949</v>
      </c>
      <c r="E24">
        <v>2035508.1748276155</v>
      </c>
      <c r="F24" s="22">
        <v>2610458.3290894236</v>
      </c>
      <c r="G24" s="22">
        <v>64837.955574237814</v>
      </c>
      <c r="H24" s="9">
        <v>823.95606299293286</v>
      </c>
      <c r="I24" s="9">
        <f t="shared" si="3"/>
        <v>22026.338045578017</v>
      </c>
      <c r="J24" s="9">
        <f t="shared" si="4"/>
        <v>2610458.3290894236</v>
      </c>
      <c r="K24" s="9">
        <f t="shared" si="5"/>
        <v>118.51531215437313</v>
      </c>
      <c r="M24" s="9">
        <f t="shared" si="0"/>
        <v>0</v>
      </c>
      <c r="N24" s="22">
        <f t="shared" si="1"/>
        <v>41442217.76206661</v>
      </c>
      <c r="P24" s="22">
        <f t="shared" si="6"/>
        <v>0</v>
      </c>
      <c r="Q24" s="22">
        <f t="shared" si="7"/>
        <v>1</v>
      </c>
      <c r="S24">
        <v>50</v>
      </c>
      <c r="T24">
        <v>0.99</v>
      </c>
      <c r="U24">
        <v>0.01</v>
      </c>
    </row>
    <row r="25" spans="1:21" x14ac:dyDescent="0.25">
      <c r="A25">
        <f t="shared" si="2"/>
        <v>20</v>
      </c>
      <c r="D25">
        <v>1234714.2155770978</v>
      </c>
      <c r="E25">
        <v>1216424.5333530076</v>
      </c>
      <c r="F25" s="22">
        <v>3542330.0521339099</v>
      </c>
      <c r="G25" s="22">
        <v>17963.236444238177</v>
      </c>
      <c r="H25" s="9">
        <v>293.76409714774491</v>
      </c>
      <c r="I25" s="9">
        <f t="shared" si="3"/>
        <v>7934.7957360992978</v>
      </c>
      <c r="J25" s="9">
        <f t="shared" si="4"/>
        <v>3542330.0521339099</v>
      </c>
      <c r="K25" s="9">
        <f t="shared" si="5"/>
        <v>446.42989812807707</v>
      </c>
      <c r="M25" s="9">
        <f t="shared" si="0"/>
        <v>0</v>
      </c>
      <c r="N25" s="22">
        <f t="shared" si="1"/>
        <v>12327261.420064686</v>
      </c>
      <c r="P25" s="22">
        <f t="shared" si="6"/>
        <v>0</v>
      </c>
      <c r="Q25" s="22">
        <f t="shared" si="7"/>
        <v>1</v>
      </c>
      <c r="S25">
        <v>60</v>
      </c>
      <c r="T25">
        <v>0.97099999999999997</v>
      </c>
      <c r="U25">
        <v>2.9000000000000001E-2</v>
      </c>
    </row>
    <row r="26" spans="1:21" x14ac:dyDescent="0.25">
      <c r="A26">
        <f t="shared" si="2"/>
        <v>21</v>
      </c>
      <c r="D26">
        <v>2351215.3633701801</v>
      </c>
      <c r="E26">
        <v>2300607.8553496506</v>
      </c>
      <c r="F26" s="22">
        <v>2542781.5075783757</v>
      </c>
      <c r="G26" s="22">
        <v>54544.271553118495</v>
      </c>
      <c r="H26" s="9">
        <v>826.25851373672776</v>
      </c>
      <c r="I26" s="9">
        <f t="shared" si="3"/>
        <v>21955.561279626527</v>
      </c>
      <c r="J26" s="9">
        <f t="shared" si="4"/>
        <v>2542781.5075783757</v>
      </c>
      <c r="K26" s="9">
        <f t="shared" si="5"/>
        <v>115.81491701320921</v>
      </c>
      <c r="M26" s="9">
        <f t="shared" si="0"/>
        <v>0</v>
      </c>
      <c r="N26" s="22">
        <f t="shared" si="1"/>
        <v>41368341.051674679</v>
      </c>
      <c r="P26" s="22">
        <f t="shared" si="6"/>
        <v>0</v>
      </c>
      <c r="Q26" s="22">
        <f t="shared" si="7"/>
        <v>1</v>
      </c>
      <c r="S26">
        <v>70</v>
      </c>
      <c r="T26">
        <v>0.94099999999999995</v>
      </c>
      <c r="U26">
        <v>5.8999999999999997E-2</v>
      </c>
    </row>
    <row r="27" spans="1:21" x14ac:dyDescent="0.25">
      <c r="A27">
        <f t="shared" si="2"/>
        <v>22</v>
      </c>
      <c r="D27">
        <v>1924746.6488185318</v>
      </c>
      <c r="E27">
        <v>1905183.7598962758</v>
      </c>
      <c r="F27" s="22">
        <v>4249390.4746419135</v>
      </c>
      <c r="G27" s="22">
        <v>20399.873356572731</v>
      </c>
      <c r="H27" s="9">
        <v>323.63124463379063</v>
      </c>
      <c r="I27" s="9">
        <f t="shared" si="3"/>
        <v>8487.1637300315215</v>
      </c>
      <c r="J27" s="9">
        <f t="shared" si="4"/>
        <v>4249390.4746419135</v>
      </c>
      <c r="K27" s="9">
        <f t="shared" si="5"/>
        <v>500.68439938369505</v>
      </c>
      <c r="M27" s="9">
        <f t="shared" si="0"/>
        <v>0</v>
      </c>
      <c r="N27" s="22">
        <f t="shared" si="1"/>
        <v>12724936.98542113</v>
      </c>
      <c r="P27" s="22">
        <f t="shared" si="6"/>
        <v>0</v>
      </c>
      <c r="Q27" s="22">
        <f t="shared" si="7"/>
        <v>1</v>
      </c>
      <c r="S27">
        <v>80</v>
      </c>
      <c r="T27">
        <v>0.88900000000000001</v>
      </c>
      <c r="U27">
        <v>0.111</v>
      </c>
    </row>
    <row r="28" spans="1:21" x14ac:dyDescent="0.25">
      <c r="A28">
        <f t="shared" si="2"/>
        <v>23</v>
      </c>
      <c r="D28">
        <v>2529156.5219817874</v>
      </c>
      <c r="E28">
        <v>2438902.5293173692</v>
      </c>
      <c r="F28" s="22">
        <v>4013946.3466522912</v>
      </c>
      <c r="G28" s="22">
        <v>96808.235502929543</v>
      </c>
      <c r="H28" s="9">
        <v>1471.0519175329609</v>
      </c>
      <c r="I28" s="9">
        <f t="shared" si="3"/>
        <v>39155.792177531184</v>
      </c>
      <c r="J28" s="9">
        <f t="shared" si="4"/>
        <v>4013946.3466522912</v>
      </c>
      <c r="K28" s="9">
        <f t="shared" si="5"/>
        <v>102.51219866662841</v>
      </c>
      <c r="M28" s="9">
        <f t="shared" si="0"/>
        <v>0</v>
      </c>
      <c r="N28" s="22">
        <f t="shared" si="1"/>
        <v>74297638.008410081</v>
      </c>
      <c r="P28" s="22">
        <f t="shared" si="6"/>
        <v>0</v>
      </c>
      <c r="Q28" s="22">
        <f t="shared" si="7"/>
        <v>1</v>
      </c>
      <c r="S28">
        <v>90</v>
      </c>
      <c r="T28">
        <v>0.84399999999999997</v>
      </c>
      <c r="U28">
        <v>0.156</v>
      </c>
    </row>
    <row r="29" spans="1:21" x14ac:dyDescent="0.25">
      <c r="A29">
        <f t="shared" si="2"/>
        <v>24</v>
      </c>
      <c r="D29">
        <v>1777244.8376603439</v>
      </c>
      <c r="E29">
        <v>1743590.2174507685</v>
      </c>
      <c r="F29" s="22">
        <v>2956636.1331549785</v>
      </c>
      <c r="G29" s="22">
        <v>29389.792233486398</v>
      </c>
      <c r="H29" s="9">
        <v>538.26505444011855</v>
      </c>
      <c r="I29" s="9">
        <f t="shared" si="3"/>
        <v>14600.720431722191</v>
      </c>
      <c r="J29" s="9">
        <f t="shared" si="4"/>
        <v>2956636.1331549785</v>
      </c>
      <c r="K29" s="9">
        <f t="shared" si="5"/>
        <v>202.49933193236521</v>
      </c>
      <c r="M29" s="9">
        <f t="shared" si="0"/>
        <v>0</v>
      </c>
      <c r="N29" s="22">
        <f t="shared" si="1"/>
        <v>26244804.730289407</v>
      </c>
      <c r="P29" s="22">
        <f t="shared" si="6"/>
        <v>0</v>
      </c>
      <c r="Q29" s="22">
        <f t="shared" si="7"/>
        <v>1</v>
      </c>
      <c r="S29">
        <v>100</v>
      </c>
      <c r="T29">
        <v>0.78400000000000003</v>
      </c>
      <c r="U29">
        <v>0.216</v>
      </c>
    </row>
    <row r="30" spans="1:21" x14ac:dyDescent="0.25">
      <c r="A30">
        <f t="shared" si="2"/>
        <v>25</v>
      </c>
      <c r="D30">
        <v>1281504.3699914478</v>
      </c>
      <c r="E30">
        <v>1249943.97931193</v>
      </c>
      <c r="F30" s="22">
        <v>3186086.088102805</v>
      </c>
      <c r="G30" s="22">
        <v>43915.1102900107</v>
      </c>
      <c r="H30" s="9">
        <v>502.34353683285008</v>
      </c>
      <c r="I30" s="9">
        <f t="shared" si="3"/>
        <v>13692.159892401985</v>
      </c>
      <c r="J30" s="9">
        <f t="shared" si="4"/>
        <v>3186086.088102805</v>
      </c>
      <c r="K30" s="9">
        <f t="shared" si="5"/>
        <v>232.69419238018239</v>
      </c>
      <c r="M30" s="9">
        <f t="shared" si="0"/>
        <v>0</v>
      </c>
      <c r="N30" s="22">
        <f t="shared" si="1"/>
        <v>24198233.696701165</v>
      </c>
      <c r="P30" s="22">
        <f t="shared" si="6"/>
        <v>0</v>
      </c>
      <c r="Q30" s="22">
        <f t="shared" si="7"/>
        <v>1</v>
      </c>
      <c r="S30">
        <v>120</v>
      </c>
      <c r="T30">
        <v>0.67700000000000005</v>
      </c>
      <c r="U30">
        <v>0.32300000000000001</v>
      </c>
    </row>
    <row r="31" spans="1:21" x14ac:dyDescent="0.25">
      <c r="A31">
        <f t="shared" si="2"/>
        <v>26</v>
      </c>
      <c r="D31">
        <v>2308706.870110529</v>
      </c>
      <c r="E31">
        <v>2239467.0009811628</v>
      </c>
      <c r="F31" s="22">
        <v>3940358.7728793183</v>
      </c>
      <c r="G31" s="22">
        <v>71293.583556419006</v>
      </c>
      <c r="H31" s="9">
        <v>1130.7538100094243</v>
      </c>
      <c r="I31" s="9">
        <f t="shared" si="3"/>
        <v>30039.024823084252</v>
      </c>
      <c r="J31" s="9">
        <f t="shared" si="4"/>
        <v>3940358.7728793183</v>
      </c>
      <c r="K31" s="9">
        <f t="shared" si="5"/>
        <v>131.17465683677085</v>
      </c>
      <c r="M31" s="9">
        <f t="shared" si="0"/>
        <v>0</v>
      </c>
      <c r="N31" s="22">
        <f t="shared" si="1"/>
        <v>56137690.873289183</v>
      </c>
      <c r="P31" s="22">
        <f t="shared" si="6"/>
        <v>0</v>
      </c>
      <c r="Q31" s="22">
        <f t="shared" si="7"/>
        <v>1</v>
      </c>
      <c r="S31">
        <v>140</v>
      </c>
      <c r="T31">
        <v>0.56699999999999995</v>
      </c>
      <c r="U31">
        <v>0.433</v>
      </c>
    </row>
    <row r="32" spans="1:21" x14ac:dyDescent="0.25">
      <c r="A32">
        <f t="shared" si="2"/>
        <v>27</v>
      </c>
      <c r="D32">
        <v>1657786.612271531</v>
      </c>
      <c r="E32">
        <v>1591527.0900275966</v>
      </c>
      <c r="F32" s="22">
        <v>4165701.5838356707</v>
      </c>
      <c r="G32" s="22">
        <v>78976.401731562393</v>
      </c>
      <c r="H32" s="9">
        <v>1049.3821940537018</v>
      </c>
      <c r="I32" s="9">
        <f t="shared" si="3"/>
        <v>28746.031130308522</v>
      </c>
      <c r="J32" s="9">
        <f t="shared" si="4"/>
        <v>4165701.5838356707</v>
      </c>
      <c r="K32" s="9">
        <f t="shared" si="5"/>
        <v>144.91397316562225</v>
      </c>
      <c r="M32" s="9">
        <f t="shared" si="0"/>
        <v>0</v>
      </c>
      <c r="N32" s="22">
        <f t="shared" si="1"/>
        <v>53326360.676781371</v>
      </c>
      <c r="P32" s="22">
        <f t="shared" si="6"/>
        <v>0</v>
      </c>
      <c r="Q32" s="22">
        <f t="shared" si="7"/>
        <v>1</v>
      </c>
      <c r="S32">
        <v>160</v>
      </c>
      <c r="T32">
        <v>0.46300000000000002</v>
      </c>
      <c r="U32">
        <v>0.53700000000000003</v>
      </c>
    </row>
    <row r="33" spans="1:21" x14ac:dyDescent="0.25">
      <c r="A33">
        <f t="shared" si="2"/>
        <v>28</v>
      </c>
      <c r="D33">
        <v>1468871.833484845</v>
      </c>
      <c r="E33">
        <v>1423076.1179503317</v>
      </c>
      <c r="F33" s="22">
        <v>4079320.3130603386</v>
      </c>
      <c r="G33" s="22">
        <v>60703.307643688873</v>
      </c>
      <c r="H33" s="9">
        <v>756.79150847731944</v>
      </c>
      <c r="I33" s="9">
        <f t="shared" si="3"/>
        <v>19868.013227493273</v>
      </c>
      <c r="J33" s="9">
        <f t="shared" si="4"/>
        <v>4079320.3130603386</v>
      </c>
      <c r="K33" s="9">
        <f t="shared" si="5"/>
        <v>205.32099844867187</v>
      </c>
      <c r="M33" s="9">
        <f t="shared" si="0"/>
        <v>0</v>
      </c>
      <c r="N33" s="22">
        <f t="shared" si="1"/>
        <v>35656706.141926207</v>
      </c>
      <c r="P33" s="22">
        <f t="shared" si="6"/>
        <v>0</v>
      </c>
      <c r="Q33" s="22">
        <f t="shared" si="7"/>
        <v>1</v>
      </c>
      <c r="S33">
        <v>180</v>
      </c>
      <c r="T33">
        <v>0.38300000000000001</v>
      </c>
      <c r="U33">
        <v>0.61699999999999999</v>
      </c>
    </row>
    <row r="34" spans="1:21" x14ac:dyDescent="0.25">
      <c r="A34">
        <f t="shared" si="2"/>
        <v>29</v>
      </c>
      <c r="D34">
        <v>1415581.6269629789</v>
      </c>
      <c r="E34">
        <v>1381119.9586106101</v>
      </c>
      <c r="F34" s="22">
        <v>2763186.4427085468</v>
      </c>
      <c r="G34" s="22">
        <v>52722.568248409283</v>
      </c>
      <c r="H34" s="9">
        <v>558.29923882072035</v>
      </c>
      <c r="I34" s="9">
        <f t="shared" si="3"/>
        <v>14950.85019799166</v>
      </c>
      <c r="J34" s="9">
        <f t="shared" si="4"/>
        <v>2763186.4427085468</v>
      </c>
      <c r="K34" s="9">
        <f t="shared" si="5"/>
        <v>184.81801410061109</v>
      </c>
      <c r="M34" s="9">
        <f t="shared" si="0"/>
        <v>0</v>
      </c>
      <c r="N34" s="22">
        <f t="shared" si="1"/>
        <v>27138513.953274772</v>
      </c>
      <c r="P34" s="22">
        <f t="shared" si="6"/>
        <v>0</v>
      </c>
      <c r="Q34" s="22">
        <f t="shared" si="7"/>
        <v>1</v>
      </c>
      <c r="S34">
        <v>200</v>
      </c>
      <c r="T34">
        <v>0.318</v>
      </c>
      <c r="U34">
        <v>0.68200000000000005</v>
      </c>
    </row>
    <row r="35" spans="1:21" x14ac:dyDescent="0.25">
      <c r="A35">
        <f t="shared" si="2"/>
        <v>30</v>
      </c>
      <c r="D35">
        <v>1735130.0957286786</v>
      </c>
      <c r="E35">
        <v>1681442.2064325595</v>
      </c>
      <c r="F35" s="22">
        <v>2987865.7450941685</v>
      </c>
      <c r="G35" s="22">
        <v>78518.260537895912</v>
      </c>
      <c r="H35" s="9">
        <v>864.36372686472168</v>
      </c>
      <c r="I35" s="9">
        <f t="shared" si="3"/>
        <v>23291.95389222831</v>
      </c>
      <c r="J35" s="9">
        <f t="shared" si="4"/>
        <v>2987865.7450941685</v>
      </c>
      <c r="K35" s="9">
        <f t="shared" si="5"/>
        <v>128.27887943274317</v>
      </c>
      <c r="M35" s="9">
        <f t="shared" si="0"/>
        <v>0</v>
      </c>
      <c r="N35" s="22">
        <f t="shared" si="1"/>
        <v>43596042.039362453</v>
      </c>
      <c r="P35" s="22">
        <f t="shared" si="6"/>
        <v>0</v>
      </c>
      <c r="Q35" s="22">
        <f t="shared" si="7"/>
        <v>1</v>
      </c>
      <c r="S35">
        <v>250</v>
      </c>
      <c r="T35">
        <v>0.187</v>
      </c>
      <c r="U35">
        <v>0.81299999999999994</v>
      </c>
    </row>
    <row r="36" spans="1:21" x14ac:dyDescent="0.25">
      <c r="A36">
        <f t="shared" si="2"/>
        <v>31</v>
      </c>
      <c r="D36">
        <v>2087586.900694883</v>
      </c>
      <c r="E36">
        <v>2055046.8541449052</v>
      </c>
      <c r="F36" s="22">
        <v>2847186.1983234049</v>
      </c>
      <c r="G36" s="22">
        <v>37764.17116728978</v>
      </c>
      <c r="H36" s="9">
        <v>516.87449546784046</v>
      </c>
      <c r="I36" s="9">
        <f t="shared" si="3"/>
        <v>14117.173795242341</v>
      </c>
      <c r="J36" s="9">
        <f t="shared" si="4"/>
        <v>2847186.1983234049</v>
      </c>
      <c r="K36" s="9">
        <f t="shared" si="5"/>
        <v>201.68245001580567</v>
      </c>
      <c r="M36" s="9">
        <f t="shared" si="0"/>
        <v>0</v>
      </c>
      <c r="N36" s="22">
        <f t="shared" si="1"/>
        <v>25387161.392161276</v>
      </c>
      <c r="P36" s="22">
        <f t="shared" si="6"/>
        <v>0</v>
      </c>
      <c r="Q36" s="22">
        <f t="shared" si="7"/>
        <v>1</v>
      </c>
      <c r="S36">
        <v>300</v>
      </c>
      <c r="T36">
        <v>0.114</v>
      </c>
      <c r="U36">
        <v>0.88600000000000001</v>
      </c>
    </row>
    <row r="37" spans="1:21" x14ac:dyDescent="0.25">
      <c r="A37">
        <f t="shared" si="2"/>
        <v>32</v>
      </c>
      <c r="D37">
        <v>2189096.9209103109</v>
      </c>
      <c r="E37">
        <v>2140282.7109225788</v>
      </c>
      <c r="F37" s="22">
        <v>3917874.9796117181</v>
      </c>
      <c r="G37" s="22">
        <v>51852.436979662518</v>
      </c>
      <c r="H37" s="9">
        <v>807.2126119947352</v>
      </c>
      <c r="I37" s="9">
        <f t="shared" si="3"/>
        <v>21177.556861077701</v>
      </c>
      <c r="J37" s="9">
        <f t="shared" si="4"/>
        <v>3917874.9796117181</v>
      </c>
      <c r="K37" s="9">
        <f t="shared" si="5"/>
        <v>185.00127306055748</v>
      </c>
      <c r="M37" s="9">
        <f t="shared" si="0"/>
        <v>0</v>
      </c>
      <c r="N37" s="22">
        <f t="shared" si="1"/>
        <v>38437238.742543682</v>
      </c>
      <c r="P37" s="22">
        <f t="shared" si="6"/>
        <v>0</v>
      </c>
      <c r="Q37" s="22">
        <f t="shared" si="7"/>
        <v>1</v>
      </c>
      <c r="S37">
        <v>350</v>
      </c>
      <c r="T37">
        <v>7.0999999999999994E-2</v>
      </c>
      <c r="U37">
        <v>0.92900000000000005</v>
      </c>
    </row>
    <row r="38" spans="1:21" x14ac:dyDescent="0.25">
      <c r="A38">
        <f t="shared" si="2"/>
        <v>33</v>
      </c>
      <c r="D38">
        <v>2217994.054812877</v>
      </c>
      <c r="E38">
        <v>2177405.0261919503</v>
      </c>
      <c r="F38" s="22">
        <v>2554162.3210734697</v>
      </c>
      <c r="G38" s="22">
        <v>41603.023357626429</v>
      </c>
      <c r="H38" s="9">
        <v>655.68578387788148</v>
      </c>
      <c r="I38" s="9">
        <f t="shared" si="3"/>
        <v>17609.144176902824</v>
      </c>
      <c r="J38" s="9">
        <f t="shared" si="4"/>
        <v>2554162.3210734697</v>
      </c>
      <c r="K38" s="9">
        <f t="shared" si="5"/>
        <v>145.04749892522642</v>
      </c>
      <c r="M38" s="9">
        <f t="shared" si="0"/>
        <v>0</v>
      </c>
      <c r="N38" s="22">
        <f t="shared" si="1"/>
        <v>32664126.032732178</v>
      </c>
      <c r="P38" s="22">
        <f t="shared" si="6"/>
        <v>0</v>
      </c>
      <c r="Q38" s="22">
        <f t="shared" si="7"/>
        <v>1</v>
      </c>
      <c r="S38">
        <v>400</v>
      </c>
      <c r="T38">
        <v>4.3999999999999997E-2</v>
      </c>
      <c r="U38">
        <v>0.95599999999999996</v>
      </c>
    </row>
    <row r="39" spans="1:21" x14ac:dyDescent="0.25">
      <c r="A39">
        <f t="shared" si="2"/>
        <v>34</v>
      </c>
      <c r="D39">
        <v>2019647.6440199642</v>
      </c>
      <c r="E39">
        <v>1973198.2232842345</v>
      </c>
      <c r="F39" s="22">
        <v>3767576.2806310109</v>
      </c>
      <c r="G39" s="22">
        <v>33225.233166387683</v>
      </c>
      <c r="H39" s="9">
        <v>751.95571416434177</v>
      </c>
      <c r="I39" s="9">
        <f t="shared" si="3"/>
        <v>20151.61669198894</v>
      </c>
      <c r="J39" s="9">
        <f t="shared" si="4"/>
        <v>3767576.2806310109</v>
      </c>
      <c r="K39" s="9">
        <f t="shared" si="5"/>
        <v>186.96148990015132</v>
      </c>
      <c r="M39" s="9">
        <f t="shared" si="0"/>
        <v>0</v>
      </c>
      <c r="N39" s="22">
        <f t="shared" si="1"/>
        <v>36535657.103346869</v>
      </c>
      <c r="P39" s="22">
        <f t="shared" si="6"/>
        <v>0</v>
      </c>
      <c r="Q39" s="22">
        <f t="shared" si="7"/>
        <v>1</v>
      </c>
      <c r="S39">
        <v>450</v>
      </c>
      <c r="T39">
        <v>0.03</v>
      </c>
      <c r="U39">
        <v>0.97</v>
      </c>
    </row>
    <row r="40" spans="1:21" x14ac:dyDescent="0.25">
      <c r="A40">
        <f t="shared" si="2"/>
        <v>35</v>
      </c>
      <c r="D40">
        <v>2538860.9350992194</v>
      </c>
      <c r="E40">
        <v>2494658.4400796602</v>
      </c>
      <c r="F40" s="22">
        <v>3328806.3869099058</v>
      </c>
      <c r="G40" s="22">
        <v>48204.505869720466</v>
      </c>
      <c r="H40" s="9">
        <v>720.29273192041001</v>
      </c>
      <c r="I40" s="9">
        <f t="shared" si="3"/>
        <v>19176.8104392856</v>
      </c>
      <c r="J40" s="9">
        <f t="shared" si="4"/>
        <v>3328806.3869099058</v>
      </c>
      <c r="K40" s="9">
        <f t="shared" si="5"/>
        <v>173.58498679689274</v>
      </c>
      <c r="M40" s="9">
        <f t="shared" si="0"/>
        <v>0</v>
      </c>
      <c r="N40" s="22">
        <f t="shared" si="1"/>
        <v>35024814.491661295</v>
      </c>
      <c r="P40" s="22">
        <f t="shared" si="6"/>
        <v>0</v>
      </c>
      <c r="Q40" s="22">
        <f t="shared" si="7"/>
        <v>1</v>
      </c>
      <c r="S40">
        <v>500</v>
      </c>
      <c r="T40">
        <v>2.4E-2</v>
      </c>
      <c r="U40">
        <v>0.97599999999999998</v>
      </c>
    </row>
    <row r="41" spans="1:21" x14ac:dyDescent="0.25">
      <c r="A41">
        <f t="shared" si="2"/>
        <v>36</v>
      </c>
      <c r="D41">
        <v>2435340.9698178554</v>
      </c>
      <c r="E41">
        <v>2399276.357483766</v>
      </c>
      <c r="F41" s="22">
        <v>3273168.2298408146</v>
      </c>
      <c r="G41" s="22">
        <v>30417.838624135045</v>
      </c>
      <c r="H41" s="9">
        <v>587.53893646427605</v>
      </c>
      <c r="I41" s="9">
        <f t="shared" si="3"/>
        <v>15646.271415021325</v>
      </c>
      <c r="J41" s="9">
        <f t="shared" si="4"/>
        <v>3273168.2298408146</v>
      </c>
      <c r="K41" s="9">
        <f t="shared" si="5"/>
        <v>209.19797075093456</v>
      </c>
      <c r="M41" s="9">
        <f t="shared" si="0"/>
        <v>0</v>
      </c>
      <c r="N41" s="22">
        <f t="shared" si="1"/>
        <v>28019374.600201834</v>
      </c>
      <c r="P41" s="22">
        <f t="shared" si="6"/>
        <v>0</v>
      </c>
      <c r="Q41" s="22">
        <f t="shared" si="7"/>
        <v>1</v>
      </c>
      <c r="S41">
        <v>550</v>
      </c>
      <c r="T41">
        <v>1.4E-2</v>
      </c>
      <c r="U41">
        <v>0.98599999999999999</v>
      </c>
    </row>
    <row r="42" spans="1:21" x14ac:dyDescent="0.25">
      <c r="A42">
        <f t="shared" si="2"/>
        <v>37</v>
      </c>
      <c r="D42">
        <v>2668448.4083135426</v>
      </c>
      <c r="E42">
        <v>2626355.7287663529</v>
      </c>
      <c r="F42" s="22">
        <v>2957510.1244810065</v>
      </c>
      <c r="G42" s="22">
        <v>40663.454668289392</v>
      </c>
      <c r="H42" s="9">
        <v>668.58998538167361</v>
      </c>
      <c r="I42" s="9">
        <f t="shared" si="3"/>
        <v>18261.488094752796</v>
      </c>
      <c r="J42" s="9">
        <f t="shared" si="4"/>
        <v>2957510.1244810065</v>
      </c>
      <c r="K42" s="9">
        <f t="shared" si="5"/>
        <v>161.95340210696241</v>
      </c>
      <c r="M42" s="9">
        <f t="shared" si="0"/>
        <v>0</v>
      </c>
      <c r="N42" s="22">
        <f t="shared" si="1"/>
        <v>33565466.065024585</v>
      </c>
      <c r="P42" s="22">
        <f t="shared" si="6"/>
        <v>0</v>
      </c>
      <c r="Q42" s="22">
        <f t="shared" si="7"/>
        <v>1</v>
      </c>
      <c r="S42">
        <v>600</v>
      </c>
      <c r="T42">
        <v>1.2999999999999999E-2</v>
      </c>
      <c r="U42">
        <v>0.98699999999999999</v>
      </c>
    </row>
    <row r="43" spans="1:21" x14ac:dyDescent="0.25">
      <c r="A43">
        <f t="shared" si="2"/>
        <v>38</v>
      </c>
      <c r="D43">
        <v>1751895.9465842815</v>
      </c>
      <c r="E43">
        <v>1714232.885547275</v>
      </c>
      <c r="F43" s="22">
        <v>3436256.5711367982</v>
      </c>
      <c r="G43" s="22">
        <v>39799.678110597393</v>
      </c>
      <c r="H43" s="9">
        <v>620.52557836663254</v>
      </c>
      <c r="I43" s="9">
        <f t="shared" si="3"/>
        <v>16339.742400294925</v>
      </c>
      <c r="J43" s="9">
        <f t="shared" si="4"/>
        <v>3436256.5711367982</v>
      </c>
      <c r="K43" s="9">
        <f t="shared" si="5"/>
        <v>210.30053515866783</v>
      </c>
      <c r="M43" s="9">
        <f t="shared" si="0"/>
        <v>0</v>
      </c>
      <c r="N43" s="22">
        <f t="shared" si="1"/>
        <v>29243228.22945305</v>
      </c>
      <c r="P43" s="22">
        <f t="shared" si="6"/>
        <v>0</v>
      </c>
      <c r="Q43" s="22">
        <f t="shared" si="7"/>
        <v>1</v>
      </c>
      <c r="S43">
        <v>650</v>
      </c>
      <c r="T43">
        <v>8.0000000000000002E-3</v>
      </c>
      <c r="U43">
        <v>0.99199999999999999</v>
      </c>
    </row>
    <row r="44" spans="1:21" x14ac:dyDescent="0.25">
      <c r="A44">
        <f t="shared" si="2"/>
        <v>39</v>
      </c>
      <c r="D44">
        <v>1921862.8282270518</v>
      </c>
      <c r="E44">
        <v>1886625.5804834843</v>
      </c>
      <c r="F44" s="22">
        <v>2826525.3228370002</v>
      </c>
      <c r="G44" s="22">
        <v>27796.893569079068</v>
      </c>
      <c r="H44" s="9">
        <v>563.68139870542655</v>
      </c>
      <c r="I44" s="9">
        <f t="shared" si="3"/>
        <v>15287.327561069304</v>
      </c>
      <c r="J44" s="9">
        <f t="shared" si="4"/>
        <v>2826525.3228370002</v>
      </c>
      <c r="K44" s="9">
        <f t="shared" si="5"/>
        <v>184.8933576876463</v>
      </c>
      <c r="M44" s="9">
        <f t="shared" si="0"/>
        <v>0</v>
      </c>
      <c r="N44" s="22">
        <f t="shared" si="1"/>
        <v>27748129.799301609</v>
      </c>
      <c r="P44" s="22">
        <f t="shared" si="6"/>
        <v>0</v>
      </c>
      <c r="Q44" s="22">
        <f t="shared" si="7"/>
        <v>1</v>
      </c>
      <c r="S44">
        <v>700</v>
      </c>
      <c r="T44">
        <v>7.0000000000000001E-3</v>
      </c>
      <c r="U44">
        <v>0.99299999999999999</v>
      </c>
    </row>
    <row r="45" spans="1:21" x14ac:dyDescent="0.25">
      <c r="A45">
        <f t="shared" si="2"/>
        <v>40</v>
      </c>
      <c r="D45">
        <v>2950879.2510670801</v>
      </c>
      <c r="E45">
        <v>2854673.8247676268</v>
      </c>
      <c r="F45" s="22">
        <v>2674647.8069333639</v>
      </c>
      <c r="G45" s="22">
        <v>138524.35600947353</v>
      </c>
      <c r="H45" s="9">
        <v>1548.7149549508395</v>
      </c>
      <c r="I45" s="9">
        <f t="shared" si="3"/>
        <v>41737.762145754801</v>
      </c>
      <c r="J45" s="9">
        <f t="shared" si="4"/>
        <v>2674647.8069333639</v>
      </c>
      <c r="K45" s="9">
        <f t="shared" si="5"/>
        <v>64.082204445774423</v>
      </c>
      <c r="M45" s="9">
        <f t="shared" si="0"/>
        <v>0</v>
      </c>
      <c r="N45" s="22">
        <f t="shared" si="1"/>
        <v>80800876.48457624</v>
      </c>
      <c r="P45" s="22">
        <f t="shared" si="6"/>
        <v>0</v>
      </c>
      <c r="Q45" s="22">
        <f t="shared" si="7"/>
        <v>1</v>
      </c>
      <c r="S45">
        <v>750</v>
      </c>
      <c r="T45">
        <v>7.0000000000000001E-3</v>
      </c>
      <c r="U45">
        <v>0.99299999999999999</v>
      </c>
    </row>
    <row r="46" spans="1:21" x14ac:dyDescent="0.25">
      <c r="A46">
        <f t="shared" si="2"/>
        <v>41</v>
      </c>
      <c r="D46">
        <v>2511580.6494120276</v>
      </c>
      <c r="E46">
        <v>2467462.402998691</v>
      </c>
      <c r="F46" s="22">
        <v>3106109.8891523392</v>
      </c>
      <c r="G46" s="22">
        <v>65328.359159291576</v>
      </c>
      <c r="H46" s="9">
        <v>705.59652035347244</v>
      </c>
      <c r="I46" s="9">
        <f t="shared" si="3"/>
        <v>19140.260023961953</v>
      </c>
      <c r="J46" s="9">
        <f t="shared" si="4"/>
        <v>3106109.8891523392</v>
      </c>
      <c r="K46" s="9">
        <f t="shared" si="5"/>
        <v>162.28148861424859</v>
      </c>
      <c r="M46" s="9">
        <f t="shared" si="0"/>
        <v>0</v>
      </c>
      <c r="N46" s="22">
        <f t="shared" si="1"/>
        <v>35174410.158771567</v>
      </c>
      <c r="P46" s="22">
        <f t="shared" si="6"/>
        <v>0</v>
      </c>
      <c r="Q46" s="22">
        <f t="shared" si="7"/>
        <v>1</v>
      </c>
      <c r="S46">
        <v>800</v>
      </c>
      <c r="T46">
        <v>5.0000000000000001E-3</v>
      </c>
      <c r="U46">
        <v>0.995</v>
      </c>
    </row>
    <row r="47" spans="1:21" x14ac:dyDescent="0.25">
      <c r="A47">
        <f t="shared" si="2"/>
        <v>42</v>
      </c>
      <c r="D47">
        <v>2284948.8706083857</v>
      </c>
      <c r="E47">
        <v>2234580.8002147032</v>
      </c>
      <c r="F47" s="22">
        <v>4009035.7493682383</v>
      </c>
      <c r="G47" s="22">
        <v>51404.182659234692</v>
      </c>
      <c r="H47" s="9">
        <v>846.53007780757616</v>
      </c>
      <c r="I47" s="9">
        <f t="shared" si="3"/>
        <v>21851.683659595197</v>
      </c>
      <c r="J47" s="9">
        <f t="shared" si="4"/>
        <v>4009035.7493682383</v>
      </c>
      <c r="K47" s="9">
        <f t="shared" si="5"/>
        <v>183.46575997625007</v>
      </c>
      <c r="M47" s="9">
        <f t="shared" si="0"/>
        <v>0</v>
      </c>
      <c r="N47" s="22">
        <f t="shared" si="1"/>
        <v>39694331.569822162</v>
      </c>
      <c r="P47" s="22">
        <f t="shared" si="6"/>
        <v>0</v>
      </c>
      <c r="Q47" s="22">
        <f t="shared" si="7"/>
        <v>1</v>
      </c>
      <c r="S47">
        <v>850</v>
      </c>
      <c r="T47">
        <v>3.0000000000000001E-3</v>
      </c>
      <c r="U47">
        <v>0.997</v>
      </c>
    </row>
    <row r="48" spans="1:21" x14ac:dyDescent="0.25">
      <c r="A48">
        <f t="shared" si="2"/>
        <v>43</v>
      </c>
      <c r="D48">
        <v>2166305.0014385502</v>
      </c>
      <c r="E48">
        <v>2075497.9399663249</v>
      </c>
      <c r="F48" s="22">
        <v>3423629.4951164122</v>
      </c>
      <c r="G48" s="22">
        <v>99433.884770474629</v>
      </c>
      <c r="H48" s="9">
        <v>1450.2538595292353</v>
      </c>
      <c r="I48" s="9">
        <f t="shared" si="3"/>
        <v>39395.735549110192</v>
      </c>
      <c r="J48" s="9">
        <f t="shared" si="4"/>
        <v>3423629.4951164122</v>
      </c>
      <c r="K48" s="9">
        <f t="shared" si="5"/>
        <v>86.903555610697055</v>
      </c>
      <c r="M48" s="9">
        <f t="shared" si="0"/>
        <v>0</v>
      </c>
      <c r="N48" s="22">
        <f t="shared" si="1"/>
        <v>75367841.603103966</v>
      </c>
      <c r="P48" s="22">
        <f t="shared" si="6"/>
        <v>0</v>
      </c>
      <c r="Q48" s="22">
        <f t="shared" si="7"/>
        <v>1</v>
      </c>
      <c r="S48">
        <v>900</v>
      </c>
      <c r="T48">
        <v>3.0000000000000001E-3</v>
      </c>
      <c r="U48">
        <v>0.997</v>
      </c>
    </row>
    <row r="49" spans="1:21" x14ac:dyDescent="0.25">
      <c r="A49">
        <f t="shared" si="2"/>
        <v>44</v>
      </c>
      <c r="D49">
        <v>1354516.0926452423</v>
      </c>
      <c r="E49">
        <v>1319979.1614936606</v>
      </c>
      <c r="F49" s="22">
        <v>4136346.0159626747</v>
      </c>
      <c r="G49" s="22">
        <v>37585.157765535492</v>
      </c>
      <c r="H49" s="9">
        <v>565.10638018405734</v>
      </c>
      <c r="I49" s="9">
        <f t="shared" si="3"/>
        <v>14983.502210802202</v>
      </c>
      <c r="J49" s="9">
        <f t="shared" si="4"/>
        <v>4136346.0159626747</v>
      </c>
      <c r="K49" s="9">
        <f t="shared" si="5"/>
        <v>276.0600264056169</v>
      </c>
      <c r="M49" s="9">
        <f t="shared" si="0"/>
        <v>0</v>
      </c>
      <c r="N49" s="22">
        <f t="shared" si="1"/>
        <v>25830658.405641731</v>
      </c>
      <c r="P49" s="22">
        <f t="shared" si="6"/>
        <v>0</v>
      </c>
      <c r="Q49" s="22">
        <f t="shared" si="7"/>
        <v>1</v>
      </c>
      <c r="S49">
        <v>950</v>
      </c>
      <c r="T49">
        <v>3.0000000000000001E-3</v>
      </c>
      <c r="U49">
        <v>0.997</v>
      </c>
    </row>
    <row r="50" spans="1:21" x14ac:dyDescent="0.25">
      <c r="A50">
        <f t="shared" si="2"/>
        <v>45</v>
      </c>
      <c r="D50">
        <v>2650467.7562681651</v>
      </c>
      <c r="E50">
        <v>2603416.1609251248</v>
      </c>
      <c r="F50" s="22">
        <v>4346676.0871399958</v>
      </c>
      <c r="G50" s="22">
        <v>35098.360440212717</v>
      </c>
      <c r="H50" s="9">
        <v>770.03567820727767</v>
      </c>
      <c r="I50" s="9">
        <f t="shared" si="3"/>
        <v>20412.864123624604</v>
      </c>
      <c r="J50" s="9">
        <f t="shared" si="4"/>
        <v>4346676.0871399958</v>
      </c>
      <c r="K50" s="9">
        <f t="shared" si="5"/>
        <v>212.93807967444499</v>
      </c>
      <c r="M50" s="9">
        <f t="shared" si="0"/>
        <v>0</v>
      </c>
      <c r="N50" s="22">
        <f t="shared" si="1"/>
        <v>36479052.160109214</v>
      </c>
      <c r="P50" s="22">
        <f t="shared" si="6"/>
        <v>0</v>
      </c>
      <c r="Q50" s="22">
        <f t="shared" si="7"/>
        <v>1</v>
      </c>
      <c r="S50">
        <v>1000</v>
      </c>
      <c r="T50">
        <v>2E-3</v>
      </c>
      <c r="U50">
        <v>0.998</v>
      </c>
    </row>
    <row r="51" spans="1:21" x14ac:dyDescent="0.25">
      <c r="A51">
        <f t="shared" si="2"/>
        <v>46</v>
      </c>
      <c r="D51">
        <v>2093600.2417677331</v>
      </c>
      <c r="E51">
        <v>2038753.1581669364</v>
      </c>
      <c r="F51" s="22">
        <v>2934468.6420510481</v>
      </c>
      <c r="G51" s="22">
        <v>65069.198175748963</v>
      </c>
      <c r="H51" s="9">
        <v>884.94872925330128</v>
      </c>
      <c r="I51" s="9">
        <f t="shared" si="3"/>
        <v>23794.858749369665</v>
      </c>
      <c r="J51" s="9">
        <f t="shared" si="4"/>
        <v>2934468.6420510481</v>
      </c>
      <c r="K51" s="9">
        <f t="shared" si="5"/>
        <v>123.32364200854032</v>
      </c>
      <c r="M51" s="9">
        <f t="shared" si="0"/>
        <v>0</v>
      </c>
      <c r="N51" s="22">
        <f t="shared" si="1"/>
        <v>44655248.856688283</v>
      </c>
      <c r="P51" s="22">
        <f t="shared" si="6"/>
        <v>0</v>
      </c>
      <c r="Q51" s="22">
        <f t="shared" si="7"/>
        <v>1</v>
      </c>
      <c r="S51">
        <v>1050</v>
      </c>
      <c r="T51">
        <v>2E-3</v>
      </c>
      <c r="U51">
        <v>0.998</v>
      </c>
    </row>
    <row r="52" spans="1:21" x14ac:dyDescent="0.25">
      <c r="A52">
        <f t="shared" si="2"/>
        <v>47</v>
      </c>
      <c r="D52">
        <v>3400083.2040813765</v>
      </c>
      <c r="E52">
        <v>3246947.264334592</v>
      </c>
      <c r="F52" s="22">
        <v>3067290.7737103952</v>
      </c>
      <c r="G52" s="22">
        <v>167632.86320208607</v>
      </c>
      <c r="H52" s="9">
        <v>2444.7335319114864</v>
      </c>
      <c r="I52" s="9">
        <f t="shared" si="3"/>
        <v>66436.496099744982</v>
      </c>
      <c r="J52" s="9">
        <f t="shared" si="4"/>
        <v>3067290.7737103952</v>
      </c>
      <c r="K52" s="9">
        <f t="shared" si="5"/>
        <v>46.168761957362904</v>
      </c>
      <c r="M52" s="9">
        <f t="shared" si="0"/>
        <v>0</v>
      </c>
      <c r="N52" s="22">
        <f t="shared" si="1"/>
        <v>129805701.42577957</v>
      </c>
      <c r="P52" s="22">
        <f t="shared" si="6"/>
        <v>0</v>
      </c>
      <c r="Q52" s="22">
        <f t="shared" si="7"/>
        <v>1</v>
      </c>
      <c r="S52">
        <v>1100</v>
      </c>
      <c r="T52">
        <v>1E-3</v>
      </c>
      <c r="U52">
        <v>0.999</v>
      </c>
    </row>
    <row r="53" spans="1:21" x14ac:dyDescent="0.25">
      <c r="A53">
        <f t="shared" si="2"/>
        <v>48</v>
      </c>
      <c r="D53">
        <v>2652047.5963475066</v>
      </c>
      <c r="E53">
        <v>2603990.0636547934</v>
      </c>
      <c r="F53" s="22">
        <v>2833524.0682469811</v>
      </c>
      <c r="G53" s="22">
        <v>60392.686179866214</v>
      </c>
      <c r="H53" s="9">
        <v>784.3436562706047</v>
      </c>
      <c r="I53" s="9">
        <f t="shared" si="3"/>
        <v>20849.279983406694</v>
      </c>
      <c r="J53" s="9">
        <f t="shared" si="4"/>
        <v>2833524.0682469811</v>
      </c>
      <c r="K53" s="9">
        <f t="shared" si="5"/>
        <v>135.90512816279971</v>
      </c>
      <c r="M53" s="9">
        <f t="shared" si="0"/>
        <v>0</v>
      </c>
      <c r="N53" s="22">
        <f t="shared" si="1"/>
        <v>38865035.898566402</v>
      </c>
      <c r="P53" s="22">
        <f t="shared" si="6"/>
        <v>0</v>
      </c>
      <c r="Q53" s="22">
        <f t="shared" si="7"/>
        <v>1</v>
      </c>
      <c r="S53">
        <v>1150</v>
      </c>
      <c r="T53">
        <v>0</v>
      </c>
      <c r="U53">
        <v>1</v>
      </c>
    </row>
    <row r="54" spans="1:21" x14ac:dyDescent="0.25">
      <c r="A54">
        <f t="shared" si="2"/>
        <v>49</v>
      </c>
      <c r="D54">
        <v>2473659.418649252</v>
      </c>
      <c r="E54">
        <v>2400180.432265461</v>
      </c>
      <c r="F54" s="22">
        <v>3438896.7958688014</v>
      </c>
      <c r="G54" s="22">
        <v>74842.466418027048</v>
      </c>
      <c r="H54" s="9">
        <v>1177.884776221741</v>
      </c>
      <c r="I54" s="9">
        <f t="shared" si="3"/>
        <v>31878.123452743923</v>
      </c>
      <c r="J54" s="9">
        <f t="shared" si="4"/>
        <v>3438896.7958688014</v>
      </c>
      <c r="K54" s="9">
        <f t="shared" si="5"/>
        <v>107.87638742181974</v>
      </c>
      <c r="M54" s="9">
        <f t="shared" si="0"/>
        <v>0</v>
      </c>
      <c r="N54" s="22">
        <f t="shared" si="1"/>
        <v>60317350.109619044</v>
      </c>
      <c r="P54" s="22">
        <f t="shared" si="6"/>
        <v>0</v>
      </c>
      <c r="Q54" s="22">
        <f t="shared" si="7"/>
        <v>1</v>
      </c>
      <c r="S54">
        <v>1200</v>
      </c>
      <c r="T54">
        <v>0</v>
      </c>
      <c r="U54">
        <v>1</v>
      </c>
    </row>
    <row r="55" spans="1:21" x14ac:dyDescent="0.25">
      <c r="A55">
        <f t="shared" si="2"/>
        <v>50</v>
      </c>
      <c r="D55">
        <v>1719550.2597268624</v>
      </c>
      <c r="E55">
        <v>1660803.3185595204</v>
      </c>
      <c r="F55" s="22">
        <v>2296653.6372162327</v>
      </c>
      <c r="G55" s="22">
        <v>80034.312460707864</v>
      </c>
      <c r="H55" s="9">
        <v>966.12649811417941</v>
      </c>
      <c r="I55" s="9">
        <f t="shared" si="3"/>
        <v>25486.772956039658</v>
      </c>
      <c r="J55" s="9">
        <f t="shared" si="4"/>
        <v>2296653.6372162327</v>
      </c>
      <c r="K55" s="9">
        <f t="shared" si="5"/>
        <v>90.111590085475669</v>
      </c>
      <c r="M55" s="9">
        <f t="shared" si="0"/>
        <v>0</v>
      </c>
      <c r="N55" s="22">
        <f t="shared" si="1"/>
        <v>48676892.274863087</v>
      </c>
      <c r="P55" s="22">
        <f t="shared" si="6"/>
        <v>0</v>
      </c>
      <c r="Q55" s="22">
        <f t="shared" si="7"/>
        <v>1</v>
      </c>
      <c r="S55">
        <v>1250</v>
      </c>
      <c r="T55">
        <v>0</v>
      </c>
      <c r="U55">
        <v>1</v>
      </c>
    </row>
    <row r="56" spans="1:21" x14ac:dyDescent="0.25">
      <c r="A56">
        <f t="shared" si="2"/>
        <v>51</v>
      </c>
      <c r="D56">
        <v>2118097.9781923871</v>
      </c>
      <c r="E56">
        <v>2016555.0043442412</v>
      </c>
      <c r="F56" s="22">
        <v>3387619.4236486852</v>
      </c>
      <c r="G56" s="22">
        <v>148433.53991167009</v>
      </c>
      <c r="H56" s="9">
        <v>1637.8419885931653</v>
      </c>
      <c r="I56" s="9">
        <f t="shared" si="3"/>
        <v>44053.403774279628</v>
      </c>
      <c r="J56" s="9">
        <f t="shared" si="4"/>
        <v>3387619.4236486852</v>
      </c>
      <c r="K56" s="9">
        <f t="shared" si="5"/>
        <v>76.898017710643529</v>
      </c>
      <c r="M56" s="9">
        <f t="shared" si="0"/>
        <v>0</v>
      </c>
      <c r="N56" s="22">
        <f t="shared" si="1"/>
        <v>84719188.124910578</v>
      </c>
      <c r="P56" s="22">
        <f t="shared" si="6"/>
        <v>0</v>
      </c>
      <c r="Q56" s="22">
        <f t="shared" si="7"/>
        <v>1</v>
      </c>
      <c r="S56">
        <v>1300</v>
      </c>
      <c r="T56">
        <v>0</v>
      </c>
      <c r="U56">
        <v>1</v>
      </c>
    </row>
    <row r="57" spans="1:21" x14ac:dyDescent="0.25">
      <c r="A57">
        <f t="shared" si="2"/>
        <v>52</v>
      </c>
      <c r="D57">
        <v>1901253.2567916838</v>
      </c>
      <c r="E57">
        <v>1848184.7728433625</v>
      </c>
      <c r="F57" s="22">
        <v>2874291.4346512244</v>
      </c>
      <c r="G57" s="22">
        <v>65230.252788041907</v>
      </c>
      <c r="H57" s="9">
        <v>868.27559713146184</v>
      </c>
      <c r="I57" s="9">
        <f t="shared" si="3"/>
        <v>23023.23107613972</v>
      </c>
      <c r="J57" s="9">
        <f t="shared" si="4"/>
        <v>2874291.4346512244</v>
      </c>
      <c r="K57" s="9">
        <f t="shared" si="5"/>
        <v>124.843095443281</v>
      </c>
      <c r="M57" s="9">
        <f t="shared" si="0"/>
        <v>0</v>
      </c>
      <c r="N57" s="22">
        <f t="shared" si="1"/>
        <v>43172170.717628218</v>
      </c>
      <c r="P57" s="22">
        <f t="shared" si="6"/>
        <v>0</v>
      </c>
      <c r="Q57" s="22">
        <f t="shared" si="7"/>
        <v>1</v>
      </c>
      <c r="S57">
        <v>1350</v>
      </c>
      <c r="T57">
        <v>0</v>
      </c>
      <c r="U57">
        <v>1</v>
      </c>
    </row>
    <row r="58" spans="1:21" x14ac:dyDescent="0.25">
      <c r="A58">
        <f t="shared" si="2"/>
        <v>53</v>
      </c>
      <c r="D58">
        <v>2880542.9938661344</v>
      </c>
      <c r="E58">
        <v>2834888.6690207091</v>
      </c>
      <c r="F58" s="22">
        <v>3576976.1174538019</v>
      </c>
      <c r="G58" s="22">
        <v>49841.346435448169</v>
      </c>
      <c r="H58" s="9">
        <v>745.26188180905592</v>
      </c>
      <c r="I58" s="9">
        <f t="shared" si="3"/>
        <v>19806.672290939321</v>
      </c>
      <c r="J58" s="9">
        <f t="shared" si="4"/>
        <v>3576976.1174538019</v>
      </c>
      <c r="K58" s="9">
        <f t="shared" si="5"/>
        <v>180.59450193913244</v>
      </c>
      <c r="M58" s="9">
        <f t="shared" si="0"/>
        <v>0</v>
      </c>
      <c r="N58" s="22">
        <f t="shared" si="1"/>
        <v>36036368.464424841</v>
      </c>
      <c r="P58" s="22">
        <f t="shared" si="6"/>
        <v>0</v>
      </c>
      <c r="Q58" s="22">
        <f t="shared" si="7"/>
        <v>1</v>
      </c>
      <c r="S58">
        <v>1400</v>
      </c>
      <c r="T58">
        <v>0</v>
      </c>
      <c r="U58">
        <v>1</v>
      </c>
    </row>
    <row r="59" spans="1:21" x14ac:dyDescent="0.25">
      <c r="A59">
        <f t="shared" si="2"/>
        <v>54</v>
      </c>
      <c r="D59">
        <v>1425354.7788373877</v>
      </c>
      <c r="E59">
        <v>1389891.2012381081</v>
      </c>
      <c r="F59" s="22">
        <v>3826069.6595797017</v>
      </c>
      <c r="G59" s="22">
        <v>38417.530720529641</v>
      </c>
      <c r="H59" s="9">
        <v>566.57551776773107</v>
      </c>
      <c r="I59" s="9">
        <f t="shared" si="3"/>
        <v>15385.518505671453</v>
      </c>
      <c r="J59" s="9">
        <f t="shared" si="4"/>
        <v>3826069.6595797017</v>
      </c>
      <c r="K59" s="9">
        <f t="shared" si="5"/>
        <v>248.67992964743601</v>
      </c>
      <c r="M59" s="9">
        <f t="shared" si="0"/>
        <v>0</v>
      </c>
      <c r="N59" s="22">
        <f t="shared" si="1"/>
        <v>26944967.351763204</v>
      </c>
      <c r="P59" s="22">
        <f t="shared" si="6"/>
        <v>0</v>
      </c>
      <c r="Q59" s="22">
        <f t="shared" si="7"/>
        <v>1</v>
      </c>
      <c r="S59">
        <v>1450</v>
      </c>
      <c r="T59">
        <v>0</v>
      </c>
      <c r="U59">
        <v>1</v>
      </c>
    </row>
    <row r="60" spans="1:21" x14ac:dyDescent="0.25">
      <c r="A60">
        <f t="shared" si="2"/>
        <v>55</v>
      </c>
      <c r="D60">
        <v>2493899.359400664</v>
      </c>
      <c r="E60">
        <v>2468565.0815622816</v>
      </c>
      <c r="F60" s="22">
        <v>2230553.6676207199</v>
      </c>
      <c r="G60" s="22">
        <v>9722.4571854104088</v>
      </c>
      <c r="H60" s="9">
        <v>410.12379674590193</v>
      </c>
      <c r="I60" s="9">
        <f t="shared" si="3"/>
        <v>10991.023097403822</v>
      </c>
      <c r="J60" s="9">
        <f t="shared" si="4"/>
        <v>2230553.6676207199</v>
      </c>
      <c r="K60" s="9">
        <f t="shared" si="5"/>
        <v>202.94322447084991</v>
      </c>
      <c r="M60" s="9">
        <f t="shared" si="0"/>
        <v>0</v>
      </c>
      <c r="N60" s="22">
        <f t="shared" si="1"/>
        <v>19751492.527186926</v>
      </c>
      <c r="P60" s="22">
        <f t="shared" si="6"/>
        <v>0</v>
      </c>
      <c r="Q60" s="22">
        <f t="shared" si="7"/>
        <v>1</v>
      </c>
      <c r="S60">
        <v>1500</v>
      </c>
      <c r="T60">
        <v>0</v>
      </c>
      <c r="U60">
        <v>1</v>
      </c>
    </row>
    <row r="61" spans="1:21" x14ac:dyDescent="0.25">
      <c r="A61">
        <f t="shared" si="2"/>
        <v>56</v>
      </c>
      <c r="D61">
        <v>2747540.0038235052</v>
      </c>
      <c r="E61">
        <v>2645093.2398058912</v>
      </c>
      <c r="F61" s="22">
        <v>3544562.6359702661</v>
      </c>
      <c r="G61" s="22">
        <v>100098.92934165083</v>
      </c>
      <c r="H61" s="9">
        <v>1614.9577032697853</v>
      </c>
      <c r="I61" s="9">
        <f t="shared" si="3"/>
        <v>44445.50410140169</v>
      </c>
      <c r="J61" s="9">
        <f t="shared" si="4"/>
        <v>3544562.6359702661</v>
      </c>
      <c r="K61" s="9">
        <f t="shared" si="5"/>
        <v>79.750757869308998</v>
      </c>
      <c r="M61" s="9">
        <f t="shared" si="0"/>
        <v>0</v>
      </c>
      <c r="N61" s="22">
        <f t="shared" si="1"/>
        <v>85346445.566833109</v>
      </c>
      <c r="P61" s="22">
        <f t="shared" si="6"/>
        <v>0</v>
      </c>
      <c r="Q61" s="22">
        <f t="shared" si="7"/>
        <v>1</v>
      </c>
      <c r="S61">
        <v>1600</v>
      </c>
      <c r="T61">
        <v>0</v>
      </c>
      <c r="U61">
        <v>1</v>
      </c>
    </row>
    <row r="62" spans="1:21" x14ac:dyDescent="0.25">
      <c r="A62">
        <f t="shared" si="2"/>
        <v>57</v>
      </c>
      <c r="D62">
        <v>2251433.0332616409</v>
      </c>
      <c r="E62">
        <v>2200169.1070289905</v>
      </c>
      <c r="F62" s="22">
        <v>3093005.6754762204</v>
      </c>
      <c r="G62" s="22">
        <v>65526.438980269639</v>
      </c>
      <c r="H62" s="9">
        <v>820.56820253426122</v>
      </c>
      <c r="I62" s="9">
        <f t="shared" si="3"/>
        <v>22240.341756773054</v>
      </c>
      <c r="J62" s="9">
        <f t="shared" si="4"/>
        <v>3093005.6754762204</v>
      </c>
      <c r="K62" s="9">
        <f t="shared" si="5"/>
        <v>139.07185911539688</v>
      </c>
      <c r="M62" s="9">
        <f t="shared" si="0"/>
        <v>0</v>
      </c>
      <c r="N62" s="22">
        <f t="shared" si="1"/>
        <v>41387677.838069886</v>
      </c>
      <c r="P62" s="22">
        <f t="shared" si="6"/>
        <v>0</v>
      </c>
      <c r="Q62" s="22">
        <f t="shared" si="7"/>
        <v>1</v>
      </c>
      <c r="S62">
        <v>1700</v>
      </c>
      <c r="T62">
        <v>0</v>
      </c>
      <c r="U62">
        <v>1</v>
      </c>
    </row>
    <row r="63" spans="1:21" x14ac:dyDescent="0.25">
      <c r="A63">
        <f t="shared" si="2"/>
        <v>58</v>
      </c>
      <c r="D63">
        <v>2690724.3077172935</v>
      </c>
      <c r="E63">
        <v>2601293.8370767268</v>
      </c>
      <c r="F63" s="22">
        <v>2458004.5537277181</v>
      </c>
      <c r="G63" s="22">
        <v>96817.485036477025</v>
      </c>
      <c r="H63" s="9">
        <v>1451.5813543244585</v>
      </c>
      <c r="I63" s="9">
        <f t="shared" si="3"/>
        <v>38798.515382703445</v>
      </c>
      <c r="J63" s="9">
        <f t="shared" si="4"/>
        <v>2458004.5537277181</v>
      </c>
      <c r="K63" s="9">
        <f t="shared" si="5"/>
        <v>63.35305692710881</v>
      </c>
      <c r="M63" s="9">
        <f t="shared" si="0"/>
        <v>0</v>
      </c>
      <c r="N63" s="22">
        <f t="shared" si="1"/>
        <v>75139026.211679175</v>
      </c>
      <c r="P63" s="22">
        <f t="shared" si="6"/>
        <v>0</v>
      </c>
      <c r="Q63" s="22">
        <f t="shared" si="7"/>
        <v>1</v>
      </c>
      <c r="S63">
        <v>1800</v>
      </c>
      <c r="T63">
        <v>0</v>
      </c>
      <c r="U63">
        <v>1</v>
      </c>
    </row>
    <row r="64" spans="1:21" x14ac:dyDescent="0.25">
      <c r="A64">
        <f t="shared" si="2"/>
        <v>59</v>
      </c>
      <c r="D64">
        <v>2158690.530939613</v>
      </c>
      <c r="E64">
        <v>2096885.3930235549</v>
      </c>
      <c r="F64" s="22">
        <v>2333092.9467189349</v>
      </c>
      <c r="G64" s="22">
        <v>76247.834180488077</v>
      </c>
      <c r="H64" s="9">
        <v>1003.0058157935346</v>
      </c>
      <c r="I64" s="9">
        <f t="shared" si="3"/>
        <v>26813.541033502632</v>
      </c>
      <c r="J64" s="9">
        <f t="shared" si="4"/>
        <v>2333092.9467189349</v>
      </c>
      <c r="K64" s="9">
        <f t="shared" si="5"/>
        <v>87.011743201086816</v>
      </c>
      <c r="M64" s="9">
        <f t="shared" si="0"/>
        <v>0</v>
      </c>
      <c r="N64" s="22">
        <f t="shared" si="1"/>
        <v>51293989.120286331</v>
      </c>
      <c r="P64" s="22">
        <f t="shared" si="6"/>
        <v>0</v>
      </c>
      <c r="Q64" s="22">
        <f t="shared" si="7"/>
        <v>1</v>
      </c>
      <c r="S64">
        <v>1900</v>
      </c>
      <c r="T64">
        <v>0</v>
      </c>
      <c r="U64">
        <v>1</v>
      </c>
    </row>
    <row r="65" spans="1:21" x14ac:dyDescent="0.25">
      <c r="A65">
        <f t="shared" si="2"/>
        <v>60</v>
      </c>
      <c r="D65">
        <v>719039.17173236806</v>
      </c>
      <c r="E65">
        <v>707590.09220242756</v>
      </c>
      <c r="F65" s="22">
        <v>3011514.7947257925</v>
      </c>
      <c r="G65" s="22">
        <v>14257.738343865043</v>
      </c>
      <c r="H65" s="9">
        <v>181.09238747456766</v>
      </c>
      <c r="I65" s="9">
        <f t="shared" si="3"/>
        <v>4967.0686632693869</v>
      </c>
      <c r="J65" s="9">
        <f t="shared" si="4"/>
        <v>3011514.7947257925</v>
      </c>
      <c r="K65" s="9">
        <f t="shared" si="5"/>
        <v>606.29618772847311</v>
      </c>
      <c r="M65" s="9">
        <f t="shared" si="0"/>
        <v>0</v>
      </c>
      <c r="N65" s="22">
        <f t="shared" si="1"/>
        <v>6922622.5318129808</v>
      </c>
      <c r="P65" s="22">
        <f t="shared" si="6"/>
        <v>0</v>
      </c>
      <c r="Q65" s="22">
        <f t="shared" si="7"/>
        <v>1</v>
      </c>
      <c r="S65">
        <v>2000</v>
      </c>
      <c r="T65">
        <v>0</v>
      </c>
      <c r="U65">
        <v>1</v>
      </c>
    </row>
    <row r="66" spans="1:21" x14ac:dyDescent="0.25">
      <c r="A66">
        <f t="shared" ref="A66:A129" si="8">A65+1</f>
        <v>61</v>
      </c>
      <c r="D66">
        <v>1504884.2096014482</v>
      </c>
      <c r="E66">
        <v>1465953.9992259524</v>
      </c>
      <c r="F66" s="22">
        <v>4977630.9049831033</v>
      </c>
      <c r="G66" s="22">
        <v>41594.848480934816</v>
      </c>
      <c r="H66" s="9">
        <v>625.64501939017282</v>
      </c>
      <c r="I66" s="9">
        <f t="shared" si="3"/>
        <v>16889.482469305065</v>
      </c>
      <c r="J66" s="9">
        <f t="shared" si="4"/>
        <v>4977630.9049831033</v>
      </c>
      <c r="K66" s="9">
        <f t="shared" si="5"/>
        <v>294.71778747687779</v>
      </c>
      <c r="M66" s="9">
        <f t="shared" si="0"/>
        <v>0</v>
      </c>
      <c r="N66" s="22">
        <f t="shared" si="1"/>
        <v>28801334.033627026</v>
      </c>
      <c r="P66" s="22">
        <f t="shared" si="6"/>
        <v>0</v>
      </c>
      <c r="Q66" s="22">
        <f t="shared" si="7"/>
        <v>1</v>
      </c>
    </row>
    <row r="67" spans="1:21" x14ac:dyDescent="0.25">
      <c r="A67">
        <f t="shared" si="8"/>
        <v>62</v>
      </c>
      <c r="D67">
        <v>1899120.8217490928</v>
      </c>
      <c r="E67">
        <v>1847739.4674760301</v>
      </c>
      <c r="F67" s="22">
        <v>3775999.393117771</v>
      </c>
      <c r="G67" s="22">
        <v>69778.971269928661</v>
      </c>
      <c r="H67" s="9">
        <v>837.49541266726374</v>
      </c>
      <c r="I67" s="9">
        <f t="shared" si="3"/>
        <v>22291.286737825507</v>
      </c>
      <c r="J67" s="9">
        <f t="shared" si="4"/>
        <v>3775999.393117771</v>
      </c>
      <c r="K67" s="9">
        <f t="shared" si="5"/>
        <v>169.39351404557439</v>
      </c>
      <c r="M67" s="9">
        <f t="shared" si="0"/>
        <v>0</v>
      </c>
      <c r="N67" s="22">
        <f t="shared" si="1"/>
        <v>40806574.08253324</v>
      </c>
      <c r="P67" s="22">
        <f t="shared" si="6"/>
        <v>0</v>
      </c>
      <c r="Q67" s="22">
        <f t="shared" si="7"/>
        <v>1</v>
      </c>
    </row>
    <row r="68" spans="1:21" x14ac:dyDescent="0.25">
      <c r="A68">
        <f t="shared" si="8"/>
        <v>63</v>
      </c>
      <c r="D68">
        <v>2140626.3141430225</v>
      </c>
      <c r="E68">
        <v>2109307.2303121756</v>
      </c>
      <c r="F68" s="22">
        <v>3683214.7499312093</v>
      </c>
      <c r="G68" s="22">
        <v>31211.852659645552</v>
      </c>
      <c r="H68" s="9">
        <v>509.53101951236022</v>
      </c>
      <c r="I68" s="9">
        <f t="shared" si="3"/>
        <v>13587.471329174638</v>
      </c>
      <c r="J68" s="9">
        <f t="shared" si="4"/>
        <v>3683214.7499312093</v>
      </c>
      <c r="K68" s="9">
        <f t="shared" si="5"/>
        <v>271.07433463522489</v>
      </c>
      <c r="M68" s="9">
        <f t="shared" si="0"/>
        <v>0</v>
      </c>
      <c r="N68" s="22">
        <f t="shared" si="1"/>
        <v>23491727.908418067</v>
      </c>
      <c r="P68" s="22">
        <f t="shared" si="6"/>
        <v>0</v>
      </c>
      <c r="Q68" s="22">
        <f t="shared" si="7"/>
        <v>1</v>
      </c>
    </row>
    <row r="69" spans="1:21" x14ac:dyDescent="0.25">
      <c r="A69">
        <f t="shared" si="8"/>
        <v>64</v>
      </c>
      <c r="D69">
        <v>1984237.6113253846</v>
      </c>
      <c r="E69">
        <v>1877179.1565371633</v>
      </c>
      <c r="F69" s="22">
        <v>3768605.1834742408</v>
      </c>
      <c r="G69" s="22">
        <v>121821.43036822842</v>
      </c>
      <c r="H69" s="9">
        <v>1745.767873659519</v>
      </c>
      <c r="I69" s="9">
        <f t="shared" si="3"/>
        <v>46446.240025321917</v>
      </c>
      <c r="J69" s="9">
        <f t="shared" si="4"/>
        <v>3768605.1834742408</v>
      </c>
      <c r="K69" s="9">
        <f t="shared" si="5"/>
        <v>81.139079964699917</v>
      </c>
      <c r="M69" s="9">
        <f t="shared" si="0"/>
        <v>0</v>
      </c>
      <c r="N69" s="22">
        <f t="shared" si="1"/>
        <v>89123874.867169589</v>
      </c>
      <c r="P69" s="22">
        <f t="shared" si="6"/>
        <v>0</v>
      </c>
      <c r="Q69" s="22">
        <f t="shared" si="7"/>
        <v>1</v>
      </c>
    </row>
    <row r="70" spans="1:21" x14ac:dyDescent="0.25">
      <c r="A70">
        <f t="shared" si="8"/>
        <v>65</v>
      </c>
      <c r="D70">
        <v>2628922.2698395108</v>
      </c>
      <c r="E70">
        <v>2565081.1261534081</v>
      </c>
      <c r="F70" s="22">
        <v>4100701.961997435</v>
      </c>
      <c r="G70" s="22">
        <v>75146.831237826351</v>
      </c>
      <c r="H70" s="9">
        <v>1025.3936401536776</v>
      </c>
      <c r="I70" s="9">
        <f t="shared" si="3"/>
        <v>27696.841776778794</v>
      </c>
      <c r="J70" s="9">
        <f t="shared" si="4"/>
        <v>4100701.961997435</v>
      </c>
      <c r="K70" s="9">
        <f t="shared" si="5"/>
        <v>148.05666274324062</v>
      </c>
      <c r="M70" s="9">
        <f t="shared" ref="M70:M133" si="9">cRatio*0-0</f>
        <v>0</v>
      </c>
      <c r="N70" s="22">
        <f t="shared" ref="N70:N133" si="10">cRatio*I70-J70</f>
        <v>51292981.591560155</v>
      </c>
      <c r="P70" s="22">
        <f t="shared" si="6"/>
        <v>0</v>
      </c>
      <c r="Q70" s="22">
        <f t="shared" si="7"/>
        <v>1</v>
      </c>
    </row>
    <row r="71" spans="1:21" x14ac:dyDescent="0.25">
      <c r="A71">
        <f t="shared" si="8"/>
        <v>66</v>
      </c>
      <c r="D71">
        <v>2571428.2531500114</v>
      </c>
      <c r="E71">
        <v>2537450.3622594392</v>
      </c>
      <c r="F71" s="22">
        <v>4036850.9625824732</v>
      </c>
      <c r="G71" s="22">
        <v>26487.021419117609</v>
      </c>
      <c r="H71" s="9">
        <v>544.83992350017797</v>
      </c>
      <c r="I71" s="9">
        <f t="shared" ref="I71:I134" si="11">(D71-E71)*0.493*0.88</f>
        <v>14740.968183965851</v>
      </c>
      <c r="J71" s="9">
        <f t="shared" ref="J71:J134" si="12">F71</f>
        <v>4036850.9625824732</v>
      </c>
      <c r="K71" s="9">
        <f t="shared" ref="K71:K134" si="13">J71/I71</f>
        <v>273.85249816721432</v>
      </c>
      <c r="M71" s="9">
        <f t="shared" si="9"/>
        <v>0</v>
      </c>
      <c r="N71" s="22">
        <f t="shared" si="10"/>
        <v>25445085.405349229</v>
      </c>
      <c r="P71" s="22">
        <f t="shared" ref="P71:P134" si="14">IF(M71=MAX(M71:N71),1,0)</f>
        <v>0</v>
      </c>
      <c r="Q71" s="22">
        <f t="shared" ref="Q71:Q134" si="15">IF(N71=MAX(M71:N71),1,0)</f>
        <v>1</v>
      </c>
    </row>
    <row r="72" spans="1:21" x14ac:dyDescent="0.25">
      <c r="A72">
        <f t="shared" si="8"/>
        <v>67</v>
      </c>
      <c r="D72">
        <v>2435932.332529325</v>
      </c>
      <c r="E72">
        <v>2389531.018636439</v>
      </c>
      <c r="F72" s="22">
        <v>3197622.5717701819</v>
      </c>
      <c r="G72" s="22">
        <v>39987.621009533912</v>
      </c>
      <c r="H72" s="9">
        <v>754.8879739501499</v>
      </c>
      <c r="I72" s="9">
        <f t="shared" si="11"/>
        <v>20130.74601928968</v>
      </c>
      <c r="J72" s="9">
        <f t="shared" si="12"/>
        <v>3197622.5717701819</v>
      </c>
      <c r="K72" s="9">
        <f t="shared" si="13"/>
        <v>158.84272588339033</v>
      </c>
      <c r="M72" s="9">
        <f t="shared" si="9"/>
        <v>0</v>
      </c>
      <c r="N72" s="22">
        <f t="shared" si="10"/>
        <v>37063869.466809176</v>
      </c>
      <c r="P72" s="22">
        <f t="shared" si="14"/>
        <v>0</v>
      </c>
      <c r="Q72" s="22">
        <f t="shared" si="15"/>
        <v>1</v>
      </c>
    </row>
    <row r="73" spans="1:21" x14ac:dyDescent="0.25">
      <c r="A73">
        <f t="shared" si="8"/>
        <v>68</v>
      </c>
      <c r="D73">
        <v>2665946.512876132</v>
      </c>
      <c r="E73">
        <v>2573349.5242884569</v>
      </c>
      <c r="F73" s="22">
        <v>3730816.4125618841</v>
      </c>
      <c r="G73" s="22">
        <v>111248.99151606204</v>
      </c>
      <c r="H73" s="9">
        <v>1467.9297139132832</v>
      </c>
      <c r="I73" s="9">
        <f t="shared" si="11"/>
        <v>40172.277528876984</v>
      </c>
      <c r="J73" s="9">
        <f t="shared" si="12"/>
        <v>3730816.4125618841</v>
      </c>
      <c r="K73" s="9">
        <f t="shared" si="13"/>
        <v>92.870423138943679</v>
      </c>
      <c r="M73" s="9">
        <f t="shared" si="9"/>
        <v>0</v>
      </c>
      <c r="N73" s="22">
        <f t="shared" si="10"/>
        <v>76613738.645192087</v>
      </c>
      <c r="P73" s="22">
        <f t="shared" si="14"/>
        <v>0</v>
      </c>
      <c r="Q73" s="22">
        <f t="shared" si="15"/>
        <v>1</v>
      </c>
    </row>
    <row r="74" spans="1:21" x14ac:dyDescent="0.25">
      <c r="A74">
        <f t="shared" si="8"/>
        <v>69</v>
      </c>
      <c r="D74">
        <v>2218100.9537640116</v>
      </c>
      <c r="E74">
        <v>2151645.2426914922</v>
      </c>
      <c r="F74" s="22">
        <v>3628848.3603262636</v>
      </c>
      <c r="G74" s="22">
        <v>73169.614103872009</v>
      </c>
      <c r="H74" s="9">
        <v>1082.3986733453057</v>
      </c>
      <c r="I74" s="9">
        <f t="shared" si="11"/>
        <v>28831.145691701826</v>
      </c>
      <c r="J74" s="9">
        <f t="shared" si="12"/>
        <v>3628848.3603262636</v>
      </c>
      <c r="K74" s="9">
        <f t="shared" si="13"/>
        <v>125.8655621642784</v>
      </c>
      <c r="M74" s="9">
        <f t="shared" si="9"/>
        <v>0</v>
      </c>
      <c r="N74" s="22">
        <f t="shared" si="10"/>
        <v>54033443.023077391</v>
      </c>
      <c r="P74" s="22">
        <f t="shared" si="14"/>
        <v>0</v>
      </c>
      <c r="Q74" s="22">
        <f t="shared" si="15"/>
        <v>1</v>
      </c>
    </row>
    <row r="75" spans="1:21" x14ac:dyDescent="0.25">
      <c r="A75">
        <f t="shared" si="8"/>
        <v>70</v>
      </c>
      <c r="D75">
        <v>2290063.1752738785</v>
      </c>
      <c r="E75">
        <v>2238639.5965005788</v>
      </c>
      <c r="F75" s="22">
        <v>2420323.4925165018</v>
      </c>
      <c r="G75" s="22">
        <v>58344.925757598096</v>
      </c>
      <c r="H75" s="9">
        <v>823.05543257892714</v>
      </c>
      <c r="I75" s="9">
        <f t="shared" si="11"/>
        <v>22309.60541500834</v>
      </c>
      <c r="J75" s="9">
        <f t="shared" si="12"/>
        <v>2420323.4925165018</v>
      </c>
      <c r="K75" s="9">
        <f t="shared" si="13"/>
        <v>108.48795608407657</v>
      </c>
      <c r="M75" s="9">
        <f t="shared" si="9"/>
        <v>0</v>
      </c>
      <c r="N75" s="22">
        <f t="shared" si="10"/>
        <v>42198887.337500177</v>
      </c>
      <c r="P75" s="22">
        <f t="shared" si="14"/>
        <v>0</v>
      </c>
      <c r="Q75" s="22">
        <f t="shared" si="15"/>
        <v>1</v>
      </c>
    </row>
    <row r="76" spans="1:21" x14ac:dyDescent="0.25">
      <c r="A76">
        <f t="shared" si="8"/>
        <v>71</v>
      </c>
      <c r="D76">
        <v>1690606.3449444883</v>
      </c>
      <c r="E76">
        <v>1642444.8458268614</v>
      </c>
      <c r="F76" s="22">
        <v>3844420.5998850861</v>
      </c>
      <c r="G76" s="22">
        <v>61548.852250951895</v>
      </c>
      <c r="H76" s="9">
        <v>773.73309591210636</v>
      </c>
      <c r="I76" s="9">
        <f t="shared" si="11"/>
        <v>20894.384777191215</v>
      </c>
      <c r="J76" s="9">
        <f t="shared" si="12"/>
        <v>3844420.5998850861</v>
      </c>
      <c r="K76" s="9">
        <f t="shared" si="13"/>
        <v>183.99300294698043</v>
      </c>
      <c r="M76" s="9">
        <f t="shared" si="9"/>
        <v>0</v>
      </c>
      <c r="N76" s="22">
        <f t="shared" si="10"/>
        <v>37944348.954497345</v>
      </c>
      <c r="P76" s="22">
        <f t="shared" si="14"/>
        <v>0</v>
      </c>
      <c r="Q76" s="22">
        <f t="shared" si="15"/>
        <v>1</v>
      </c>
    </row>
    <row r="77" spans="1:21" x14ac:dyDescent="0.25">
      <c r="A77">
        <f t="shared" si="8"/>
        <v>72</v>
      </c>
      <c r="D77">
        <v>2250018.2052457081</v>
      </c>
      <c r="E77">
        <v>2200349.8817238957</v>
      </c>
      <c r="F77" s="22">
        <v>3884627.8245463483</v>
      </c>
      <c r="G77" s="22">
        <v>48754.429202077525</v>
      </c>
      <c r="H77" s="9">
        <v>807.14108129976375</v>
      </c>
      <c r="I77" s="9">
        <f t="shared" si="11"/>
        <v>21548.105476703113</v>
      </c>
      <c r="J77" s="9">
        <f t="shared" si="12"/>
        <v>3884627.8245463483</v>
      </c>
      <c r="K77" s="9">
        <f t="shared" si="13"/>
        <v>180.27700062756057</v>
      </c>
      <c r="M77" s="9">
        <f t="shared" si="9"/>
        <v>0</v>
      </c>
      <c r="N77" s="22">
        <f t="shared" si="10"/>
        <v>39211583.128859878</v>
      </c>
      <c r="P77" s="22">
        <f t="shared" si="14"/>
        <v>0</v>
      </c>
      <c r="Q77" s="22">
        <f t="shared" si="15"/>
        <v>1</v>
      </c>
    </row>
    <row r="78" spans="1:21" x14ac:dyDescent="0.25">
      <c r="A78">
        <f t="shared" si="8"/>
        <v>73</v>
      </c>
      <c r="D78">
        <v>2164965.0395745193</v>
      </c>
      <c r="E78">
        <v>2117190.5963887773</v>
      </c>
      <c r="F78" s="22">
        <v>4587693.8339654151</v>
      </c>
      <c r="G78" s="22">
        <v>50388.121331609145</v>
      </c>
      <c r="H78" s="9">
        <v>778.10913966382213</v>
      </c>
      <c r="I78" s="9">
        <f t="shared" si="11"/>
        <v>20726.464431702316</v>
      </c>
      <c r="J78" s="9">
        <f t="shared" si="12"/>
        <v>4587693.8339654151</v>
      </c>
      <c r="K78" s="9">
        <f t="shared" si="13"/>
        <v>221.3447377425488</v>
      </c>
      <c r="M78" s="9">
        <f t="shared" si="9"/>
        <v>0</v>
      </c>
      <c r="N78" s="22">
        <f t="shared" si="10"/>
        <v>36865235.029439218</v>
      </c>
      <c r="P78" s="22">
        <f t="shared" si="14"/>
        <v>0</v>
      </c>
      <c r="Q78" s="22">
        <f t="shared" si="15"/>
        <v>1</v>
      </c>
    </row>
    <row r="79" spans="1:21" x14ac:dyDescent="0.25">
      <c r="A79">
        <f t="shared" si="8"/>
        <v>74</v>
      </c>
      <c r="D79">
        <v>1229505.062602544</v>
      </c>
      <c r="E79">
        <v>1217848.1245897317</v>
      </c>
      <c r="F79" s="22">
        <v>3832203.4801341076</v>
      </c>
      <c r="G79" s="22">
        <v>14877.211408137082</v>
      </c>
      <c r="H79" s="9">
        <v>191.30787918117858</v>
      </c>
      <c r="I79" s="9">
        <f t="shared" si="11"/>
        <v>5057.2459874784827</v>
      </c>
      <c r="J79" s="9">
        <f t="shared" si="12"/>
        <v>3832203.4801341076</v>
      </c>
      <c r="K79" s="9">
        <f t="shared" si="13"/>
        <v>757.76489607633755</v>
      </c>
      <c r="M79" s="9">
        <f t="shared" si="9"/>
        <v>0</v>
      </c>
      <c r="N79" s="22">
        <f t="shared" si="10"/>
        <v>6282288.4948228579</v>
      </c>
      <c r="P79" s="22">
        <f t="shared" si="14"/>
        <v>0</v>
      </c>
      <c r="Q79" s="22">
        <f t="shared" si="15"/>
        <v>1</v>
      </c>
    </row>
    <row r="80" spans="1:21" x14ac:dyDescent="0.25">
      <c r="A80">
        <f t="shared" si="8"/>
        <v>75</v>
      </c>
      <c r="D80">
        <v>2816414.3728040792</v>
      </c>
      <c r="E80">
        <v>2759268.9049132536</v>
      </c>
      <c r="F80" s="22">
        <v>2616705.8349309624</v>
      </c>
      <c r="G80" s="22">
        <v>54042.274834372874</v>
      </c>
      <c r="H80" s="9">
        <v>926.07595709538145</v>
      </c>
      <c r="I80" s="9">
        <f t="shared" si="11"/>
        <v>24791.989789755771</v>
      </c>
      <c r="J80" s="9">
        <f t="shared" si="12"/>
        <v>2616705.8349309624</v>
      </c>
      <c r="K80" s="9">
        <f t="shared" si="13"/>
        <v>105.54642274063069</v>
      </c>
      <c r="M80" s="9">
        <f t="shared" si="9"/>
        <v>0</v>
      </c>
      <c r="N80" s="22">
        <f t="shared" si="10"/>
        <v>46967273.744580582</v>
      </c>
      <c r="P80" s="22">
        <f t="shared" si="14"/>
        <v>0</v>
      </c>
      <c r="Q80" s="22">
        <f t="shared" si="15"/>
        <v>1</v>
      </c>
    </row>
    <row r="81" spans="1:17" x14ac:dyDescent="0.25">
      <c r="A81">
        <f t="shared" si="8"/>
        <v>76</v>
      </c>
      <c r="D81">
        <v>1781996.355688266</v>
      </c>
      <c r="E81">
        <v>1754989.8566288992</v>
      </c>
      <c r="F81" s="22">
        <v>3048614.8391826921</v>
      </c>
      <c r="G81" s="22">
        <v>22212.231084493407</v>
      </c>
      <c r="H81" s="9">
        <v>430.09458056335643</v>
      </c>
      <c r="I81" s="9">
        <f t="shared" si="11"/>
        <v>11716.499551915675</v>
      </c>
      <c r="J81" s="9">
        <f t="shared" si="12"/>
        <v>3048614.8391826921</v>
      </c>
      <c r="K81" s="9">
        <f t="shared" si="13"/>
        <v>260.19843432539852</v>
      </c>
      <c r="M81" s="9">
        <f t="shared" si="9"/>
        <v>0</v>
      </c>
      <c r="N81" s="22">
        <f t="shared" si="10"/>
        <v>20384384.264648657</v>
      </c>
      <c r="P81" s="22">
        <f t="shared" si="14"/>
        <v>0</v>
      </c>
      <c r="Q81" s="22">
        <f t="shared" si="15"/>
        <v>1</v>
      </c>
    </row>
    <row r="82" spans="1:17" x14ac:dyDescent="0.25">
      <c r="A82">
        <f t="shared" si="8"/>
        <v>77</v>
      </c>
      <c r="D82">
        <v>1561071.0968142478</v>
      </c>
      <c r="E82">
        <v>1491877.1391181445</v>
      </c>
      <c r="F82" s="22">
        <v>4186714.8719880362</v>
      </c>
      <c r="G82" s="22">
        <v>94184.262463431849</v>
      </c>
      <c r="H82" s="9">
        <v>1117.658952320704</v>
      </c>
      <c r="I82" s="9">
        <f t="shared" si="11"/>
        <v>30019.106606877438</v>
      </c>
      <c r="J82" s="9">
        <f t="shared" si="12"/>
        <v>4186714.8719880362</v>
      </c>
      <c r="K82" s="9">
        <f t="shared" si="13"/>
        <v>139.46833684347061</v>
      </c>
      <c r="M82" s="9">
        <f t="shared" si="9"/>
        <v>0</v>
      </c>
      <c r="N82" s="22">
        <f t="shared" si="10"/>
        <v>55851498.341766842</v>
      </c>
      <c r="P82" s="22">
        <f t="shared" si="14"/>
        <v>0</v>
      </c>
      <c r="Q82" s="22">
        <f t="shared" si="15"/>
        <v>1</v>
      </c>
    </row>
    <row r="83" spans="1:17" x14ac:dyDescent="0.25">
      <c r="A83">
        <f t="shared" si="8"/>
        <v>78</v>
      </c>
      <c r="D83">
        <v>2345762.4345477675</v>
      </c>
      <c r="E83">
        <v>2298932.7445773659</v>
      </c>
      <c r="F83" s="22">
        <v>2756342.2152111479</v>
      </c>
      <c r="G83" s="22">
        <v>59848.592283522332</v>
      </c>
      <c r="H83" s="9">
        <v>750.45872519988188</v>
      </c>
      <c r="I83" s="9">
        <f t="shared" si="11"/>
        <v>20316.59269675902</v>
      </c>
      <c r="J83" s="9">
        <f t="shared" si="12"/>
        <v>2756342.2152111479</v>
      </c>
      <c r="K83" s="9">
        <f t="shared" si="13"/>
        <v>135.66951192809265</v>
      </c>
      <c r="M83" s="9">
        <f t="shared" si="9"/>
        <v>0</v>
      </c>
      <c r="N83" s="22">
        <f t="shared" si="10"/>
        <v>37876843.178306893</v>
      </c>
      <c r="P83" s="22">
        <f t="shared" si="14"/>
        <v>0</v>
      </c>
      <c r="Q83" s="22">
        <f t="shared" si="15"/>
        <v>1</v>
      </c>
    </row>
    <row r="84" spans="1:17" x14ac:dyDescent="0.25">
      <c r="A84">
        <f t="shared" si="8"/>
        <v>79</v>
      </c>
      <c r="D84">
        <v>2129288.692834592</v>
      </c>
      <c r="E84">
        <v>2039730.5279607938</v>
      </c>
      <c r="F84" s="22">
        <v>3291420.535578799</v>
      </c>
      <c r="G84" s="22">
        <v>121011.50929656134</v>
      </c>
      <c r="H84" s="9">
        <v>1432.0494358871365</v>
      </c>
      <c r="I84" s="9">
        <f t="shared" si="11"/>
        <v>38853.914248848581</v>
      </c>
      <c r="J84" s="9">
        <f t="shared" si="12"/>
        <v>3291420.535578799</v>
      </c>
      <c r="K84" s="9">
        <f t="shared" si="13"/>
        <v>84.712714258289665</v>
      </c>
      <c r="M84" s="9">
        <f t="shared" si="9"/>
        <v>0</v>
      </c>
      <c r="N84" s="22">
        <f t="shared" si="10"/>
        <v>74416407.962118357</v>
      </c>
      <c r="P84" s="22">
        <f t="shared" si="14"/>
        <v>0</v>
      </c>
      <c r="Q84" s="22">
        <f t="shared" si="15"/>
        <v>1</v>
      </c>
    </row>
    <row r="85" spans="1:17" x14ac:dyDescent="0.25">
      <c r="A85">
        <f t="shared" si="8"/>
        <v>80</v>
      </c>
      <c r="D85">
        <v>2948527.6714265645</v>
      </c>
      <c r="E85">
        <v>2824178.5843405668</v>
      </c>
      <c r="F85" s="22">
        <v>3894105.2112890938</v>
      </c>
      <c r="G85" s="22">
        <v>150723.3373662238</v>
      </c>
      <c r="H85" s="9">
        <v>2000.5506996570111</v>
      </c>
      <c r="I85" s="9">
        <f t="shared" si="11"/>
        <v>53947.607941389237</v>
      </c>
      <c r="J85" s="9">
        <f t="shared" si="12"/>
        <v>3894105.2112890938</v>
      </c>
      <c r="K85" s="9">
        <f t="shared" si="13"/>
        <v>72.183093187742443</v>
      </c>
      <c r="M85" s="9">
        <f t="shared" si="9"/>
        <v>0</v>
      </c>
      <c r="N85" s="22">
        <f t="shared" si="10"/>
        <v>104001110.67148939</v>
      </c>
      <c r="P85" s="22">
        <f t="shared" si="14"/>
        <v>0</v>
      </c>
      <c r="Q85" s="22">
        <f t="shared" si="15"/>
        <v>1</v>
      </c>
    </row>
    <row r="86" spans="1:17" x14ac:dyDescent="0.25">
      <c r="A86">
        <f t="shared" si="8"/>
        <v>81</v>
      </c>
      <c r="D86">
        <v>1590740.8986556048</v>
      </c>
      <c r="E86">
        <v>1563786.0379266322</v>
      </c>
      <c r="F86" s="22">
        <v>3900956.2821102589</v>
      </c>
      <c r="G86" s="22">
        <v>40228.407648077613</v>
      </c>
      <c r="H86" s="9">
        <v>438.05186586759737</v>
      </c>
      <c r="I86" s="9">
        <f t="shared" si="11"/>
        <v>11694.096778657469</v>
      </c>
      <c r="J86" s="9">
        <f t="shared" si="12"/>
        <v>3900956.2821102589</v>
      </c>
      <c r="K86" s="9">
        <f t="shared" si="13"/>
        <v>333.58337594997266</v>
      </c>
      <c r="M86" s="9">
        <f t="shared" si="9"/>
        <v>0</v>
      </c>
      <c r="N86" s="22">
        <f t="shared" si="10"/>
        <v>19487237.275204681</v>
      </c>
      <c r="P86" s="22">
        <f t="shared" si="14"/>
        <v>0</v>
      </c>
      <c r="Q86" s="22">
        <f t="shared" si="15"/>
        <v>1</v>
      </c>
    </row>
    <row r="87" spans="1:17" x14ac:dyDescent="0.25">
      <c r="A87">
        <f t="shared" si="8"/>
        <v>82</v>
      </c>
      <c r="D87">
        <v>1855483.0412170775</v>
      </c>
      <c r="E87">
        <v>1815037.5380075278</v>
      </c>
      <c r="F87" s="22">
        <v>2555731.6976345312</v>
      </c>
      <c r="G87" s="22">
        <v>43179.895023882389</v>
      </c>
      <c r="H87" s="9">
        <v>654.88919863724004</v>
      </c>
      <c r="I87" s="9">
        <f t="shared" si="11"/>
        <v>17546.877112431041</v>
      </c>
      <c r="J87" s="9">
        <f t="shared" si="12"/>
        <v>2555731.6976345312</v>
      </c>
      <c r="K87" s="9">
        <f t="shared" si="13"/>
        <v>145.65165534919768</v>
      </c>
      <c r="M87" s="9">
        <f t="shared" si="9"/>
        <v>0</v>
      </c>
      <c r="N87" s="22">
        <f t="shared" si="10"/>
        <v>32538022.527227551</v>
      </c>
      <c r="P87" s="22">
        <f t="shared" si="14"/>
        <v>0</v>
      </c>
      <c r="Q87" s="22">
        <f t="shared" si="15"/>
        <v>1</v>
      </c>
    </row>
    <row r="88" spans="1:17" x14ac:dyDescent="0.25">
      <c r="A88">
        <f t="shared" si="8"/>
        <v>83</v>
      </c>
      <c r="D88">
        <v>2535673.0974865891</v>
      </c>
      <c r="E88">
        <v>2455362.4346543066</v>
      </c>
      <c r="F88" s="22">
        <v>3616019.6205584053</v>
      </c>
      <c r="G88" s="22">
        <v>102776.43488810086</v>
      </c>
      <c r="H88" s="9">
        <v>1304.8182286333467</v>
      </c>
      <c r="I88" s="9">
        <f t="shared" si="11"/>
        <v>34841.977963157435</v>
      </c>
      <c r="J88" s="9">
        <f t="shared" si="12"/>
        <v>3616019.6205584053</v>
      </c>
      <c r="K88" s="9">
        <f t="shared" si="13"/>
        <v>103.78341965493614</v>
      </c>
      <c r="M88" s="9">
        <f t="shared" si="9"/>
        <v>0</v>
      </c>
      <c r="N88" s="22">
        <f t="shared" si="10"/>
        <v>66067936.305756472</v>
      </c>
      <c r="P88" s="22">
        <f t="shared" si="14"/>
        <v>0</v>
      </c>
      <c r="Q88" s="22">
        <f t="shared" si="15"/>
        <v>1</v>
      </c>
    </row>
    <row r="89" spans="1:17" x14ac:dyDescent="0.25">
      <c r="A89">
        <f t="shared" si="8"/>
        <v>84</v>
      </c>
      <c r="D89">
        <v>1485423.2340975835</v>
      </c>
      <c r="E89">
        <v>1463405.1745410578</v>
      </c>
      <c r="F89" s="22">
        <v>2630505.3516009846</v>
      </c>
      <c r="G89" s="22">
        <v>24033.972713266267</v>
      </c>
      <c r="H89" s="9">
        <v>356.88858680788326</v>
      </c>
      <c r="I89" s="9">
        <f t="shared" si="11"/>
        <v>9552.3149580030949</v>
      </c>
      <c r="J89" s="9">
        <f t="shared" si="12"/>
        <v>2630505.3516009846</v>
      </c>
      <c r="K89" s="9">
        <f t="shared" si="13"/>
        <v>275.37883362996752</v>
      </c>
      <c r="M89" s="9">
        <f t="shared" si="9"/>
        <v>0</v>
      </c>
      <c r="N89" s="22">
        <f t="shared" si="10"/>
        <v>16474124.564405205</v>
      </c>
      <c r="P89" s="22">
        <f t="shared" si="14"/>
        <v>0</v>
      </c>
      <c r="Q89" s="22">
        <f t="shared" si="15"/>
        <v>1</v>
      </c>
    </row>
    <row r="90" spans="1:17" x14ac:dyDescent="0.25">
      <c r="A90">
        <f t="shared" si="8"/>
        <v>85</v>
      </c>
      <c r="D90">
        <v>1458151.9332533677</v>
      </c>
      <c r="E90">
        <v>1431647.7623219546</v>
      </c>
      <c r="F90" s="22">
        <v>4371293.2585214106</v>
      </c>
      <c r="G90" s="22">
        <v>33029.914456503626</v>
      </c>
      <c r="H90" s="9">
        <v>433.95529392835306</v>
      </c>
      <c r="I90" s="9">
        <f t="shared" si="11"/>
        <v>11498.569516884247</v>
      </c>
      <c r="J90" s="9">
        <f t="shared" si="12"/>
        <v>4371293.2585214106</v>
      </c>
      <c r="K90" s="9">
        <f t="shared" si="13"/>
        <v>380.15974527115742</v>
      </c>
      <c r="M90" s="9">
        <f t="shared" si="9"/>
        <v>0</v>
      </c>
      <c r="N90" s="22">
        <f t="shared" si="10"/>
        <v>18625845.775247082</v>
      </c>
      <c r="P90" s="22">
        <f t="shared" si="14"/>
        <v>0</v>
      </c>
      <c r="Q90" s="22">
        <f t="shared" si="15"/>
        <v>1</v>
      </c>
    </row>
    <row r="91" spans="1:17" x14ac:dyDescent="0.25">
      <c r="A91">
        <f t="shared" si="8"/>
        <v>86</v>
      </c>
      <c r="D91">
        <v>1300562.1878999802</v>
      </c>
      <c r="E91">
        <v>1286946.5552524803</v>
      </c>
      <c r="F91" s="22">
        <v>4105240.4694451946</v>
      </c>
      <c r="G91" s="22">
        <v>13201.71576458148</v>
      </c>
      <c r="H91" s="9">
        <v>223.80086065419891</v>
      </c>
      <c r="I91" s="9">
        <f t="shared" si="11"/>
        <v>5907.0060677913598</v>
      </c>
      <c r="J91" s="9">
        <f t="shared" si="12"/>
        <v>4105240.4694451946</v>
      </c>
      <c r="K91" s="9">
        <f t="shared" si="13"/>
        <v>694.9782042428393</v>
      </c>
      <c r="M91" s="9">
        <f t="shared" si="9"/>
        <v>0</v>
      </c>
      <c r="N91" s="22">
        <f t="shared" si="10"/>
        <v>7708771.6661375239</v>
      </c>
      <c r="P91" s="22">
        <f t="shared" si="14"/>
        <v>0</v>
      </c>
      <c r="Q91" s="22">
        <f t="shared" si="15"/>
        <v>1</v>
      </c>
    </row>
    <row r="92" spans="1:17" x14ac:dyDescent="0.25">
      <c r="A92">
        <f t="shared" si="8"/>
        <v>87</v>
      </c>
      <c r="D92">
        <v>2821278.8035090147</v>
      </c>
      <c r="E92">
        <v>2750135.5486585256</v>
      </c>
      <c r="F92" s="22">
        <v>2536917.7589111584</v>
      </c>
      <c r="G92" s="22">
        <v>80870.477791757541</v>
      </c>
      <c r="H92" s="9">
        <v>1167.4877815246218</v>
      </c>
      <c r="I92" s="9">
        <f t="shared" si="11"/>
        <v>30864.789684336185</v>
      </c>
      <c r="J92" s="9">
        <f t="shared" si="12"/>
        <v>2536917.7589111584</v>
      </c>
      <c r="K92" s="9">
        <f t="shared" si="13"/>
        <v>82.19455842262353</v>
      </c>
      <c r="M92" s="9">
        <f t="shared" si="9"/>
        <v>0</v>
      </c>
      <c r="N92" s="22">
        <f t="shared" si="10"/>
        <v>59192661.609761216</v>
      </c>
      <c r="P92" s="22">
        <f t="shared" si="14"/>
        <v>0</v>
      </c>
      <c r="Q92" s="22">
        <f t="shared" si="15"/>
        <v>1</v>
      </c>
    </row>
    <row r="93" spans="1:17" x14ac:dyDescent="0.25">
      <c r="A93">
        <f t="shared" si="8"/>
        <v>88</v>
      </c>
      <c r="D93">
        <v>1765538.1004137325</v>
      </c>
      <c r="E93">
        <v>1729479.2370257224</v>
      </c>
      <c r="F93" s="22">
        <v>4183386.1692839353</v>
      </c>
      <c r="G93" s="22">
        <v>47463.847536846093</v>
      </c>
      <c r="H93" s="9">
        <v>587.16820617877966</v>
      </c>
      <c r="I93" s="9">
        <f t="shared" si="11"/>
        <v>15643.777292254288</v>
      </c>
      <c r="J93" s="9">
        <f t="shared" si="12"/>
        <v>4183386.1692839353</v>
      </c>
      <c r="K93" s="9">
        <f t="shared" si="13"/>
        <v>267.41534931945483</v>
      </c>
      <c r="M93" s="9">
        <f t="shared" si="9"/>
        <v>0</v>
      </c>
      <c r="N93" s="22">
        <f t="shared" si="10"/>
        <v>27104168.415224642</v>
      </c>
      <c r="P93" s="22">
        <f t="shared" si="14"/>
        <v>0</v>
      </c>
      <c r="Q93" s="22">
        <f t="shared" si="15"/>
        <v>1</v>
      </c>
    </row>
    <row r="94" spans="1:17" x14ac:dyDescent="0.25">
      <c r="A94">
        <f t="shared" si="8"/>
        <v>89</v>
      </c>
      <c r="D94">
        <v>2067343.9598826433</v>
      </c>
      <c r="E94">
        <v>2017192.4694692276</v>
      </c>
      <c r="F94" s="22">
        <v>1908882.8480055965</v>
      </c>
      <c r="G94" s="22">
        <v>50135.309045367772</v>
      </c>
      <c r="H94" s="9">
        <v>818.61082214799535</v>
      </c>
      <c r="I94" s="9">
        <f t="shared" si="11"/>
        <v>21757.722600956269</v>
      </c>
      <c r="J94" s="9">
        <f t="shared" si="12"/>
        <v>1908882.8480055965</v>
      </c>
      <c r="K94" s="9">
        <f t="shared" si="13"/>
        <v>87.733577774435801</v>
      </c>
      <c r="M94" s="9">
        <f t="shared" si="9"/>
        <v>0</v>
      </c>
      <c r="N94" s="22">
        <f t="shared" si="10"/>
        <v>41606562.353906944</v>
      </c>
      <c r="P94" s="22">
        <f t="shared" si="14"/>
        <v>0</v>
      </c>
      <c r="Q94" s="22">
        <f t="shared" si="15"/>
        <v>1</v>
      </c>
    </row>
    <row r="95" spans="1:17" x14ac:dyDescent="0.25">
      <c r="A95">
        <f t="shared" si="8"/>
        <v>90</v>
      </c>
      <c r="D95">
        <v>2482312.4793134867</v>
      </c>
      <c r="E95">
        <v>2401854.0342184384</v>
      </c>
      <c r="F95" s="22">
        <v>4059994.3955760128</v>
      </c>
      <c r="G95" s="22">
        <v>84474.787438042535</v>
      </c>
      <c r="H95" s="9">
        <v>1330.5872940706759</v>
      </c>
      <c r="I95" s="9">
        <f t="shared" si="11"/>
        <v>34906.091820035748</v>
      </c>
      <c r="J95" s="9">
        <f t="shared" si="12"/>
        <v>4059994.3955760128</v>
      </c>
      <c r="K95" s="9">
        <f t="shared" si="13"/>
        <v>116.31191531002668</v>
      </c>
      <c r="M95" s="9">
        <f t="shared" si="9"/>
        <v>0</v>
      </c>
      <c r="N95" s="22">
        <f t="shared" si="10"/>
        <v>65752189.244495481</v>
      </c>
      <c r="P95" s="22">
        <f t="shared" si="14"/>
        <v>0</v>
      </c>
      <c r="Q95" s="22">
        <f t="shared" si="15"/>
        <v>1</v>
      </c>
    </row>
    <row r="96" spans="1:17" x14ac:dyDescent="0.25">
      <c r="A96">
        <f t="shared" si="8"/>
        <v>91</v>
      </c>
      <c r="D96">
        <v>2278559.1325967829</v>
      </c>
      <c r="E96">
        <v>2231038.2004416985</v>
      </c>
      <c r="F96" s="22">
        <v>3106558.9816326122</v>
      </c>
      <c r="G96" s="22">
        <v>79717.355969861557</v>
      </c>
      <c r="H96" s="9">
        <v>782.64339969107095</v>
      </c>
      <c r="I96" s="9">
        <f t="shared" si="11"/>
        <v>20616.481206161785</v>
      </c>
      <c r="J96" s="9">
        <f t="shared" si="12"/>
        <v>3106558.9816326122</v>
      </c>
      <c r="K96" s="9">
        <f t="shared" si="13"/>
        <v>150.6832786142057</v>
      </c>
      <c r="M96" s="9">
        <f t="shared" si="9"/>
        <v>0</v>
      </c>
      <c r="N96" s="22">
        <f t="shared" si="10"/>
        <v>38126403.430690959</v>
      </c>
      <c r="P96" s="22">
        <f t="shared" si="14"/>
        <v>0</v>
      </c>
      <c r="Q96" s="22">
        <f t="shared" si="15"/>
        <v>1</v>
      </c>
    </row>
    <row r="97" spans="1:17" x14ac:dyDescent="0.25">
      <c r="A97">
        <f t="shared" si="8"/>
        <v>92</v>
      </c>
      <c r="D97">
        <v>2672140.990314703</v>
      </c>
      <c r="E97">
        <v>2609955.1786957318</v>
      </c>
      <c r="F97" s="22">
        <v>3395212.0293047037</v>
      </c>
      <c r="G97" s="22">
        <v>63445.748609344329</v>
      </c>
      <c r="H97" s="9">
        <v>1017.0983939040671</v>
      </c>
      <c r="I97" s="9">
        <f t="shared" si="11"/>
        <v>26978.692512774454</v>
      </c>
      <c r="J97" s="9">
        <f t="shared" si="12"/>
        <v>3395212.0293047037</v>
      </c>
      <c r="K97" s="9">
        <f t="shared" si="13"/>
        <v>125.8479085929411</v>
      </c>
      <c r="M97" s="9">
        <f t="shared" si="9"/>
        <v>0</v>
      </c>
      <c r="N97" s="22">
        <f t="shared" si="10"/>
        <v>50562172.9962442</v>
      </c>
      <c r="P97" s="22">
        <f t="shared" si="14"/>
        <v>0</v>
      </c>
      <c r="Q97" s="22">
        <f t="shared" si="15"/>
        <v>1</v>
      </c>
    </row>
    <row r="98" spans="1:17" x14ac:dyDescent="0.25">
      <c r="A98">
        <f t="shared" si="8"/>
        <v>93</v>
      </c>
      <c r="D98">
        <v>2215734.6187911411</v>
      </c>
      <c r="E98">
        <v>2173392.1895845053</v>
      </c>
      <c r="F98" s="22">
        <v>3380365.9928978439</v>
      </c>
      <c r="G98" s="22">
        <v>41620.661703505204</v>
      </c>
      <c r="H98" s="9">
        <v>672.80992073936068</v>
      </c>
      <c r="I98" s="9">
        <f t="shared" si="11"/>
        <v>18369.839487006877</v>
      </c>
      <c r="J98" s="9">
        <f t="shared" si="12"/>
        <v>3380365.9928978439</v>
      </c>
      <c r="K98" s="9">
        <f t="shared" si="13"/>
        <v>184.01717637700654</v>
      </c>
      <c r="M98" s="9">
        <f t="shared" si="9"/>
        <v>0</v>
      </c>
      <c r="N98" s="22">
        <f t="shared" si="10"/>
        <v>33359312.981115907</v>
      </c>
      <c r="P98" s="22">
        <f t="shared" si="14"/>
        <v>0</v>
      </c>
      <c r="Q98" s="22">
        <f t="shared" si="15"/>
        <v>1</v>
      </c>
    </row>
    <row r="99" spans="1:17" x14ac:dyDescent="0.25">
      <c r="A99">
        <f t="shared" si="8"/>
        <v>94</v>
      </c>
      <c r="D99">
        <v>1730470.9873006064</v>
      </c>
      <c r="E99">
        <v>1702884.9016287192</v>
      </c>
      <c r="F99" s="22">
        <v>2571320.0621095793</v>
      </c>
      <c r="G99" s="22">
        <v>20202.993951944416</v>
      </c>
      <c r="H99" s="9">
        <v>450.63830352414516</v>
      </c>
      <c r="I99" s="9">
        <f t="shared" si="11"/>
        <v>11967.947407891572</v>
      </c>
      <c r="J99" s="9">
        <f t="shared" si="12"/>
        <v>2571320.0621095793</v>
      </c>
      <c r="K99" s="9">
        <f t="shared" si="13"/>
        <v>214.85054825809735</v>
      </c>
      <c r="M99" s="9">
        <f t="shared" si="9"/>
        <v>0</v>
      </c>
      <c r="N99" s="22">
        <f t="shared" si="10"/>
        <v>21364574.753673565</v>
      </c>
      <c r="P99" s="22">
        <f t="shared" si="14"/>
        <v>0</v>
      </c>
      <c r="Q99" s="22">
        <f t="shared" si="15"/>
        <v>1</v>
      </c>
    </row>
    <row r="100" spans="1:17" x14ac:dyDescent="0.25">
      <c r="A100">
        <f t="shared" si="8"/>
        <v>95</v>
      </c>
      <c r="D100">
        <v>2135369.1700031254</v>
      </c>
      <c r="E100">
        <v>2068941.9971655281</v>
      </c>
      <c r="F100" s="22">
        <v>3404912.8987222752</v>
      </c>
      <c r="G100" s="22">
        <v>92287.8333811013</v>
      </c>
      <c r="H100" s="9">
        <v>1077.06714090069</v>
      </c>
      <c r="I100" s="9">
        <f t="shared" si="11"/>
        <v>28818.764663863218</v>
      </c>
      <c r="J100" s="9">
        <f t="shared" si="12"/>
        <v>3404912.8987222752</v>
      </c>
      <c r="K100" s="9">
        <f t="shared" si="13"/>
        <v>118.14916213226189</v>
      </c>
      <c r="M100" s="9">
        <f t="shared" si="9"/>
        <v>0</v>
      </c>
      <c r="N100" s="22">
        <f t="shared" si="10"/>
        <v>54232616.429004163</v>
      </c>
      <c r="P100" s="22">
        <f t="shared" si="14"/>
        <v>0</v>
      </c>
      <c r="Q100" s="22">
        <f t="shared" si="15"/>
        <v>1</v>
      </c>
    </row>
    <row r="101" spans="1:17" x14ac:dyDescent="0.25">
      <c r="A101">
        <f t="shared" si="8"/>
        <v>96</v>
      </c>
      <c r="D101">
        <v>3144603.2694985238</v>
      </c>
      <c r="E101">
        <v>3079660.7337635932</v>
      </c>
      <c r="F101" s="22">
        <v>2984268.1103115147</v>
      </c>
      <c r="G101" s="22">
        <v>49499.952915731861</v>
      </c>
      <c r="H101" s="9">
        <v>1032.763798142747</v>
      </c>
      <c r="I101" s="9">
        <f t="shared" si="11"/>
        <v>28174.669703242263</v>
      </c>
      <c r="J101" s="9">
        <f t="shared" si="12"/>
        <v>2984268.1103115147</v>
      </c>
      <c r="K101" s="9">
        <f t="shared" si="13"/>
        <v>105.92025183415348</v>
      </c>
      <c r="M101" s="9">
        <f t="shared" si="9"/>
        <v>0</v>
      </c>
      <c r="N101" s="22">
        <f t="shared" si="10"/>
        <v>53365071.296173014</v>
      </c>
      <c r="P101" s="22">
        <f t="shared" si="14"/>
        <v>0</v>
      </c>
      <c r="Q101" s="22">
        <f t="shared" si="15"/>
        <v>1</v>
      </c>
    </row>
    <row r="102" spans="1:17" x14ac:dyDescent="0.25">
      <c r="A102">
        <f t="shared" si="8"/>
        <v>97</v>
      </c>
      <c r="D102">
        <v>1607163.4849571695</v>
      </c>
      <c r="E102">
        <v>1579967.2756605914</v>
      </c>
      <c r="F102" s="22">
        <v>3612763.0749976989</v>
      </c>
      <c r="G102" s="22">
        <v>29367.629965655447</v>
      </c>
      <c r="H102" s="9">
        <v>434.0091580381013</v>
      </c>
      <c r="I102" s="9">
        <f t="shared" si="11"/>
        <v>11798.803441227432</v>
      </c>
      <c r="J102" s="9">
        <f t="shared" si="12"/>
        <v>3612763.0749976989</v>
      </c>
      <c r="K102" s="9">
        <f t="shared" si="13"/>
        <v>306.1974117115949</v>
      </c>
      <c r="M102" s="9">
        <f t="shared" si="9"/>
        <v>0</v>
      </c>
      <c r="N102" s="22">
        <f t="shared" si="10"/>
        <v>19984843.807457164</v>
      </c>
      <c r="P102" s="22">
        <f t="shared" si="14"/>
        <v>0</v>
      </c>
      <c r="Q102" s="22">
        <f t="shared" si="15"/>
        <v>1</v>
      </c>
    </row>
    <row r="103" spans="1:17" x14ac:dyDescent="0.25">
      <c r="A103">
        <f t="shared" si="8"/>
        <v>98</v>
      </c>
      <c r="D103">
        <v>1960725.8504976872</v>
      </c>
      <c r="E103">
        <v>1902598.4020030312</v>
      </c>
      <c r="F103" s="22">
        <v>2388951.3927850532</v>
      </c>
      <c r="G103" s="22">
        <v>87171.191321720893</v>
      </c>
      <c r="H103" s="9">
        <v>947.46337556916478</v>
      </c>
      <c r="I103" s="9">
        <f t="shared" si="11"/>
        <v>25218.012254921563</v>
      </c>
      <c r="J103" s="9">
        <f t="shared" si="12"/>
        <v>2388951.3927850532</v>
      </c>
      <c r="K103" s="9">
        <f t="shared" si="13"/>
        <v>94.731946698884798</v>
      </c>
      <c r="M103" s="9">
        <f t="shared" si="9"/>
        <v>0</v>
      </c>
      <c r="N103" s="22">
        <f t="shared" si="10"/>
        <v>48047073.117058076</v>
      </c>
      <c r="P103" s="22">
        <f t="shared" si="14"/>
        <v>0</v>
      </c>
      <c r="Q103" s="22">
        <f t="shared" si="15"/>
        <v>1</v>
      </c>
    </row>
    <row r="104" spans="1:17" x14ac:dyDescent="0.25">
      <c r="A104">
        <f t="shared" si="8"/>
        <v>99</v>
      </c>
      <c r="D104">
        <v>1303929.5395491819</v>
      </c>
      <c r="E104">
        <v>1291644.7770992192</v>
      </c>
      <c r="F104" s="22">
        <v>2798597.7589969723</v>
      </c>
      <c r="G104" s="22">
        <v>5229.4207250370873</v>
      </c>
      <c r="H104" s="9">
        <v>199.32356727743536</v>
      </c>
      <c r="I104" s="9">
        <f t="shared" si="11"/>
        <v>5329.6213412918542</v>
      </c>
      <c r="J104" s="9">
        <f t="shared" si="12"/>
        <v>2798597.7589969723</v>
      </c>
      <c r="K104" s="9">
        <f t="shared" si="13"/>
        <v>525.10255040344316</v>
      </c>
      <c r="M104" s="9">
        <f t="shared" si="9"/>
        <v>0</v>
      </c>
      <c r="N104" s="22">
        <f t="shared" si="10"/>
        <v>7860644.9235867355</v>
      </c>
      <c r="P104" s="22">
        <f t="shared" si="14"/>
        <v>0</v>
      </c>
      <c r="Q104" s="22">
        <f t="shared" si="15"/>
        <v>1</v>
      </c>
    </row>
    <row r="105" spans="1:17" x14ac:dyDescent="0.25">
      <c r="A105">
        <f t="shared" si="8"/>
        <v>100</v>
      </c>
      <c r="D105">
        <v>1478196.3480844062</v>
      </c>
      <c r="E105">
        <v>1400520.519111919</v>
      </c>
      <c r="F105" s="22">
        <v>3172992.5911400765</v>
      </c>
      <c r="G105" s="22">
        <v>124684.61377507678</v>
      </c>
      <c r="H105" s="9">
        <v>1255.7284779208931</v>
      </c>
      <c r="I105" s="9">
        <f t="shared" si="11"/>
        <v>33698.881641423868</v>
      </c>
      <c r="J105" s="9">
        <f t="shared" si="12"/>
        <v>3172992.5911400765</v>
      </c>
      <c r="K105" s="9">
        <f t="shared" si="13"/>
        <v>94.157207497346761</v>
      </c>
      <c r="M105" s="9">
        <f t="shared" si="9"/>
        <v>0</v>
      </c>
      <c r="N105" s="22">
        <f t="shared" si="10"/>
        <v>64224770.691707656</v>
      </c>
      <c r="P105" s="22">
        <f t="shared" si="14"/>
        <v>0</v>
      </c>
      <c r="Q105" s="22">
        <f t="shared" si="15"/>
        <v>1</v>
      </c>
    </row>
    <row r="106" spans="1:17" x14ac:dyDescent="0.25">
      <c r="A106">
        <f t="shared" si="8"/>
        <v>101</v>
      </c>
      <c r="D106">
        <v>1991369.9764977195</v>
      </c>
      <c r="E106">
        <v>1961353.1977643773</v>
      </c>
      <c r="F106" s="22">
        <v>2288496.6834166176</v>
      </c>
      <c r="G106" s="22">
        <v>34819.632105334545</v>
      </c>
      <c r="H106" s="9">
        <v>495.49531016754918</v>
      </c>
      <c r="I106" s="9">
        <f t="shared" si="11"/>
        <v>13022.479285673175</v>
      </c>
      <c r="J106" s="9">
        <f t="shared" si="12"/>
        <v>2288496.6834166176</v>
      </c>
      <c r="K106" s="9">
        <f t="shared" si="13"/>
        <v>175.73433086081639</v>
      </c>
      <c r="M106" s="9">
        <f t="shared" si="9"/>
        <v>0</v>
      </c>
      <c r="N106" s="22">
        <f t="shared" si="10"/>
        <v>23756461.887929734</v>
      </c>
      <c r="P106" s="22">
        <f t="shared" si="14"/>
        <v>0</v>
      </c>
      <c r="Q106" s="22">
        <f t="shared" si="15"/>
        <v>1</v>
      </c>
    </row>
    <row r="107" spans="1:17" x14ac:dyDescent="0.25">
      <c r="A107">
        <f t="shared" si="8"/>
        <v>102</v>
      </c>
      <c r="D107">
        <v>2174143.6394745233</v>
      </c>
      <c r="E107">
        <v>2106896.5690737576</v>
      </c>
      <c r="F107" s="22">
        <v>3270069.6441655019</v>
      </c>
      <c r="G107" s="22">
        <v>85537.643941746574</v>
      </c>
      <c r="H107" s="9">
        <v>1113.0462096310584</v>
      </c>
      <c r="I107" s="9">
        <f t="shared" si="11"/>
        <v>29174.46902266816</v>
      </c>
      <c r="J107" s="9">
        <f t="shared" si="12"/>
        <v>3270069.6441655019</v>
      </c>
      <c r="K107" s="9">
        <f t="shared" si="13"/>
        <v>112.08668927700802</v>
      </c>
      <c r="M107" s="9">
        <f t="shared" si="9"/>
        <v>0</v>
      </c>
      <c r="N107" s="22">
        <f t="shared" si="10"/>
        <v>55078868.40117082</v>
      </c>
      <c r="P107" s="22">
        <f t="shared" si="14"/>
        <v>0</v>
      </c>
      <c r="Q107" s="22">
        <f t="shared" si="15"/>
        <v>1</v>
      </c>
    </row>
    <row r="108" spans="1:17" x14ac:dyDescent="0.25">
      <c r="A108">
        <f t="shared" si="8"/>
        <v>103</v>
      </c>
      <c r="D108">
        <v>2204805.2903591585</v>
      </c>
      <c r="E108">
        <v>2116149.2225035648</v>
      </c>
      <c r="F108" s="22">
        <v>3021704.4800712662</v>
      </c>
      <c r="G108" s="22">
        <v>83938.288315380662</v>
      </c>
      <c r="H108" s="9">
        <v>1445.9681757004437</v>
      </c>
      <c r="I108" s="9">
        <f t="shared" si="11"/>
        <v>38462.548478470795</v>
      </c>
      <c r="J108" s="9">
        <f t="shared" si="12"/>
        <v>3021704.4800712662</v>
      </c>
      <c r="K108" s="9">
        <f t="shared" si="13"/>
        <v>78.562253402492274</v>
      </c>
      <c r="M108" s="9">
        <f t="shared" si="9"/>
        <v>0</v>
      </c>
      <c r="N108" s="22">
        <f t="shared" si="10"/>
        <v>73903392.476870328</v>
      </c>
      <c r="P108" s="22">
        <f t="shared" si="14"/>
        <v>0</v>
      </c>
      <c r="Q108" s="22">
        <f t="shared" si="15"/>
        <v>1</v>
      </c>
    </row>
    <row r="109" spans="1:17" x14ac:dyDescent="0.25">
      <c r="A109">
        <f t="shared" si="8"/>
        <v>104</v>
      </c>
      <c r="D109">
        <v>2018013.7740396387</v>
      </c>
      <c r="E109">
        <v>1957110.6795835833</v>
      </c>
      <c r="F109" s="22">
        <v>4061009.572378139</v>
      </c>
      <c r="G109" s="22">
        <v>56308.610229948594</v>
      </c>
      <c r="H109" s="9">
        <v>996.69646216755791</v>
      </c>
      <c r="I109" s="9">
        <f t="shared" si="11"/>
        <v>26422.198498815091</v>
      </c>
      <c r="J109" s="9">
        <f t="shared" si="12"/>
        <v>4061009.572378139</v>
      </c>
      <c r="K109" s="9">
        <f t="shared" si="13"/>
        <v>153.69688379868373</v>
      </c>
      <c r="M109" s="9">
        <f t="shared" si="9"/>
        <v>0</v>
      </c>
      <c r="N109" s="22">
        <f t="shared" si="10"/>
        <v>48783387.425252043</v>
      </c>
      <c r="P109" s="22">
        <f t="shared" si="14"/>
        <v>0</v>
      </c>
      <c r="Q109" s="22">
        <f t="shared" si="15"/>
        <v>1</v>
      </c>
    </row>
    <row r="110" spans="1:17" x14ac:dyDescent="0.25">
      <c r="A110">
        <f t="shared" si="8"/>
        <v>105</v>
      </c>
      <c r="D110">
        <v>1432354.4084118935</v>
      </c>
      <c r="E110">
        <v>1359921.4155689515</v>
      </c>
      <c r="F110" s="22">
        <v>3270750.7301533041</v>
      </c>
      <c r="G110" s="22">
        <v>116234.38773201752</v>
      </c>
      <c r="H110" s="9">
        <v>1196.6761634188733</v>
      </c>
      <c r="I110" s="9">
        <f t="shared" si="11"/>
        <v>31424.329614981962</v>
      </c>
      <c r="J110" s="9">
        <f t="shared" si="12"/>
        <v>3270750.7301533041</v>
      </c>
      <c r="K110" s="9">
        <f t="shared" si="13"/>
        <v>104.08338921553097</v>
      </c>
      <c r="M110" s="9">
        <f t="shared" si="9"/>
        <v>0</v>
      </c>
      <c r="N110" s="22">
        <f t="shared" si="10"/>
        <v>59577908.499810614</v>
      </c>
      <c r="P110" s="22">
        <f t="shared" si="14"/>
        <v>0</v>
      </c>
      <c r="Q110" s="22">
        <f t="shared" si="15"/>
        <v>1</v>
      </c>
    </row>
    <row r="111" spans="1:17" x14ac:dyDescent="0.25">
      <c r="A111">
        <f t="shared" si="8"/>
        <v>106</v>
      </c>
      <c r="D111">
        <v>1486479.6792392971</v>
      </c>
      <c r="E111">
        <v>1430204.1961158111</v>
      </c>
      <c r="F111" s="22">
        <v>3401458.3864773982</v>
      </c>
      <c r="G111" s="22">
        <v>72175.025414666423</v>
      </c>
      <c r="H111" s="9">
        <v>900.20140215572974</v>
      </c>
      <c r="I111" s="9">
        <f t="shared" si="11"/>
        <v>24414.555598293133</v>
      </c>
      <c r="J111" s="9">
        <f t="shared" si="12"/>
        <v>3401458.3864773982</v>
      </c>
      <c r="K111" s="9">
        <f t="shared" si="13"/>
        <v>139.32092160281633</v>
      </c>
      <c r="M111" s="9">
        <f t="shared" si="9"/>
        <v>0</v>
      </c>
      <c r="N111" s="22">
        <f t="shared" si="10"/>
        <v>45427652.81010887</v>
      </c>
      <c r="P111" s="22">
        <f t="shared" si="14"/>
        <v>0</v>
      </c>
      <c r="Q111" s="22">
        <f t="shared" si="15"/>
        <v>1</v>
      </c>
    </row>
    <row r="112" spans="1:17" x14ac:dyDescent="0.25">
      <c r="A112">
        <f t="shared" si="8"/>
        <v>107</v>
      </c>
      <c r="D112">
        <v>1372071.1586916458</v>
      </c>
      <c r="E112">
        <v>1316158.7539313212</v>
      </c>
      <c r="F112" s="22">
        <v>2968736.3138864026</v>
      </c>
      <c r="G112" s="22">
        <v>68183.144282891721</v>
      </c>
      <c r="H112" s="9">
        <v>901.45213754798533</v>
      </c>
      <c r="I112" s="9">
        <f t="shared" si="11"/>
        <v>24257.037681219237</v>
      </c>
      <c r="J112" s="9">
        <f t="shared" si="12"/>
        <v>2968736.3138864026</v>
      </c>
      <c r="K112" s="9">
        <f t="shared" si="13"/>
        <v>122.38659777425816</v>
      </c>
      <c r="M112" s="9">
        <f t="shared" si="9"/>
        <v>0</v>
      </c>
      <c r="N112" s="22">
        <f t="shared" si="10"/>
        <v>45545339.048552074</v>
      </c>
      <c r="P112" s="22">
        <f t="shared" si="14"/>
        <v>0</v>
      </c>
      <c r="Q112" s="22">
        <f t="shared" si="15"/>
        <v>1</v>
      </c>
    </row>
    <row r="113" spans="1:17" x14ac:dyDescent="0.25">
      <c r="A113">
        <f t="shared" si="8"/>
        <v>108</v>
      </c>
      <c r="D113">
        <v>2429554.3383896048</v>
      </c>
      <c r="E113">
        <v>2374704.6018077382</v>
      </c>
      <c r="F113" s="22">
        <v>3602032.7142360606</v>
      </c>
      <c r="G113" s="22">
        <v>67741.934637068887</v>
      </c>
      <c r="H113" s="9">
        <v>883.59951421744336</v>
      </c>
      <c r="I113" s="9">
        <f t="shared" si="11"/>
        <v>23796.009718677018</v>
      </c>
      <c r="J113" s="9">
        <f t="shared" si="12"/>
        <v>3602032.7142360606</v>
      </c>
      <c r="K113" s="9">
        <f t="shared" si="13"/>
        <v>151.37129110385663</v>
      </c>
      <c r="M113" s="9">
        <f t="shared" si="9"/>
        <v>0</v>
      </c>
      <c r="N113" s="22">
        <f t="shared" si="10"/>
        <v>43989986.723117977</v>
      </c>
      <c r="P113" s="22">
        <f t="shared" si="14"/>
        <v>0</v>
      </c>
      <c r="Q113" s="22">
        <f t="shared" si="15"/>
        <v>1</v>
      </c>
    </row>
    <row r="114" spans="1:17" x14ac:dyDescent="0.25">
      <c r="A114">
        <f t="shared" si="8"/>
        <v>109</v>
      </c>
      <c r="D114">
        <v>2116760.1933027636</v>
      </c>
      <c r="E114">
        <v>2015447.621689633</v>
      </c>
      <c r="F114" s="22">
        <v>3295505.6484762095</v>
      </c>
      <c r="G114" s="22">
        <v>153210.54998085013</v>
      </c>
      <c r="H114" s="9">
        <v>1665.0414376679691</v>
      </c>
      <c r="I114" s="9">
        <f t="shared" si="11"/>
        <v>43953.446068640595</v>
      </c>
      <c r="J114" s="9">
        <f t="shared" si="12"/>
        <v>3295505.6484762095</v>
      </c>
      <c r="K114" s="9">
        <f t="shared" si="13"/>
        <v>74.977184799793193</v>
      </c>
      <c r="M114" s="9">
        <f t="shared" si="9"/>
        <v>0</v>
      </c>
      <c r="N114" s="22">
        <f t="shared" si="10"/>
        <v>84611386.488804981</v>
      </c>
      <c r="P114" s="22">
        <f t="shared" si="14"/>
        <v>0</v>
      </c>
      <c r="Q114" s="22">
        <f t="shared" si="15"/>
        <v>1</v>
      </c>
    </row>
    <row r="115" spans="1:17" x14ac:dyDescent="0.25">
      <c r="A115">
        <f t="shared" si="8"/>
        <v>110</v>
      </c>
      <c r="D115">
        <v>1999270.3328867224</v>
      </c>
      <c r="E115">
        <v>1958364.2830208656</v>
      </c>
      <c r="F115" s="22">
        <v>2678453.9415684915</v>
      </c>
      <c r="G115" s="22">
        <v>43164.670032781112</v>
      </c>
      <c r="H115" s="9">
        <v>657.87271157743453</v>
      </c>
      <c r="I115" s="9">
        <f t="shared" si="11"/>
        <v>17746.680673803301</v>
      </c>
      <c r="J115" s="9">
        <f t="shared" si="12"/>
        <v>2678453.9415684915</v>
      </c>
      <c r="K115" s="9">
        <f t="shared" si="13"/>
        <v>150.9270376134215</v>
      </c>
      <c r="M115" s="9">
        <f t="shared" si="9"/>
        <v>0</v>
      </c>
      <c r="N115" s="22">
        <f t="shared" si="10"/>
        <v>32814907.406038109</v>
      </c>
      <c r="P115" s="22">
        <f t="shared" si="14"/>
        <v>0</v>
      </c>
      <c r="Q115" s="22">
        <f t="shared" si="15"/>
        <v>1</v>
      </c>
    </row>
    <row r="116" spans="1:17" x14ac:dyDescent="0.25">
      <c r="A116">
        <f t="shared" si="8"/>
        <v>111</v>
      </c>
      <c r="D116">
        <v>1314733.5244857164</v>
      </c>
      <c r="E116">
        <v>1278775.6274099897</v>
      </c>
      <c r="F116" s="22">
        <v>3398369.771604442</v>
      </c>
      <c r="G116" s="22">
        <v>40692.478395631413</v>
      </c>
      <c r="H116" s="9">
        <v>579.73704981638366</v>
      </c>
      <c r="I116" s="9">
        <f t="shared" si="11"/>
        <v>15599.974067333249</v>
      </c>
      <c r="J116" s="9">
        <f t="shared" si="12"/>
        <v>3398369.771604442</v>
      </c>
      <c r="K116" s="9">
        <f t="shared" si="13"/>
        <v>217.84457826251884</v>
      </c>
      <c r="M116" s="9">
        <f t="shared" si="9"/>
        <v>0</v>
      </c>
      <c r="N116" s="22">
        <f t="shared" si="10"/>
        <v>27801578.363062058</v>
      </c>
      <c r="P116" s="22">
        <f t="shared" si="14"/>
        <v>0</v>
      </c>
      <c r="Q116" s="22">
        <f t="shared" si="15"/>
        <v>1</v>
      </c>
    </row>
    <row r="117" spans="1:17" x14ac:dyDescent="0.25">
      <c r="A117">
        <f t="shared" si="8"/>
        <v>112</v>
      </c>
      <c r="D117">
        <v>1803228.1537718126</v>
      </c>
      <c r="E117">
        <v>1762465.4305829513</v>
      </c>
      <c r="F117" s="22">
        <v>3728614.6432455233</v>
      </c>
      <c r="G117" s="22">
        <v>46519.608491667779</v>
      </c>
      <c r="H117" s="9">
        <v>666.79081612589653</v>
      </c>
      <c r="I117" s="9">
        <f t="shared" si="11"/>
        <v>17684.499828255575</v>
      </c>
      <c r="J117" s="9">
        <f t="shared" si="12"/>
        <v>3728614.6432455233</v>
      </c>
      <c r="K117" s="9">
        <f t="shared" si="13"/>
        <v>210.84083120564679</v>
      </c>
      <c r="M117" s="9">
        <f t="shared" si="9"/>
        <v>0</v>
      </c>
      <c r="N117" s="22">
        <f t="shared" si="10"/>
        <v>31640385.013265628</v>
      </c>
      <c r="P117" s="22">
        <f t="shared" si="14"/>
        <v>0</v>
      </c>
      <c r="Q117" s="22">
        <f t="shared" si="15"/>
        <v>1</v>
      </c>
    </row>
    <row r="118" spans="1:17" x14ac:dyDescent="0.25">
      <c r="A118">
        <f t="shared" si="8"/>
        <v>113</v>
      </c>
      <c r="D118">
        <v>992992.65472107637</v>
      </c>
      <c r="E118">
        <v>977109.84554255905</v>
      </c>
      <c r="F118" s="22">
        <v>3649724.597105043</v>
      </c>
      <c r="G118" s="22">
        <v>21644.46848754894</v>
      </c>
      <c r="H118" s="9">
        <v>261.23521293410704</v>
      </c>
      <c r="I118" s="9">
        <f t="shared" si="11"/>
        <v>6890.597934007953</v>
      </c>
      <c r="J118" s="9">
        <f t="shared" si="12"/>
        <v>3649724.597105043</v>
      </c>
      <c r="K118" s="9">
        <f t="shared" si="13"/>
        <v>529.66732815626074</v>
      </c>
      <c r="M118" s="9">
        <f t="shared" si="9"/>
        <v>0</v>
      </c>
      <c r="N118" s="22">
        <f t="shared" si="10"/>
        <v>10131471.270910863</v>
      </c>
      <c r="P118" s="22">
        <f t="shared" si="14"/>
        <v>0</v>
      </c>
      <c r="Q118" s="22">
        <f t="shared" si="15"/>
        <v>1</v>
      </c>
    </row>
    <row r="119" spans="1:17" x14ac:dyDescent="0.25">
      <c r="A119">
        <f t="shared" si="8"/>
        <v>114</v>
      </c>
      <c r="D119">
        <v>2808928.9469274404</v>
      </c>
      <c r="E119">
        <v>2758048.7683752705</v>
      </c>
      <c r="F119" s="22">
        <v>4133183.8082948038</v>
      </c>
      <c r="G119" s="22">
        <v>39484.505082778851</v>
      </c>
      <c r="H119" s="9">
        <v>831.69310946014593</v>
      </c>
      <c r="I119" s="9">
        <f t="shared" si="11"/>
        <v>22073.856663073355</v>
      </c>
      <c r="J119" s="9">
        <f t="shared" si="12"/>
        <v>4133183.8082948038</v>
      </c>
      <c r="K119" s="9">
        <f t="shared" si="13"/>
        <v>187.24339255174536</v>
      </c>
      <c r="M119" s="9">
        <f t="shared" si="9"/>
        <v>0</v>
      </c>
      <c r="N119" s="22">
        <f t="shared" si="10"/>
        <v>40014529.517851904</v>
      </c>
      <c r="P119" s="22">
        <f t="shared" si="14"/>
        <v>0</v>
      </c>
      <c r="Q119" s="22">
        <f t="shared" si="15"/>
        <v>1</v>
      </c>
    </row>
    <row r="120" spans="1:17" x14ac:dyDescent="0.25">
      <c r="A120">
        <f t="shared" si="8"/>
        <v>115</v>
      </c>
      <c r="D120">
        <v>1405720.5681872605</v>
      </c>
      <c r="E120">
        <v>1380722.310001205</v>
      </c>
      <c r="F120" s="22">
        <v>1970673.7251316758</v>
      </c>
      <c r="G120" s="22">
        <v>37071.021124916057</v>
      </c>
      <c r="H120" s="9">
        <v>399.03601966067436</v>
      </c>
      <c r="I120" s="9">
        <f t="shared" si="11"/>
        <v>10845.244331438354</v>
      </c>
      <c r="J120" s="9">
        <f t="shared" si="12"/>
        <v>1970673.7251316758</v>
      </c>
      <c r="K120" s="9">
        <f t="shared" si="13"/>
        <v>181.70855952217303</v>
      </c>
      <c r="M120" s="9">
        <f t="shared" si="9"/>
        <v>0</v>
      </c>
      <c r="N120" s="22">
        <f t="shared" si="10"/>
        <v>19719814.937745035</v>
      </c>
      <c r="P120" s="22">
        <f t="shared" si="14"/>
        <v>0</v>
      </c>
      <c r="Q120" s="22">
        <f t="shared" si="15"/>
        <v>1</v>
      </c>
    </row>
    <row r="121" spans="1:17" x14ac:dyDescent="0.25">
      <c r="A121">
        <f t="shared" si="8"/>
        <v>116</v>
      </c>
      <c r="D121">
        <v>1929867.7154793316</v>
      </c>
      <c r="E121">
        <v>1867403.8855244056</v>
      </c>
      <c r="F121" s="22">
        <v>3036502.49340013</v>
      </c>
      <c r="G121" s="22">
        <v>80507.832871016901</v>
      </c>
      <c r="H121" s="9">
        <v>1006.555999627908</v>
      </c>
      <c r="I121" s="9">
        <f t="shared" si="11"/>
        <v>27099.307987645061</v>
      </c>
      <c r="J121" s="9">
        <f t="shared" si="12"/>
        <v>3036502.49340013</v>
      </c>
      <c r="K121" s="9">
        <f t="shared" si="13"/>
        <v>112.0509237647143</v>
      </c>
      <c r="M121" s="9">
        <f t="shared" si="9"/>
        <v>0</v>
      </c>
      <c r="N121" s="22">
        <f t="shared" si="10"/>
        <v>51162113.481889993</v>
      </c>
      <c r="P121" s="22">
        <f t="shared" si="14"/>
        <v>0</v>
      </c>
      <c r="Q121" s="22">
        <f t="shared" si="15"/>
        <v>1</v>
      </c>
    </row>
    <row r="122" spans="1:17" x14ac:dyDescent="0.25">
      <c r="A122">
        <f t="shared" si="8"/>
        <v>117</v>
      </c>
      <c r="D122">
        <v>3245463.4940821724</v>
      </c>
      <c r="E122">
        <v>3152204.4558783434</v>
      </c>
      <c r="F122" s="22">
        <v>4714181.4077333296</v>
      </c>
      <c r="G122" s="22">
        <v>95706.690244494588</v>
      </c>
      <c r="H122" s="9">
        <v>1470.093794942477</v>
      </c>
      <c r="I122" s="9">
        <f t="shared" si="11"/>
        <v>40459.501134349157</v>
      </c>
      <c r="J122" s="9">
        <f t="shared" si="12"/>
        <v>4714181.4077333296</v>
      </c>
      <c r="K122" s="9">
        <f t="shared" si="13"/>
        <v>116.5160537219551</v>
      </c>
      <c r="M122" s="9">
        <f t="shared" si="9"/>
        <v>0</v>
      </c>
      <c r="N122" s="22">
        <f t="shared" si="10"/>
        <v>76204820.860964984</v>
      </c>
      <c r="P122" s="22">
        <f t="shared" si="14"/>
        <v>0</v>
      </c>
      <c r="Q122" s="22">
        <f t="shared" si="15"/>
        <v>1</v>
      </c>
    </row>
    <row r="123" spans="1:17" x14ac:dyDescent="0.25">
      <c r="A123">
        <f t="shared" si="8"/>
        <v>118</v>
      </c>
      <c r="D123">
        <v>1316888.395886142</v>
      </c>
      <c r="E123">
        <v>1275650.6406719792</v>
      </c>
      <c r="F123" s="22">
        <v>4590158.4931365149</v>
      </c>
      <c r="G123" s="22">
        <v>34700.697168681982</v>
      </c>
      <c r="H123" s="9">
        <v>672.65330546831319</v>
      </c>
      <c r="I123" s="9">
        <f t="shared" si="11"/>
        <v>17890.587722112417</v>
      </c>
      <c r="J123" s="9">
        <f t="shared" si="12"/>
        <v>4590158.4931365149</v>
      </c>
      <c r="K123" s="9">
        <f t="shared" si="13"/>
        <v>256.56834556995398</v>
      </c>
      <c r="M123" s="9">
        <f t="shared" si="9"/>
        <v>0</v>
      </c>
      <c r="N123" s="22">
        <f t="shared" si="10"/>
        <v>31191016.95108832</v>
      </c>
      <c r="P123" s="22">
        <f t="shared" si="14"/>
        <v>0</v>
      </c>
      <c r="Q123" s="22">
        <f t="shared" si="15"/>
        <v>1</v>
      </c>
    </row>
    <row r="124" spans="1:17" x14ac:dyDescent="0.25">
      <c r="A124">
        <f t="shared" si="8"/>
        <v>119</v>
      </c>
      <c r="D124">
        <v>3053069.3817609055</v>
      </c>
      <c r="E124">
        <v>2977484.8785166591</v>
      </c>
      <c r="F124" s="22">
        <v>3080171.5857897769</v>
      </c>
      <c r="G124" s="22">
        <v>71020.845143583516</v>
      </c>
      <c r="H124" s="9">
        <v>1241.2798775129631</v>
      </c>
      <c r="I124" s="9">
        <f t="shared" si="11"/>
        <v>32791.580887483833</v>
      </c>
      <c r="J124" s="9">
        <f t="shared" si="12"/>
        <v>3080171.5857897769</v>
      </c>
      <c r="K124" s="9">
        <f t="shared" si="13"/>
        <v>93.931780732335554</v>
      </c>
      <c r="M124" s="9">
        <f t="shared" si="9"/>
        <v>0</v>
      </c>
      <c r="N124" s="22">
        <f t="shared" si="10"/>
        <v>62502990.189177886</v>
      </c>
      <c r="P124" s="22">
        <f t="shared" si="14"/>
        <v>0</v>
      </c>
      <c r="Q124" s="22">
        <f t="shared" si="15"/>
        <v>1</v>
      </c>
    </row>
    <row r="125" spans="1:17" x14ac:dyDescent="0.25">
      <c r="A125">
        <f t="shared" si="8"/>
        <v>120</v>
      </c>
      <c r="D125">
        <v>1936422.3413550092</v>
      </c>
      <c r="E125">
        <v>1887881.8941076533</v>
      </c>
      <c r="F125" s="22">
        <v>4180643.3463818887</v>
      </c>
      <c r="G125" s="22">
        <v>69976.378566382831</v>
      </c>
      <c r="H125" s="9">
        <v>799.2705321434878</v>
      </c>
      <c r="I125" s="9">
        <f t="shared" si="11"/>
        <v>21058.787633792901</v>
      </c>
      <c r="J125" s="9">
        <f t="shared" si="12"/>
        <v>4180643.3463818887</v>
      </c>
      <c r="K125" s="9">
        <f t="shared" si="13"/>
        <v>198.52250846925477</v>
      </c>
      <c r="M125" s="9">
        <f t="shared" si="9"/>
        <v>0</v>
      </c>
      <c r="N125" s="22">
        <f t="shared" si="10"/>
        <v>37936931.921203911</v>
      </c>
      <c r="P125" s="22">
        <f t="shared" si="14"/>
        <v>0</v>
      </c>
      <c r="Q125" s="22">
        <f t="shared" si="15"/>
        <v>1</v>
      </c>
    </row>
    <row r="126" spans="1:17" x14ac:dyDescent="0.25">
      <c r="A126">
        <f t="shared" si="8"/>
        <v>121</v>
      </c>
      <c r="D126">
        <v>1540299.0674688646</v>
      </c>
      <c r="E126">
        <v>1498342.1970311962</v>
      </c>
      <c r="F126" s="22">
        <v>3875894.0026869634</v>
      </c>
      <c r="G126" s="22">
        <v>48929.776111397907</v>
      </c>
      <c r="H126" s="9">
        <v>677.78849287200501</v>
      </c>
      <c r="I126" s="9">
        <f t="shared" si="11"/>
        <v>18202.568670678062</v>
      </c>
      <c r="J126" s="9">
        <f t="shared" si="12"/>
        <v>3875894.0026869634</v>
      </c>
      <c r="K126" s="9">
        <f t="shared" si="13"/>
        <v>212.93115674001098</v>
      </c>
      <c r="M126" s="9">
        <f t="shared" si="9"/>
        <v>0</v>
      </c>
      <c r="N126" s="22">
        <f t="shared" si="10"/>
        <v>32529243.338669159</v>
      </c>
      <c r="P126" s="22">
        <f t="shared" si="14"/>
        <v>0</v>
      </c>
      <c r="Q126" s="22">
        <f t="shared" si="15"/>
        <v>1</v>
      </c>
    </row>
    <row r="127" spans="1:17" x14ac:dyDescent="0.25">
      <c r="A127">
        <f t="shared" si="8"/>
        <v>122</v>
      </c>
      <c r="D127">
        <v>856514.41414881521</v>
      </c>
      <c r="E127">
        <v>828356.85503270314</v>
      </c>
      <c r="F127" s="22">
        <v>3418766.0928951059</v>
      </c>
      <c r="G127" s="22">
        <v>39888.807891586017</v>
      </c>
      <c r="H127" s="9">
        <v>472.9666926427326</v>
      </c>
      <c r="I127" s="9">
        <f t="shared" si="11"/>
        <v>12215.875446934058</v>
      </c>
      <c r="J127" s="9">
        <f t="shared" si="12"/>
        <v>3418766.0928951059</v>
      </c>
      <c r="K127" s="9">
        <f t="shared" si="13"/>
        <v>279.86255326081834</v>
      </c>
      <c r="M127" s="9">
        <f t="shared" si="9"/>
        <v>0</v>
      </c>
      <c r="N127" s="22">
        <f t="shared" si="10"/>
        <v>21012984.800973013</v>
      </c>
      <c r="P127" s="22">
        <f t="shared" si="14"/>
        <v>0</v>
      </c>
      <c r="Q127" s="22">
        <f t="shared" si="15"/>
        <v>1</v>
      </c>
    </row>
    <row r="128" spans="1:17" x14ac:dyDescent="0.25">
      <c r="A128">
        <f t="shared" si="8"/>
        <v>123</v>
      </c>
      <c r="D128">
        <v>2180312.7902561612</v>
      </c>
      <c r="E128">
        <v>2121047.5384396394</v>
      </c>
      <c r="F128" s="22">
        <v>3580825.1918623806</v>
      </c>
      <c r="G128" s="22">
        <v>58398.528031654838</v>
      </c>
      <c r="H128" s="9">
        <v>942.36842993675964</v>
      </c>
      <c r="I128" s="9">
        <f t="shared" si="11"/>
        <v>25711.636848079848</v>
      </c>
      <c r="J128" s="9">
        <f t="shared" si="12"/>
        <v>3580825.1918623806</v>
      </c>
      <c r="K128" s="9">
        <f t="shared" si="13"/>
        <v>139.26865928529156</v>
      </c>
      <c r="M128" s="9">
        <f t="shared" si="9"/>
        <v>0</v>
      </c>
      <c r="N128" s="22">
        <f t="shared" si="10"/>
        <v>47842448.504297316</v>
      </c>
      <c r="P128" s="22">
        <f t="shared" si="14"/>
        <v>0</v>
      </c>
      <c r="Q128" s="22">
        <f t="shared" si="15"/>
        <v>1</v>
      </c>
    </row>
    <row r="129" spans="1:17" x14ac:dyDescent="0.25">
      <c r="A129">
        <f t="shared" si="8"/>
        <v>124</v>
      </c>
      <c r="D129">
        <v>3051023.626534577</v>
      </c>
      <c r="E129">
        <v>2970188.3180597536</v>
      </c>
      <c r="F129" s="22">
        <v>4573226.041206955</v>
      </c>
      <c r="G129" s="22">
        <v>99849.084435879544</v>
      </c>
      <c r="H129" s="9">
        <v>1295.26302024287</v>
      </c>
      <c r="I129" s="9">
        <f t="shared" si="11"/>
        <v>35069.590228717374</v>
      </c>
      <c r="J129" s="9">
        <f t="shared" si="12"/>
        <v>4573226.041206955</v>
      </c>
      <c r="K129" s="9">
        <f t="shared" si="13"/>
        <v>130.40431928007203</v>
      </c>
      <c r="M129" s="9">
        <f t="shared" si="9"/>
        <v>0</v>
      </c>
      <c r="N129" s="22">
        <f t="shared" si="10"/>
        <v>65565954.416227788</v>
      </c>
      <c r="P129" s="22">
        <f t="shared" si="14"/>
        <v>0</v>
      </c>
      <c r="Q129" s="22">
        <f t="shared" si="15"/>
        <v>1</v>
      </c>
    </row>
    <row r="130" spans="1:17" x14ac:dyDescent="0.25">
      <c r="A130">
        <f t="shared" ref="A130:A193" si="16">A129+1</f>
        <v>125</v>
      </c>
      <c r="D130">
        <v>2320804.7730453671</v>
      </c>
      <c r="E130">
        <v>2197026.8266404425</v>
      </c>
      <c r="F130" s="22">
        <v>3569241.6167733208</v>
      </c>
      <c r="G130" s="22">
        <v>164500.58008989273</v>
      </c>
      <c r="H130" s="9">
        <v>1998.4156820755379</v>
      </c>
      <c r="I130" s="9">
        <f t="shared" si="11"/>
        <v>53699.824268312499</v>
      </c>
      <c r="J130" s="9">
        <f t="shared" si="12"/>
        <v>3569241.6167733208</v>
      </c>
      <c r="K130" s="9">
        <f t="shared" si="13"/>
        <v>66.466541844522936</v>
      </c>
      <c r="M130" s="9">
        <f t="shared" si="9"/>
        <v>0</v>
      </c>
      <c r="N130" s="22">
        <f t="shared" si="10"/>
        <v>103830406.91985168</v>
      </c>
      <c r="P130" s="22">
        <f t="shared" si="14"/>
        <v>0</v>
      </c>
      <c r="Q130" s="22">
        <f t="shared" si="15"/>
        <v>1</v>
      </c>
    </row>
    <row r="131" spans="1:17" x14ac:dyDescent="0.25">
      <c r="A131">
        <f t="shared" si="16"/>
        <v>126</v>
      </c>
      <c r="D131">
        <v>2626515.5995098716</v>
      </c>
      <c r="E131">
        <v>2545823.6083366331</v>
      </c>
      <c r="F131" s="22">
        <v>3581819.3487248244</v>
      </c>
      <c r="G131" s="22">
        <v>104050.65998225425</v>
      </c>
      <c r="H131" s="9">
        <v>1295.8158838864911</v>
      </c>
      <c r="I131" s="9">
        <f t="shared" si="11"/>
        <v>35007.413450597793</v>
      </c>
      <c r="J131" s="9">
        <f t="shared" si="12"/>
        <v>3581819.3487248244</v>
      </c>
      <c r="K131" s="9">
        <f t="shared" si="13"/>
        <v>102.31602382676634</v>
      </c>
      <c r="M131" s="9">
        <f t="shared" si="9"/>
        <v>0</v>
      </c>
      <c r="N131" s="22">
        <f t="shared" si="10"/>
        <v>66433007.552470759</v>
      </c>
      <c r="P131" s="22">
        <f t="shared" si="14"/>
        <v>0</v>
      </c>
      <c r="Q131" s="22">
        <f t="shared" si="15"/>
        <v>1</v>
      </c>
    </row>
    <row r="132" spans="1:17" x14ac:dyDescent="0.25">
      <c r="A132">
        <f t="shared" si="16"/>
        <v>127</v>
      </c>
      <c r="D132">
        <v>2896621.5579234157</v>
      </c>
      <c r="E132">
        <v>2872710.0729856533</v>
      </c>
      <c r="F132" s="22">
        <v>2685508.2464875295</v>
      </c>
      <c r="G132" s="22">
        <v>15982.566188889687</v>
      </c>
      <c r="H132" s="9">
        <v>389.6043162831993</v>
      </c>
      <c r="I132" s="9">
        <f t="shared" si="11"/>
        <v>10373.758625398828</v>
      </c>
      <c r="J132" s="9">
        <f t="shared" si="12"/>
        <v>2685508.2464875295</v>
      </c>
      <c r="K132" s="9">
        <f t="shared" si="13"/>
        <v>258.87514289299196</v>
      </c>
      <c r="M132" s="9">
        <f t="shared" si="9"/>
        <v>0</v>
      </c>
      <c r="N132" s="22">
        <f t="shared" si="10"/>
        <v>18062009.004310127</v>
      </c>
      <c r="P132" s="22">
        <f t="shared" si="14"/>
        <v>0</v>
      </c>
      <c r="Q132" s="22">
        <f t="shared" si="15"/>
        <v>1</v>
      </c>
    </row>
    <row r="133" spans="1:17" x14ac:dyDescent="0.25">
      <c r="A133">
        <f t="shared" si="16"/>
        <v>128</v>
      </c>
      <c r="D133">
        <v>2290831.6328272154</v>
      </c>
      <c r="E133">
        <v>2207167.086550056</v>
      </c>
      <c r="F133" s="22">
        <v>2720987.4842256885</v>
      </c>
      <c r="G133" s="22">
        <v>96227.448102013455</v>
      </c>
      <c r="H133" s="9">
        <v>1343.6873940848818</v>
      </c>
      <c r="I133" s="9">
        <f t="shared" si="11"/>
        <v>36297.026756882813</v>
      </c>
      <c r="J133" s="9">
        <f t="shared" si="12"/>
        <v>2720987.4842256885</v>
      </c>
      <c r="K133" s="9">
        <f t="shared" si="13"/>
        <v>74.964473053146762</v>
      </c>
      <c r="M133" s="9">
        <f t="shared" si="9"/>
        <v>0</v>
      </c>
      <c r="N133" s="22">
        <f t="shared" si="10"/>
        <v>69873066.029539943</v>
      </c>
      <c r="P133" s="22">
        <f t="shared" si="14"/>
        <v>0</v>
      </c>
      <c r="Q133" s="22">
        <f t="shared" si="15"/>
        <v>1</v>
      </c>
    </row>
    <row r="134" spans="1:17" x14ac:dyDescent="0.25">
      <c r="A134">
        <f t="shared" si="16"/>
        <v>129</v>
      </c>
      <c r="D134">
        <v>1141431.8385484442</v>
      </c>
      <c r="E134">
        <v>1119206.4210881023</v>
      </c>
      <c r="F134" s="22">
        <v>2209400.9165755627</v>
      </c>
      <c r="G134" s="22">
        <v>22746.122773767784</v>
      </c>
      <c r="H134" s="9">
        <v>351.55131989502115</v>
      </c>
      <c r="I134" s="9">
        <f t="shared" si="11"/>
        <v>9642.2751109947458</v>
      </c>
      <c r="J134" s="9">
        <f t="shared" si="12"/>
        <v>2209400.9165755627</v>
      </c>
      <c r="K134" s="9">
        <f t="shared" si="13"/>
        <v>229.13688845656984</v>
      </c>
      <c r="M134" s="9">
        <f t="shared" ref="M134:M197" si="17">cRatio*0-0</f>
        <v>0</v>
      </c>
      <c r="N134" s="22">
        <f t="shared" ref="N134:N197" si="18">cRatio*I134-J134</f>
        <v>17075149.305413928</v>
      </c>
      <c r="P134" s="22">
        <f t="shared" si="14"/>
        <v>0</v>
      </c>
      <c r="Q134" s="22">
        <f t="shared" si="15"/>
        <v>1</v>
      </c>
    </row>
    <row r="135" spans="1:17" x14ac:dyDescent="0.25">
      <c r="A135">
        <f t="shared" si="16"/>
        <v>130</v>
      </c>
      <c r="D135">
        <v>2750377.2144862255</v>
      </c>
      <c r="E135">
        <v>2624341.3342237589</v>
      </c>
      <c r="F135" s="22">
        <v>6267753.2137935748</v>
      </c>
      <c r="G135" s="22">
        <v>171224.2108908722</v>
      </c>
      <c r="H135" s="9">
        <v>2026.6305534930871</v>
      </c>
      <c r="I135" s="9">
        <f t="shared" ref="I135:I198" si="19">(D135-E135)*0.493*0.88</f>
        <v>54679.406293068518</v>
      </c>
      <c r="J135" s="9">
        <f t="shared" ref="J135:J198" si="20">F135</f>
        <v>6267753.2137935748</v>
      </c>
      <c r="K135" s="9">
        <f t="shared" ref="K135:K198" si="21">J135/I135</f>
        <v>114.62730923228975</v>
      </c>
      <c r="M135" s="9">
        <f t="shared" si="17"/>
        <v>0</v>
      </c>
      <c r="N135" s="22">
        <f t="shared" si="18"/>
        <v>103091059.37234347</v>
      </c>
      <c r="P135" s="22">
        <f t="shared" ref="P135:P198" si="22">IF(M135=MAX(M135:N135),1,0)</f>
        <v>0</v>
      </c>
      <c r="Q135" s="22">
        <f t="shared" ref="Q135:Q198" si="23">IF(N135=MAX(M135:N135),1,0)</f>
        <v>1</v>
      </c>
    </row>
    <row r="136" spans="1:17" x14ac:dyDescent="0.25">
      <c r="A136">
        <f t="shared" si="16"/>
        <v>131</v>
      </c>
      <c r="D136">
        <v>2389567.3990886197</v>
      </c>
      <c r="E136">
        <v>2299066.7980576903</v>
      </c>
      <c r="F136" s="22">
        <v>1683576.0650202532</v>
      </c>
      <c r="G136" s="22">
        <v>130047.06015004656</v>
      </c>
      <c r="H136" s="9">
        <v>1473.3281842914876</v>
      </c>
      <c r="I136" s="9">
        <f t="shared" si="19"/>
        <v>39262.78075125844</v>
      </c>
      <c r="J136" s="9">
        <f t="shared" si="20"/>
        <v>1683576.0650202532</v>
      </c>
      <c r="K136" s="9">
        <f t="shared" si="21"/>
        <v>42.879695039590175</v>
      </c>
      <c r="M136" s="9">
        <f t="shared" si="17"/>
        <v>0</v>
      </c>
      <c r="N136" s="22">
        <f t="shared" si="18"/>
        <v>76841985.437496632</v>
      </c>
      <c r="P136" s="22">
        <f t="shared" si="22"/>
        <v>0</v>
      </c>
      <c r="Q136" s="22">
        <f t="shared" si="23"/>
        <v>1</v>
      </c>
    </row>
    <row r="137" spans="1:17" x14ac:dyDescent="0.25">
      <c r="A137">
        <f t="shared" si="16"/>
        <v>132</v>
      </c>
      <c r="D137">
        <v>2784586.922985414</v>
      </c>
      <c r="E137">
        <v>2716275.6162075396</v>
      </c>
      <c r="F137" s="22">
        <v>3556252.0809102086</v>
      </c>
      <c r="G137" s="22">
        <v>72170.416238936887</v>
      </c>
      <c r="H137" s="9">
        <v>1122.6630457546853</v>
      </c>
      <c r="I137" s="9">
        <f t="shared" si="19"/>
        <v>29636.17733251306</v>
      </c>
      <c r="J137" s="9">
        <f t="shared" si="20"/>
        <v>3556252.0809102086</v>
      </c>
      <c r="K137" s="9">
        <f t="shared" si="21"/>
        <v>119.9969901991624</v>
      </c>
      <c r="M137" s="9">
        <f t="shared" si="17"/>
        <v>0</v>
      </c>
      <c r="N137" s="22">
        <f t="shared" si="18"/>
        <v>55716102.584115915</v>
      </c>
      <c r="P137" s="22">
        <f t="shared" si="22"/>
        <v>0</v>
      </c>
      <c r="Q137" s="22">
        <f t="shared" si="23"/>
        <v>1</v>
      </c>
    </row>
    <row r="138" spans="1:17" x14ac:dyDescent="0.25">
      <c r="A138">
        <f t="shared" si="16"/>
        <v>133</v>
      </c>
      <c r="D138">
        <v>2470282.7752174456</v>
      </c>
      <c r="E138">
        <v>2399815.3787757088</v>
      </c>
      <c r="F138" s="22">
        <v>1536570.0958808037</v>
      </c>
      <c r="G138" s="22">
        <v>72650.483421616809</v>
      </c>
      <c r="H138" s="9">
        <v>1130.196284535923</v>
      </c>
      <c r="I138" s="9">
        <f t="shared" si="19"/>
        <v>30571.575272283058</v>
      </c>
      <c r="J138" s="9">
        <f t="shared" si="20"/>
        <v>1536570.0958808037</v>
      </c>
      <c r="K138" s="9">
        <f t="shared" si="21"/>
        <v>50.261397464653903</v>
      </c>
      <c r="M138" s="9">
        <f t="shared" si="17"/>
        <v>0</v>
      </c>
      <c r="N138" s="22">
        <f t="shared" si="18"/>
        <v>59606580.448685311</v>
      </c>
      <c r="P138" s="22">
        <f t="shared" si="22"/>
        <v>0</v>
      </c>
      <c r="Q138" s="22">
        <f t="shared" si="23"/>
        <v>1</v>
      </c>
    </row>
    <row r="139" spans="1:17" x14ac:dyDescent="0.25">
      <c r="A139">
        <f t="shared" si="16"/>
        <v>134</v>
      </c>
      <c r="D139">
        <v>2390025.2453398192</v>
      </c>
      <c r="E139">
        <v>2303997.8971335297</v>
      </c>
      <c r="F139" s="22">
        <v>2734493.644270611</v>
      </c>
      <c r="G139" s="22">
        <v>89940.710626864617</v>
      </c>
      <c r="H139" s="9">
        <v>1410.677366177224</v>
      </c>
      <c r="I139" s="9">
        <f t="shared" si="19"/>
        <v>37322.104745816665</v>
      </c>
      <c r="J139" s="9">
        <f t="shared" si="20"/>
        <v>2734493.644270611</v>
      </c>
      <c r="K139" s="9">
        <f t="shared" si="21"/>
        <v>73.267401795637298</v>
      </c>
      <c r="M139" s="9">
        <f t="shared" si="17"/>
        <v>0</v>
      </c>
      <c r="N139" s="22">
        <f t="shared" si="18"/>
        <v>71909715.847362712</v>
      </c>
      <c r="P139" s="22">
        <f t="shared" si="22"/>
        <v>0</v>
      </c>
      <c r="Q139" s="22">
        <f t="shared" si="23"/>
        <v>1</v>
      </c>
    </row>
    <row r="140" spans="1:17" x14ac:dyDescent="0.25">
      <c r="A140">
        <f t="shared" si="16"/>
        <v>135</v>
      </c>
      <c r="D140">
        <v>1547116.7990580476</v>
      </c>
      <c r="E140">
        <v>1514268.3235268816</v>
      </c>
      <c r="F140" s="22">
        <v>3581807.9248472108</v>
      </c>
      <c r="G140" s="22">
        <v>27562.256732665377</v>
      </c>
      <c r="H140" s="9">
        <v>536.05951322576948</v>
      </c>
      <c r="I140" s="9">
        <f t="shared" si="19"/>
        <v>14250.982624441038</v>
      </c>
      <c r="J140" s="9">
        <f t="shared" si="20"/>
        <v>3581807.9248472108</v>
      </c>
      <c r="K140" s="9">
        <f t="shared" si="21"/>
        <v>251.33761083283187</v>
      </c>
      <c r="M140" s="9">
        <f t="shared" si="17"/>
        <v>0</v>
      </c>
      <c r="N140" s="22">
        <f t="shared" si="18"/>
        <v>24920157.324034862</v>
      </c>
      <c r="P140" s="22">
        <f t="shared" si="22"/>
        <v>0</v>
      </c>
      <c r="Q140" s="22">
        <f t="shared" si="23"/>
        <v>1</v>
      </c>
    </row>
    <row r="141" spans="1:17" x14ac:dyDescent="0.25">
      <c r="A141">
        <f t="shared" si="16"/>
        <v>136</v>
      </c>
      <c r="D141">
        <v>1971296.006707787</v>
      </c>
      <c r="E141">
        <v>1943590.7668575486</v>
      </c>
      <c r="F141" s="22">
        <v>5418177.4224557783</v>
      </c>
      <c r="G141" s="22">
        <v>31997.682070749372</v>
      </c>
      <c r="H141" s="9">
        <v>446.26494079338227</v>
      </c>
      <c r="I141" s="9">
        <f t="shared" si="19"/>
        <v>12019.641256627441</v>
      </c>
      <c r="J141" s="9">
        <f t="shared" si="20"/>
        <v>5418177.4224557783</v>
      </c>
      <c r="K141" s="9">
        <f t="shared" si="21"/>
        <v>450.77696636480567</v>
      </c>
      <c r="M141" s="9">
        <f t="shared" si="17"/>
        <v>0</v>
      </c>
      <c r="N141" s="22">
        <f t="shared" si="18"/>
        <v>18621105.090799101</v>
      </c>
      <c r="P141" s="22">
        <f t="shared" si="22"/>
        <v>0</v>
      </c>
      <c r="Q141" s="22">
        <f t="shared" si="23"/>
        <v>1</v>
      </c>
    </row>
    <row r="142" spans="1:17" x14ac:dyDescent="0.25">
      <c r="A142">
        <f t="shared" si="16"/>
        <v>137</v>
      </c>
      <c r="D142">
        <v>2476092.6168452278</v>
      </c>
      <c r="E142">
        <v>2433591.5630094577</v>
      </c>
      <c r="F142" s="22">
        <v>1469431.3031196462</v>
      </c>
      <c r="G142" s="22">
        <v>43028.05222144234</v>
      </c>
      <c r="H142" s="9">
        <v>684.4707040766807</v>
      </c>
      <c r="I142" s="9">
        <f t="shared" si="19"/>
        <v>18438.657196110507</v>
      </c>
      <c r="J142" s="9">
        <f t="shared" si="20"/>
        <v>1469431.3031196462</v>
      </c>
      <c r="K142" s="9">
        <f t="shared" si="21"/>
        <v>79.692967198805093</v>
      </c>
      <c r="M142" s="9">
        <f t="shared" si="17"/>
        <v>0</v>
      </c>
      <c r="N142" s="22">
        <f t="shared" si="18"/>
        <v>35407883.089101367</v>
      </c>
      <c r="P142" s="22">
        <f t="shared" si="22"/>
        <v>0</v>
      </c>
      <c r="Q142" s="22">
        <f t="shared" si="23"/>
        <v>1</v>
      </c>
    </row>
    <row r="143" spans="1:17" x14ac:dyDescent="0.25">
      <c r="A143">
        <f t="shared" si="16"/>
        <v>138</v>
      </c>
      <c r="D143">
        <v>1952800.5804911312</v>
      </c>
      <c r="E143">
        <v>1893023.8222856312</v>
      </c>
      <c r="F143" s="22">
        <v>4044814.4338057437</v>
      </c>
      <c r="G143" s="22">
        <v>71175.447603814187</v>
      </c>
      <c r="H143" s="9">
        <v>958.45447291331948</v>
      </c>
      <c r="I143" s="9">
        <f t="shared" si="19"/>
        <v>25933.548779874105</v>
      </c>
      <c r="J143" s="9">
        <f t="shared" si="20"/>
        <v>4044814.4338057437</v>
      </c>
      <c r="K143" s="9">
        <f t="shared" si="21"/>
        <v>155.96841250452957</v>
      </c>
      <c r="M143" s="9">
        <f t="shared" si="17"/>
        <v>0</v>
      </c>
      <c r="N143" s="22">
        <f t="shared" si="18"/>
        <v>47822283.125942469</v>
      </c>
      <c r="P143" s="22">
        <f t="shared" si="22"/>
        <v>0</v>
      </c>
      <c r="Q143" s="22">
        <f t="shared" si="23"/>
        <v>1</v>
      </c>
    </row>
    <row r="144" spans="1:17" x14ac:dyDescent="0.25">
      <c r="A144">
        <f t="shared" si="16"/>
        <v>139</v>
      </c>
      <c r="D144">
        <v>1746345.6582115162</v>
      </c>
      <c r="E144">
        <v>1691598.3123710775</v>
      </c>
      <c r="F144" s="22">
        <v>3408243.5500433552</v>
      </c>
      <c r="G144" s="22">
        <v>66253.935416383538</v>
      </c>
      <c r="H144" s="9">
        <v>892.10399319652788</v>
      </c>
      <c r="I144" s="9">
        <f t="shared" si="19"/>
        <v>23751.588519415938</v>
      </c>
      <c r="J144" s="9">
        <f t="shared" si="20"/>
        <v>3408243.5500433552</v>
      </c>
      <c r="K144" s="9">
        <f t="shared" si="21"/>
        <v>143.49539388732916</v>
      </c>
      <c r="M144" s="9">
        <f t="shared" si="17"/>
        <v>0</v>
      </c>
      <c r="N144" s="22">
        <f t="shared" si="18"/>
        <v>44094933.488788523</v>
      </c>
      <c r="P144" s="22">
        <f t="shared" si="22"/>
        <v>0</v>
      </c>
      <c r="Q144" s="22">
        <f t="shared" si="23"/>
        <v>1</v>
      </c>
    </row>
    <row r="145" spans="1:17" x14ac:dyDescent="0.25">
      <c r="A145">
        <f t="shared" si="16"/>
        <v>140</v>
      </c>
      <c r="D145">
        <v>1799673.6797804472</v>
      </c>
      <c r="E145">
        <v>1747007.7700161131</v>
      </c>
      <c r="F145" s="22">
        <v>3267788.8513558423</v>
      </c>
      <c r="G145" s="22">
        <v>51957.635170373673</v>
      </c>
      <c r="H145" s="9">
        <v>861.28256594743652</v>
      </c>
      <c r="I145" s="9">
        <f t="shared" si="19"/>
        <v>22848.578292158705</v>
      </c>
      <c r="J145" s="9">
        <f t="shared" si="20"/>
        <v>3267788.8513558423</v>
      </c>
      <c r="K145" s="9">
        <f t="shared" si="21"/>
        <v>143.01935155752335</v>
      </c>
      <c r="M145" s="9">
        <f t="shared" si="17"/>
        <v>0</v>
      </c>
      <c r="N145" s="22">
        <f t="shared" si="18"/>
        <v>42429367.732961565</v>
      </c>
      <c r="P145" s="22">
        <f t="shared" si="22"/>
        <v>0</v>
      </c>
      <c r="Q145" s="22">
        <f t="shared" si="23"/>
        <v>1</v>
      </c>
    </row>
    <row r="146" spans="1:17" x14ac:dyDescent="0.25">
      <c r="A146">
        <f t="shared" si="16"/>
        <v>141</v>
      </c>
      <c r="D146">
        <v>2594042.9269607402</v>
      </c>
      <c r="E146">
        <v>2529736.7237355006</v>
      </c>
      <c r="F146" s="22">
        <v>4561480.4788151672</v>
      </c>
      <c r="G146" s="22">
        <v>63770.841129645414</v>
      </c>
      <c r="H146" s="9">
        <v>1035.2402860582006</v>
      </c>
      <c r="I146" s="9">
        <f t="shared" si="19"/>
        <v>27898.603207237968</v>
      </c>
      <c r="J146" s="9">
        <f t="shared" si="20"/>
        <v>4561480.4788151672</v>
      </c>
      <c r="K146" s="9">
        <f t="shared" si="21"/>
        <v>163.50210958345556</v>
      </c>
      <c r="M146" s="9">
        <f t="shared" si="17"/>
        <v>0</v>
      </c>
      <c r="N146" s="22">
        <f t="shared" si="18"/>
        <v>51235725.935660765</v>
      </c>
      <c r="P146" s="22">
        <f t="shared" si="22"/>
        <v>0</v>
      </c>
      <c r="Q146" s="22">
        <f t="shared" si="23"/>
        <v>1</v>
      </c>
    </row>
    <row r="147" spans="1:17" x14ac:dyDescent="0.25">
      <c r="A147">
        <f t="shared" si="16"/>
        <v>142</v>
      </c>
      <c r="D147">
        <v>2784690.3726220769</v>
      </c>
      <c r="E147">
        <v>2721499.2846927489</v>
      </c>
      <c r="F147" s="22">
        <v>4432468.388812514</v>
      </c>
      <c r="G147" s="22">
        <v>78378.616588704914</v>
      </c>
      <c r="H147" s="9">
        <v>1018.8642685972227</v>
      </c>
      <c r="I147" s="9">
        <f t="shared" si="19"/>
        <v>27414.821587259645</v>
      </c>
      <c r="J147" s="9">
        <f t="shared" si="20"/>
        <v>4432468.388812514</v>
      </c>
      <c r="K147" s="9">
        <f t="shared" si="21"/>
        <v>161.68146032627814</v>
      </c>
      <c r="M147" s="9">
        <f t="shared" si="17"/>
        <v>0</v>
      </c>
      <c r="N147" s="22">
        <f t="shared" si="18"/>
        <v>50397174.785706781</v>
      </c>
      <c r="P147" s="22">
        <f t="shared" si="22"/>
        <v>0</v>
      </c>
      <c r="Q147" s="22">
        <f t="shared" si="23"/>
        <v>1</v>
      </c>
    </row>
    <row r="148" spans="1:17" x14ac:dyDescent="0.25">
      <c r="A148">
        <f t="shared" si="16"/>
        <v>143</v>
      </c>
      <c r="D148">
        <v>1875439.6019472505</v>
      </c>
      <c r="E148">
        <v>1829807.6877242788</v>
      </c>
      <c r="F148" s="22">
        <v>4009706.734672477</v>
      </c>
      <c r="G148" s="22">
        <v>52227.184478709896</v>
      </c>
      <c r="H148" s="9">
        <v>743.44556279144672</v>
      </c>
      <c r="I148" s="9">
        <f t="shared" si="19"/>
        <v>19796.949666494074</v>
      </c>
      <c r="J148" s="9">
        <f t="shared" si="20"/>
        <v>4009706.734672477</v>
      </c>
      <c r="K148" s="9">
        <f t="shared" si="21"/>
        <v>202.54164415333247</v>
      </c>
      <c r="M148" s="9">
        <f t="shared" si="17"/>
        <v>0</v>
      </c>
      <c r="N148" s="22">
        <f t="shared" si="18"/>
        <v>35584192.598315671</v>
      </c>
      <c r="P148" s="22">
        <f t="shared" si="22"/>
        <v>0</v>
      </c>
      <c r="Q148" s="22">
        <f t="shared" si="23"/>
        <v>1</v>
      </c>
    </row>
    <row r="149" spans="1:17" x14ac:dyDescent="0.25">
      <c r="A149">
        <f t="shared" si="16"/>
        <v>144</v>
      </c>
      <c r="D149">
        <v>2013630.073022078</v>
      </c>
      <c r="E149">
        <v>1950144.2915579886</v>
      </c>
      <c r="F149" s="22">
        <v>4229407.3807925824</v>
      </c>
      <c r="G149" s="22">
        <v>82519.362699067919</v>
      </c>
      <c r="H149" s="9">
        <v>1007.9724427511064</v>
      </c>
      <c r="I149" s="9">
        <f t="shared" si="19"/>
        <v>27542.671430380546</v>
      </c>
      <c r="J149" s="9">
        <f t="shared" si="20"/>
        <v>4229407.3807925824</v>
      </c>
      <c r="K149" s="9">
        <f t="shared" si="21"/>
        <v>153.55835731051837</v>
      </c>
      <c r="M149" s="9">
        <f t="shared" si="17"/>
        <v>0</v>
      </c>
      <c r="N149" s="22">
        <f t="shared" si="18"/>
        <v>50855935.479968511</v>
      </c>
      <c r="P149" s="22">
        <f t="shared" si="22"/>
        <v>0</v>
      </c>
      <c r="Q149" s="22">
        <f t="shared" si="23"/>
        <v>1</v>
      </c>
    </row>
    <row r="150" spans="1:17" x14ac:dyDescent="0.25">
      <c r="A150">
        <f t="shared" si="16"/>
        <v>145</v>
      </c>
      <c r="D150">
        <v>2103603.7234748765</v>
      </c>
      <c r="E150">
        <v>2051930.5129751142</v>
      </c>
      <c r="F150" s="22">
        <v>1918438.1822423055</v>
      </c>
      <c r="G150" s="22">
        <v>65490.698143983951</v>
      </c>
      <c r="H150" s="9">
        <v>845.11396780010546</v>
      </c>
      <c r="I150" s="9">
        <f t="shared" si="19"/>
        <v>22417.905643216887</v>
      </c>
      <c r="J150" s="9">
        <f t="shared" si="20"/>
        <v>1918438.1822423055</v>
      </c>
      <c r="K150" s="9">
        <f t="shared" si="21"/>
        <v>85.57615563087974</v>
      </c>
      <c r="M150" s="9">
        <f t="shared" si="17"/>
        <v>0</v>
      </c>
      <c r="N150" s="22">
        <f t="shared" si="18"/>
        <v>42917373.104191467</v>
      </c>
      <c r="P150" s="22">
        <f t="shared" si="22"/>
        <v>0</v>
      </c>
      <c r="Q150" s="22">
        <f t="shared" si="23"/>
        <v>1</v>
      </c>
    </row>
    <row r="151" spans="1:17" x14ac:dyDescent="0.25">
      <c r="A151">
        <f t="shared" si="16"/>
        <v>146</v>
      </c>
      <c r="D151">
        <v>1919855.0605212953</v>
      </c>
      <c r="E151">
        <v>1891300.899724117</v>
      </c>
      <c r="F151" s="22">
        <v>4681417.7452433249</v>
      </c>
      <c r="G151" s="22">
        <v>34632.575682774062</v>
      </c>
      <c r="H151" s="9">
        <v>466.5707778618671</v>
      </c>
      <c r="I151" s="9">
        <f t="shared" si="19"/>
        <v>12387.937120247825</v>
      </c>
      <c r="J151" s="9">
        <f t="shared" si="20"/>
        <v>4681417.7452433249</v>
      </c>
      <c r="K151" s="9">
        <f t="shared" si="21"/>
        <v>377.90131640171512</v>
      </c>
      <c r="M151" s="9">
        <f t="shared" si="17"/>
        <v>0</v>
      </c>
      <c r="N151" s="22">
        <f t="shared" si="18"/>
        <v>20094456.495252326</v>
      </c>
      <c r="P151" s="22">
        <f t="shared" si="22"/>
        <v>0</v>
      </c>
      <c r="Q151" s="22">
        <f t="shared" si="23"/>
        <v>1</v>
      </c>
    </row>
    <row r="152" spans="1:17" x14ac:dyDescent="0.25">
      <c r="A152">
        <f t="shared" si="16"/>
        <v>147</v>
      </c>
      <c r="D152">
        <v>1847724.6739198386</v>
      </c>
      <c r="E152">
        <v>1787383.997596306</v>
      </c>
      <c r="F152" s="22">
        <v>4002064.728847818</v>
      </c>
      <c r="G152" s="22">
        <v>98515.188738347788</v>
      </c>
      <c r="H152" s="9">
        <v>998.24477835217476</v>
      </c>
      <c r="I152" s="9">
        <f t="shared" si="19"/>
        <v>26178.199016201379</v>
      </c>
      <c r="J152" s="9">
        <f t="shared" si="20"/>
        <v>4002064.728847818</v>
      </c>
      <c r="K152" s="9">
        <f t="shared" si="21"/>
        <v>152.87777155223654</v>
      </c>
      <c r="M152" s="9">
        <f t="shared" si="17"/>
        <v>0</v>
      </c>
      <c r="N152" s="22">
        <f t="shared" si="18"/>
        <v>48354333.303554945</v>
      </c>
      <c r="P152" s="22">
        <f t="shared" si="22"/>
        <v>0</v>
      </c>
      <c r="Q152" s="22">
        <f t="shared" si="23"/>
        <v>1</v>
      </c>
    </row>
    <row r="153" spans="1:17" x14ac:dyDescent="0.25">
      <c r="A153">
        <f t="shared" si="16"/>
        <v>148</v>
      </c>
      <c r="D153">
        <v>831268.03717600566</v>
      </c>
      <c r="E153">
        <v>807233.76835611369</v>
      </c>
      <c r="F153" s="22">
        <v>3110612.2060929555</v>
      </c>
      <c r="G153" s="22">
        <v>31578.886114618679</v>
      </c>
      <c r="H153" s="9">
        <v>389.71046996540645</v>
      </c>
      <c r="I153" s="9">
        <f t="shared" si="19"/>
        <v>10427.027184821929</v>
      </c>
      <c r="J153" s="9">
        <f t="shared" si="20"/>
        <v>3110612.2060929555</v>
      </c>
      <c r="K153" s="9">
        <f t="shared" si="21"/>
        <v>298.32205775975234</v>
      </c>
      <c r="M153" s="9">
        <f t="shared" si="17"/>
        <v>0</v>
      </c>
      <c r="N153" s="22">
        <f t="shared" si="18"/>
        <v>17743442.163550906</v>
      </c>
      <c r="P153" s="22">
        <f t="shared" si="22"/>
        <v>0</v>
      </c>
      <c r="Q153" s="22">
        <f t="shared" si="23"/>
        <v>1</v>
      </c>
    </row>
    <row r="154" spans="1:17" x14ac:dyDescent="0.25">
      <c r="A154">
        <f t="shared" si="16"/>
        <v>149</v>
      </c>
      <c r="D154">
        <v>2266602.6947816079</v>
      </c>
      <c r="E154">
        <v>2194214.5417527114</v>
      </c>
      <c r="F154" s="22">
        <v>2835040.9918974047</v>
      </c>
      <c r="G154" s="22">
        <v>79646.63934002594</v>
      </c>
      <c r="H154" s="9">
        <v>1189.7837289991803</v>
      </c>
      <c r="I154" s="9">
        <f t="shared" si="19"/>
        <v>31404.876310056476</v>
      </c>
      <c r="J154" s="9">
        <f t="shared" si="20"/>
        <v>2835040.9918974047</v>
      </c>
      <c r="K154" s="9">
        <f t="shared" si="21"/>
        <v>90.273910456051283</v>
      </c>
      <c r="M154" s="9">
        <f t="shared" si="17"/>
        <v>0</v>
      </c>
      <c r="N154" s="22">
        <f t="shared" si="18"/>
        <v>59974711.628215544</v>
      </c>
      <c r="P154" s="22">
        <f t="shared" si="22"/>
        <v>0</v>
      </c>
      <c r="Q154" s="22">
        <f t="shared" si="23"/>
        <v>1</v>
      </c>
    </row>
    <row r="155" spans="1:17" x14ac:dyDescent="0.25">
      <c r="A155">
        <f t="shared" si="16"/>
        <v>150</v>
      </c>
      <c r="D155">
        <v>2388619.5058352016</v>
      </c>
      <c r="E155">
        <v>2345924.5017728484</v>
      </c>
      <c r="F155" s="22">
        <v>4120527.0874086451</v>
      </c>
      <c r="G155" s="22">
        <v>45269.507445976371</v>
      </c>
      <c r="H155" s="9">
        <v>707.18679220880585</v>
      </c>
      <c r="I155" s="9">
        <f t="shared" si="19"/>
        <v>18522.800562411296</v>
      </c>
      <c r="J155" s="9">
        <f t="shared" si="20"/>
        <v>4120527.0874086451</v>
      </c>
      <c r="K155" s="9">
        <f t="shared" si="21"/>
        <v>222.4570239000746</v>
      </c>
      <c r="M155" s="9">
        <f t="shared" si="17"/>
        <v>0</v>
      </c>
      <c r="N155" s="22">
        <f t="shared" si="18"/>
        <v>32925074.037413947</v>
      </c>
      <c r="P155" s="22">
        <f t="shared" si="22"/>
        <v>0</v>
      </c>
      <c r="Q155" s="22">
        <f t="shared" si="23"/>
        <v>1</v>
      </c>
    </row>
    <row r="156" spans="1:17" x14ac:dyDescent="0.25">
      <c r="A156">
        <f t="shared" si="16"/>
        <v>151</v>
      </c>
      <c r="D156">
        <v>2254369.5439834944</v>
      </c>
      <c r="E156">
        <v>2226263.1023030453</v>
      </c>
      <c r="F156" s="22">
        <v>5550023.7650106819</v>
      </c>
      <c r="G156" s="22">
        <v>15060.127528154489</v>
      </c>
      <c r="H156" s="9">
        <v>447.03416583541548</v>
      </c>
      <c r="I156" s="9">
        <f t="shared" si="19"/>
        <v>12193.698658646021</v>
      </c>
      <c r="J156" s="9">
        <f t="shared" si="20"/>
        <v>5550023.7650106819</v>
      </c>
      <c r="K156" s="9">
        <f t="shared" si="21"/>
        <v>455.15506987499663</v>
      </c>
      <c r="M156" s="9">
        <f t="shared" si="17"/>
        <v>0</v>
      </c>
      <c r="N156" s="22">
        <f t="shared" si="18"/>
        <v>18837373.552281361</v>
      </c>
      <c r="P156" s="22">
        <f t="shared" si="22"/>
        <v>0</v>
      </c>
      <c r="Q156" s="22">
        <f t="shared" si="23"/>
        <v>1</v>
      </c>
    </row>
    <row r="157" spans="1:17" x14ac:dyDescent="0.25">
      <c r="A157">
        <f t="shared" si="16"/>
        <v>152</v>
      </c>
      <c r="D157">
        <v>2241358.5092330119</v>
      </c>
      <c r="E157">
        <v>2193368.0616056104</v>
      </c>
      <c r="F157" s="22">
        <v>3364391.6738269576</v>
      </c>
      <c r="G157" s="22">
        <v>43857.654574201253</v>
      </c>
      <c r="H157" s="9">
        <v>786.53019216314715</v>
      </c>
      <c r="I157" s="9">
        <f t="shared" si="19"/>
        <v>20820.175798671844</v>
      </c>
      <c r="J157" s="9">
        <f t="shared" si="20"/>
        <v>3364391.6738269576</v>
      </c>
      <c r="K157" s="9">
        <f t="shared" si="21"/>
        <v>161.59285619680398</v>
      </c>
      <c r="M157" s="9">
        <f t="shared" si="17"/>
        <v>0</v>
      </c>
      <c r="N157" s="22">
        <f t="shared" si="18"/>
        <v>38275959.923516735</v>
      </c>
      <c r="P157" s="22">
        <f t="shared" si="22"/>
        <v>0</v>
      </c>
      <c r="Q157" s="22">
        <f t="shared" si="23"/>
        <v>1</v>
      </c>
    </row>
    <row r="158" spans="1:17" x14ac:dyDescent="0.25">
      <c r="A158">
        <f t="shared" si="16"/>
        <v>153</v>
      </c>
      <c r="D158">
        <v>1376035.3395815419</v>
      </c>
      <c r="E158">
        <v>1336158.4590795573</v>
      </c>
      <c r="F158" s="22">
        <v>2591106.4256642922</v>
      </c>
      <c r="G158" s="22">
        <v>48769.440005414413</v>
      </c>
      <c r="H158" s="9">
        <v>651.04499914414191</v>
      </c>
      <c r="I158" s="9">
        <f t="shared" si="19"/>
        <v>17300.185836981007</v>
      </c>
      <c r="J158" s="9">
        <f t="shared" si="20"/>
        <v>2591106.4256642922</v>
      </c>
      <c r="K158" s="9">
        <f t="shared" si="21"/>
        <v>149.77332903127109</v>
      </c>
      <c r="M158" s="9">
        <f t="shared" si="17"/>
        <v>0</v>
      </c>
      <c r="N158" s="22">
        <f t="shared" si="18"/>
        <v>32009265.248297721</v>
      </c>
      <c r="P158" s="22">
        <f t="shared" si="22"/>
        <v>0</v>
      </c>
      <c r="Q158" s="22">
        <f t="shared" si="23"/>
        <v>1</v>
      </c>
    </row>
    <row r="159" spans="1:17" x14ac:dyDescent="0.25">
      <c r="A159">
        <f t="shared" si="16"/>
        <v>154</v>
      </c>
      <c r="D159">
        <v>1522194.3998624959</v>
      </c>
      <c r="E159">
        <v>1424451.7715833955</v>
      </c>
      <c r="F159" s="22">
        <v>2356531.7606355874</v>
      </c>
      <c r="G159" s="22">
        <v>177696.14935611119</v>
      </c>
      <c r="H159" s="9">
        <v>1582.2506722714497</v>
      </c>
      <c r="I159" s="9">
        <f t="shared" si="19"/>
        <v>42404.661852604921</v>
      </c>
      <c r="J159" s="9">
        <f t="shared" si="20"/>
        <v>2356531.7606355874</v>
      </c>
      <c r="K159" s="9">
        <f t="shared" si="21"/>
        <v>55.572469103201335</v>
      </c>
      <c r="M159" s="9">
        <f t="shared" si="17"/>
        <v>0</v>
      </c>
      <c r="N159" s="22">
        <f t="shared" si="18"/>
        <v>82452791.944574252</v>
      </c>
      <c r="P159" s="22">
        <f t="shared" si="22"/>
        <v>0</v>
      </c>
      <c r="Q159" s="22">
        <f t="shared" si="23"/>
        <v>1</v>
      </c>
    </row>
    <row r="160" spans="1:17" x14ac:dyDescent="0.25">
      <c r="A160">
        <f t="shared" si="16"/>
        <v>155</v>
      </c>
      <c r="D160">
        <v>1575942.0783427686</v>
      </c>
      <c r="E160">
        <v>1540294.0202284497</v>
      </c>
      <c r="F160" s="22">
        <v>4308136.5069387835</v>
      </c>
      <c r="G160" s="22">
        <v>44448.241238812407</v>
      </c>
      <c r="H160" s="9">
        <v>563.19623441189469</v>
      </c>
      <c r="I160" s="9">
        <f t="shared" si="19"/>
        <v>15465.553532316102</v>
      </c>
      <c r="J160" s="9">
        <f t="shared" si="20"/>
        <v>4308136.5069387835</v>
      </c>
      <c r="K160" s="9">
        <f t="shared" si="21"/>
        <v>278.563356813366</v>
      </c>
      <c r="M160" s="9">
        <f t="shared" si="17"/>
        <v>0</v>
      </c>
      <c r="N160" s="22">
        <f t="shared" si="18"/>
        <v>26622970.557693422</v>
      </c>
      <c r="P160" s="22">
        <f t="shared" si="22"/>
        <v>0</v>
      </c>
      <c r="Q160" s="22">
        <f t="shared" si="23"/>
        <v>1</v>
      </c>
    </row>
    <row r="161" spans="1:17" x14ac:dyDescent="0.25">
      <c r="A161">
        <f t="shared" si="16"/>
        <v>156</v>
      </c>
      <c r="D161">
        <v>1203851.7203892327</v>
      </c>
      <c r="E161">
        <v>1188389.7989896727</v>
      </c>
      <c r="F161" s="22">
        <v>3647546.1726052882</v>
      </c>
      <c r="G161" s="22">
        <v>14914.778901364181</v>
      </c>
      <c r="H161" s="9">
        <v>250.41633473731054</v>
      </c>
      <c r="I161" s="9">
        <f t="shared" si="19"/>
        <v>6707.9999799851357</v>
      </c>
      <c r="J161" s="9">
        <f t="shared" si="20"/>
        <v>3647546.1726052882</v>
      </c>
      <c r="K161" s="9">
        <f t="shared" si="21"/>
        <v>543.76061173055803</v>
      </c>
      <c r="M161" s="9">
        <f t="shared" si="17"/>
        <v>0</v>
      </c>
      <c r="N161" s="22">
        <f t="shared" si="18"/>
        <v>9768453.7873649821</v>
      </c>
      <c r="P161" s="22">
        <f t="shared" si="22"/>
        <v>0</v>
      </c>
      <c r="Q161" s="22">
        <f t="shared" si="23"/>
        <v>1</v>
      </c>
    </row>
    <row r="162" spans="1:17" x14ac:dyDescent="0.25">
      <c r="A162">
        <f t="shared" si="16"/>
        <v>157</v>
      </c>
      <c r="D162">
        <v>2785911.8078564173</v>
      </c>
      <c r="E162">
        <v>2721626.1651318632</v>
      </c>
      <c r="F162" s="22">
        <v>3764492.3232262968</v>
      </c>
      <c r="G162" s="22">
        <v>52519.059855508487</v>
      </c>
      <c r="H162" s="9">
        <v>1016.237723249782</v>
      </c>
      <c r="I162" s="9">
        <f t="shared" si="19"/>
        <v>27889.683239620528</v>
      </c>
      <c r="J162" s="9">
        <f t="shared" si="20"/>
        <v>3764492.3232262968</v>
      </c>
      <c r="K162" s="9">
        <f t="shared" si="21"/>
        <v>134.97795191443404</v>
      </c>
      <c r="M162" s="9">
        <f t="shared" si="17"/>
        <v>0</v>
      </c>
      <c r="N162" s="22">
        <f t="shared" si="18"/>
        <v>52014874.156014763</v>
      </c>
      <c r="P162" s="22">
        <f t="shared" si="22"/>
        <v>0</v>
      </c>
      <c r="Q162" s="22">
        <f t="shared" si="23"/>
        <v>1</v>
      </c>
    </row>
    <row r="163" spans="1:17" x14ac:dyDescent="0.25">
      <c r="A163">
        <f t="shared" si="16"/>
        <v>158</v>
      </c>
      <c r="D163">
        <v>1568210.3890164201</v>
      </c>
      <c r="E163">
        <v>1532486.1126028821</v>
      </c>
      <c r="F163" s="22">
        <v>4711112.6138770571</v>
      </c>
      <c r="G163" s="22">
        <v>39386.290723254599</v>
      </c>
      <c r="H163" s="9">
        <v>591.23261052059024</v>
      </c>
      <c r="I163" s="9">
        <f t="shared" si="19"/>
        <v>15498.620079249336</v>
      </c>
      <c r="J163" s="9">
        <f t="shared" si="20"/>
        <v>4711112.6138770571</v>
      </c>
      <c r="K163" s="9">
        <f t="shared" si="21"/>
        <v>303.96981084687872</v>
      </c>
      <c r="M163" s="9">
        <f t="shared" si="17"/>
        <v>0</v>
      </c>
      <c r="N163" s="22">
        <f t="shared" si="18"/>
        <v>26286127.544621617</v>
      </c>
      <c r="P163" s="22">
        <f t="shared" si="22"/>
        <v>0</v>
      </c>
      <c r="Q163" s="22">
        <f t="shared" si="23"/>
        <v>1</v>
      </c>
    </row>
    <row r="164" spans="1:17" x14ac:dyDescent="0.25">
      <c r="A164">
        <f t="shared" si="16"/>
        <v>159</v>
      </c>
      <c r="D164">
        <v>2127030.3359431718</v>
      </c>
      <c r="E164">
        <v>2056399.2082178809</v>
      </c>
      <c r="F164" s="22">
        <v>2830493.6653180053</v>
      </c>
      <c r="G164" s="22">
        <v>102756.10340762325</v>
      </c>
      <c r="H164" s="9">
        <v>1169.9985336522004</v>
      </c>
      <c r="I164" s="9">
        <f t="shared" si="19"/>
        <v>30642.608452340173</v>
      </c>
      <c r="J164" s="9">
        <f t="shared" si="20"/>
        <v>2830493.6653180053</v>
      </c>
      <c r="K164" s="9">
        <f t="shared" si="21"/>
        <v>92.371172308010244</v>
      </c>
      <c r="M164" s="9">
        <f t="shared" si="17"/>
        <v>0</v>
      </c>
      <c r="N164" s="22">
        <f t="shared" si="18"/>
        <v>58454723.239362344</v>
      </c>
      <c r="P164" s="22">
        <f t="shared" si="22"/>
        <v>0</v>
      </c>
      <c r="Q164" s="22">
        <f t="shared" si="23"/>
        <v>1</v>
      </c>
    </row>
    <row r="165" spans="1:17" x14ac:dyDescent="0.25">
      <c r="A165">
        <f t="shared" si="16"/>
        <v>160</v>
      </c>
      <c r="D165">
        <v>2617554.6371121551</v>
      </c>
      <c r="E165">
        <v>2540985.162939996</v>
      </c>
      <c r="F165" s="22">
        <v>3210451.5425372571</v>
      </c>
      <c r="G165" s="22">
        <v>76022.130121048016</v>
      </c>
      <c r="H165" s="9">
        <v>1206.6962713493704</v>
      </c>
      <c r="I165" s="9">
        <f t="shared" si="19"/>
        <v>33218.900674849501</v>
      </c>
      <c r="J165" s="9">
        <f t="shared" si="20"/>
        <v>3210451.5425372571</v>
      </c>
      <c r="K165" s="9">
        <f t="shared" si="21"/>
        <v>96.645327729581837</v>
      </c>
      <c r="M165" s="9">
        <f t="shared" si="17"/>
        <v>0</v>
      </c>
      <c r="N165" s="22">
        <f t="shared" si="18"/>
        <v>63227349.807161748</v>
      </c>
      <c r="P165" s="22">
        <f t="shared" si="22"/>
        <v>0</v>
      </c>
      <c r="Q165" s="22">
        <f t="shared" si="23"/>
        <v>1</v>
      </c>
    </row>
    <row r="166" spans="1:17" x14ac:dyDescent="0.25">
      <c r="A166">
        <f t="shared" si="16"/>
        <v>161</v>
      </c>
      <c r="D166">
        <v>2665310.8631264572</v>
      </c>
      <c r="E166">
        <v>2572681.1627947483</v>
      </c>
      <c r="F166" s="22">
        <v>3341843.96945462</v>
      </c>
      <c r="G166" s="22">
        <v>112749.67909899357</v>
      </c>
      <c r="H166" s="9">
        <v>1493.3367468980287</v>
      </c>
      <c r="I166" s="9">
        <f t="shared" si="19"/>
        <v>40186.469191908582</v>
      </c>
      <c r="J166" s="9">
        <f t="shared" si="20"/>
        <v>3341843.96945462</v>
      </c>
      <c r="K166" s="9">
        <f t="shared" si="21"/>
        <v>83.158437072334038</v>
      </c>
      <c r="M166" s="9">
        <f t="shared" si="17"/>
        <v>0</v>
      </c>
      <c r="N166" s="22">
        <f t="shared" si="18"/>
        <v>77031094.41436255</v>
      </c>
      <c r="P166" s="22">
        <f t="shared" si="22"/>
        <v>0</v>
      </c>
      <c r="Q166" s="22">
        <f t="shared" si="23"/>
        <v>1</v>
      </c>
    </row>
    <row r="167" spans="1:17" x14ac:dyDescent="0.25">
      <c r="A167">
        <f t="shared" si="16"/>
        <v>162</v>
      </c>
      <c r="D167">
        <v>1913247.7178854437</v>
      </c>
      <c r="E167">
        <v>1825006.3106974785</v>
      </c>
      <c r="F167" s="22">
        <v>4309664.9442201778</v>
      </c>
      <c r="G167" s="22">
        <v>96292.453370317002</v>
      </c>
      <c r="H167" s="9">
        <v>1437.6777484504346</v>
      </c>
      <c r="I167" s="9">
        <f t="shared" si="19"/>
        <v>38282.652094426834</v>
      </c>
      <c r="J167" s="9">
        <f t="shared" si="20"/>
        <v>4309664.9442201778</v>
      </c>
      <c r="K167" s="9">
        <f t="shared" si="21"/>
        <v>112.57487944121762</v>
      </c>
      <c r="M167" s="9">
        <f t="shared" si="17"/>
        <v>0</v>
      </c>
      <c r="N167" s="22">
        <f t="shared" si="18"/>
        <v>72255639.244633496</v>
      </c>
      <c r="P167" s="22">
        <f t="shared" si="22"/>
        <v>0</v>
      </c>
      <c r="Q167" s="22">
        <f t="shared" si="23"/>
        <v>1</v>
      </c>
    </row>
    <row r="168" spans="1:17" x14ac:dyDescent="0.25">
      <c r="A168">
        <f t="shared" si="16"/>
        <v>163</v>
      </c>
      <c r="D168">
        <v>2872100.696078483</v>
      </c>
      <c r="E168">
        <v>2818853.1340145958</v>
      </c>
      <c r="F168" s="22">
        <v>2118938.4143480565</v>
      </c>
      <c r="G168" s="22">
        <v>51931.775266290228</v>
      </c>
      <c r="H168" s="9">
        <v>846.02709541326476</v>
      </c>
      <c r="I168" s="9">
        <f t="shared" si="19"/>
        <v>23100.922325796844</v>
      </c>
      <c r="J168" s="9">
        <f t="shared" si="20"/>
        <v>2118938.4143480565</v>
      </c>
      <c r="K168" s="9">
        <f t="shared" si="21"/>
        <v>91.725273323041037</v>
      </c>
      <c r="M168" s="9">
        <f t="shared" si="17"/>
        <v>0</v>
      </c>
      <c r="N168" s="22">
        <f t="shared" si="18"/>
        <v>44082906.237245627</v>
      </c>
      <c r="P168" s="22">
        <f t="shared" si="22"/>
        <v>0</v>
      </c>
      <c r="Q168" s="22">
        <f t="shared" si="23"/>
        <v>1</v>
      </c>
    </row>
    <row r="169" spans="1:17" x14ac:dyDescent="0.25">
      <c r="A169">
        <f t="shared" si="16"/>
        <v>164</v>
      </c>
      <c r="D169">
        <v>1992200.4963284549</v>
      </c>
      <c r="E169">
        <v>1921136.0724966908</v>
      </c>
      <c r="F169" s="22">
        <v>3696495.1800874434</v>
      </c>
      <c r="G169" s="22">
        <v>75587.443983344216</v>
      </c>
      <c r="H169" s="9">
        <v>1146.2372159877632</v>
      </c>
      <c r="I169" s="9">
        <f t="shared" si="19"/>
        <v>30830.589635172557</v>
      </c>
      <c r="J169" s="9">
        <f t="shared" si="20"/>
        <v>3696495.1800874434</v>
      </c>
      <c r="K169" s="9">
        <f t="shared" si="21"/>
        <v>119.89699917611564</v>
      </c>
      <c r="M169" s="9">
        <f t="shared" si="17"/>
        <v>0</v>
      </c>
      <c r="N169" s="22">
        <f t="shared" si="18"/>
        <v>57964684.090257674</v>
      </c>
      <c r="P169" s="22">
        <f t="shared" si="22"/>
        <v>0</v>
      </c>
      <c r="Q169" s="22">
        <f t="shared" si="23"/>
        <v>1</v>
      </c>
    </row>
    <row r="170" spans="1:17" x14ac:dyDescent="0.25">
      <c r="A170">
        <f t="shared" si="16"/>
        <v>165</v>
      </c>
      <c r="D170">
        <v>2034247.7625270386</v>
      </c>
      <c r="E170">
        <v>1955474.9078347082</v>
      </c>
      <c r="F170" s="22">
        <v>4718734.2335005971</v>
      </c>
      <c r="G170" s="22">
        <v>119628.86649009882</v>
      </c>
      <c r="H170" s="9">
        <v>1275.1756514944354</v>
      </c>
      <c r="I170" s="9">
        <f t="shared" si="19"/>
        <v>34174.815279720598</v>
      </c>
      <c r="J170" s="9">
        <f t="shared" si="20"/>
        <v>4718734.2335005971</v>
      </c>
      <c r="K170" s="9">
        <f t="shared" si="21"/>
        <v>138.07636397966729</v>
      </c>
      <c r="M170" s="9">
        <f t="shared" si="17"/>
        <v>0</v>
      </c>
      <c r="N170" s="22">
        <f t="shared" si="18"/>
        <v>63630896.325940594</v>
      </c>
      <c r="P170" s="22">
        <f t="shared" si="22"/>
        <v>0</v>
      </c>
      <c r="Q170" s="22">
        <f t="shared" si="23"/>
        <v>1</v>
      </c>
    </row>
    <row r="171" spans="1:17" x14ac:dyDescent="0.25">
      <c r="A171">
        <f t="shared" si="16"/>
        <v>166</v>
      </c>
      <c r="D171">
        <v>1643031.2883879</v>
      </c>
      <c r="E171">
        <v>1610507.9432211167</v>
      </c>
      <c r="F171" s="22">
        <v>3739104.226521987</v>
      </c>
      <c r="G171" s="22">
        <v>27369.871937632503</v>
      </c>
      <c r="H171" s="9">
        <v>535.23801542223009</v>
      </c>
      <c r="I171" s="9">
        <f t="shared" si="19"/>
        <v>14109.928067157274</v>
      </c>
      <c r="J171" s="9">
        <f t="shared" si="20"/>
        <v>3739104.226521987</v>
      </c>
      <c r="K171" s="9">
        <f t="shared" si="21"/>
        <v>264.99810691631001</v>
      </c>
      <c r="M171" s="9">
        <f t="shared" si="17"/>
        <v>0</v>
      </c>
      <c r="N171" s="22">
        <f t="shared" si="18"/>
        <v>24480751.907792561</v>
      </c>
      <c r="P171" s="22">
        <f t="shared" si="22"/>
        <v>0</v>
      </c>
      <c r="Q171" s="22">
        <f t="shared" si="23"/>
        <v>1</v>
      </c>
    </row>
    <row r="172" spans="1:17" x14ac:dyDescent="0.25">
      <c r="A172">
        <f t="shared" si="16"/>
        <v>167</v>
      </c>
      <c r="D172">
        <v>2715840.7946362235</v>
      </c>
      <c r="E172">
        <v>2686102.5393427648</v>
      </c>
      <c r="F172" s="22">
        <v>2354087.4364769403</v>
      </c>
      <c r="G172" s="22">
        <v>25168.483761531214</v>
      </c>
      <c r="H172" s="9">
        <v>478.07273621240165</v>
      </c>
      <c r="I172" s="9">
        <f t="shared" si="19"/>
        <v>12901.644676514123</v>
      </c>
      <c r="J172" s="9">
        <f t="shared" si="20"/>
        <v>2354087.4364769403</v>
      </c>
      <c r="K172" s="9">
        <f t="shared" si="21"/>
        <v>182.46413503871105</v>
      </c>
      <c r="M172" s="9">
        <f t="shared" si="17"/>
        <v>0</v>
      </c>
      <c r="N172" s="22">
        <f t="shared" si="18"/>
        <v>23449201.916551307</v>
      </c>
      <c r="P172" s="22">
        <f t="shared" si="22"/>
        <v>0</v>
      </c>
      <c r="Q172" s="22">
        <f t="shared" si="23"/>
        <v>1</v>
      </c>
    </row>
    <row r="173" spans="1:17" x14ac:dyDescent="0.25">
      <c r="A173">
        <f t="shared" si="16"/>
        <v>168</v>
      </c>
      <c r="D173">
        <v>1775876.8392735517</v>
      </c>
      <c r="E173">
        <v>1751737.9089683751</v>
      </c>
      <c r="F173" s="22">
        <v>3501571.7976283459</v>
      </c>
      <c r="G173" s="22">
        <v>20975.358608358376</v>
      </c>
      <c r="H173" s="9">
        <v>391.70432000218352</v>
      </c>
      <c r="I173" s="9">
        <f t="shared" si="19"/>
        <v>10472.433523597836</v>
      </c>
      <c r="J173" s="9">
        <f t="shared" si="20"/>
        <v>3501571.7976283459</v>
      </c>
      <c r="K173" s="9">
        <f t="shared" si="21"/>
        <v>334.36085220671521</v>
      </c>
      <c r="M173" s="9">
        <f t="shared" si="17"/>
        <v>0</v>
      </c>
      <c r="N173" s="22">
        <f t="shared" si="18"/>
        <v>17443295.249567326</v>
      </c>
      <c r="P173" s="22">
        <f t="shared" si="22"/>
        <v>0</v>
      </c>
      <c r="Q173" s="22">
        <f t="shared" si="23"/>
        <v>1</v>
      </c>
    </row>
    <row r="174" spans="1:17" x14ac:dyDescent="0.25">
      <c r="A174">
        <f t="shared" si="16"/>
        <v>169</v>
      </c>
      <c r="D174">
        <v>2075852.4177052842</v>
      </c>
      <c r="E174">
        <v>2003538.4481498215</v>
      </c>
      <c r="F174" s="22">
        <v>3745006.8544024536</v>
      </c>
      <c r="G174" s="22">
        <v>75776.3820799776</v>
      </c>
      <c r="H174" s="9">
        <v>1172.8271948434849</v>
      </c>
      <c r="I174" s="9">
        <f t="shared" si="19"/>
        <v>31372.692551941942</v>
      </c>
      <c r="J174" s="9">
        <f t="shared" si="20"/>
        <v>3745006.8544024536</v>
      </c>
      <c r="K174" s="9">
        <f t="shared" si="21"/>
        <v>119.37154734812971</v>
      </c>
      <c r="M174" s="9">
        <f t="shared" si="17"/>
        <v>0</v>
      </c>
      <c r="N174" s="22">
        <f t="shared" si="18"/>
        <v>59000378.249481432</v>
      </c>
      <c r="P174" s="22">
        <f t="shared" si="22"/>
        <v>0</v>
      </c>
      <c r="Q174" s="22">
        <f t="shared" si="23"/>
        <v>1</v>
      </c>
    </row>
    <row r="175" spans="1:17" x14ac:dyDescent="0.25">
      <c r="A175">
        <f t="shared" si="16"/>
        <v>170</v>
      </c>
      <c r="D175">
        <v>1947318.5461763474</v>
      </c>
      <c r="E175">
        <v>1907425.7647984209</v>
      </c>
      <c r="F175" s="22">
        <v>3942865.8215775997</v>
      </c>
      <c r="G175" s="22">
        <v>38902.783019009177</v>
      </c>
      <c r="H175" s="9">
        <v>653.51356697604569</v>
      </c>
      <c r="I175" s="9">
        <f t="shared" si="19"/>
        <v>17307.084272999618</v>
      </c>
      <c r="J175" s="9">
        <f t="shared" si="20"/>
        <v>3942865.8215775997</v>
      </c>
      <c r="K175" s="9">
        <f t="shared" si="21"/>
        <v>227.81802869757638</v>
      </c>
      <c r="M175" s="9">
        <f t="shared" si="17"/>
        <v>0</v>
      </c>
      <c r="N175" s="22">
        <f t="shared" si="18"/>
        <v>30671302.724421635</v>
      </c>
      <c r="P175" s="22">
        <f t="shared" si="22"/>
        <v>0</v>
      </c>
      <c r="Q175" s="22">
        <f t="shared" si="23"/>
        <v>1</v>
      </c>
    </row>
    <row r="176" spans="1:17" x14ac:dyDescent="0.25">
      <c r="A176">
        <f t="shared" si="16"/>
        <v>171</v>
      </c>
      <c r="D176">
        <v>1169764.3885559617</v>
      </c>
      <c r="E176">
        <v>1110849.6429526429</v>
      </c>
      <c r="F176" s="22">
        <v>2968725.3433232852</v>
      </c>
      <c r="G176" s="22">
        <v>117232.11432922444</v>
      </c>
      <c r="H176" s="9">
        <v>976.36508892900019</v>
      </c>
      <c r="I176" s="9">
        <f t="shared" si="19"/>
        <v>25559.573232543822</v>
      </c>
      <c r="J176" s="9">
        <f t="shared" si="20"/>
        <v>2968725.3433232852</v>
      </c>
      <c r="K176" s="9">
        <f t="shared" si="21"/>
        <v>116.1492532098832</v>
      </c>
      <c r="M176" s="9">
        <f t="shared" si="17"/>
        <v>0</v>
      </c>
      <c r="N176" s="22">
        <f t="shared" si="18"/>
        <v>48150421.121764362</v>
      </c>
      <c r="P176" s="22">
        <f t="shared" si="22"/>
        <v>0</v>
      </c>
      <c r="Q176" s="22">
        <f t="shared" si="23"/>
        <v>1</v>
      </c>
    </row>
    <row r="177" spans="1:17" x14ac:dyDescent="0.25">
      <c r="A177">
        <f t="shared" si="16"/>
        <v>172</v>
      </c>
      <c r="D177">
        <v>2201674.8415580667</v>
      </c>
      <c r="E177">
        <v>2151504.1353424317</v>
      </c>
      <c r="F177" s="22">
        <v>2905220.3320142399</v>
      </c>
      <c r="G177" s="22">
        <v>60142.437345391627</v>
      </c>
      <c r="H177" s="9">
        <v>806.84941414237255</v>
      </c>
      <c r="I177" s="9">
        <f t="shared" si="19"/>
        <v>21766.05918459106</v>
      </c>
      <c r="J177" s="9">
        <f t="shared" si="20"/>
        <v>2905220.3320142399</v>
      </c>
      <c r="K177" s="9">
        <f t="shared" si="21"/>
        <v>133.47479703955528</v>
      </c>
      <c r="M177" s="9">
        <f t="shared" si="17"/>
        <v>0</v>
      </c>
      <c r="N177" s="22">
        <f t="shared" si="18"/>
        <v>40626898.037167877</v>
      </c>
      <c r="P177" s="22">
        <f t="shared" si="22"/>
        <v>0</v>
      </c>
      <c r="Q177" s="22">
        <f t="shared" si="23"/>
        <v>1</v>
      </c>
    </row>
    <row r="178" spans="1:17" x14ac:dyDescent="0.25">
      <c r="A178">
        <f t="shared" si="16"/>
        <v>173</v>
      </c>
      <c r="D178">
        <v>1757570.4790062478</v>
      </c>
      <c r="E178">
        <v>1643085.0262545878</v>
      </c>
      <c r="F178" s="22">
        <v>2870051.5611557835</v>
      </c>
      <c r="G178" s="22">
        <v>153341.00753026357</v>
      </c>
      <c r="H178" s="9">
        <v>1869.5147898703945</v>
      </c>
      <c r="I178" s="9">
        <f t="shared" si="19"/>
        <v>49668.368821780183</v>
      </c>
      <c r="J178" s="9">
        <f t="shared" si="20"/>
        <v>2870051.5611557835</v>
      </c>
      <c r="K178" s="9">
        <f t="shared" si="21"/>
        <v>57.784292684426369</v>
      </c>
      <c r="M178" s="9">
        <f t="shared" si="17"/>
        <v>0</v>
      </c>
      <c r="N178" s="22">
        <f t="shared" si="18"/>
        <v>96466686.082404584</v>
      </c>
      <c r="P178" s="22">
        <f t="shared" si="22"/>
        <v>0</v>
      </c>
      <c r="Q178" s="22">
        <f t="shared" si="23"/>
        <v>1</v>
      </c>
    </row>
    <row r="179" spans="1:17" x14ac:dyDescent="0.25">
      <c r="A179">
        <f t="shared" si="16"/>
        <v>174</v>
      </c>
      <c r="D179">
        <v>1239948.1713231374</v>
      </c>
      <c r="E179">
        <v>1213322.0706337716</v>
      </c>
      <c r="F179" s="22">
        <v>3489010.6397139993</v>
      </c>
      <c r="G179" s="22">
        <v>48857.266244687504</v>
      </c>
      <c r="H179" s="9">
        <v>428.38649741002882</v>
      </c>
      <c r="I179" s="9">
        <f t="shared" si="19"/>
        <v>11551.467523074441</v>
      </c>
      <c r="J179" s="9">
        <f t="shared" si="20"/>
        <v>3489010.6397139993</v>
      </c>
      <c r="K179" s="9">
        <f t="shared" si="21"/>
        <v>302.04046652467179</v>
      </c>
      <c r="M179" s="9">
        <f t="shared" si="17"/>
        <v>0</v>
      </c>
      <c r="N179" s="22">
        <f t="shared" si="18"/>
        <v>19613924.406434882</v>
      </c>
      <c r="P179" s="22">
        <f t="shared" si="22"/>
        <v>0</v>
      </c>
      <c r="Q179" s="22">
        <f t="shared" si="23"/>
        <v>1</v>
      </c>
    </row>
    <row r="180" spans="1:17" x14ac:dyDescent="0.25">
      <c r="A180">
        <f t="shared" si="16"/>
        <v>175</v>
      </c>
      <c r="D180">
        <v>2507952.4953978206</v>
      </c>
      <c r="E180">
        <v>2448214.3673241832</v>
      </c>
      <c r="F180" s="22">
        <v>3174463.8214469897</v>
      </c>
      <c r="G180" s="22">
        <v>84862.883262052259</v>
      </c>
      <c r="H180" s="9">
        <v>988.80468971677328</v>
      </c>
      <c r="I180" s="9">
        <f t="shared" si="19"/>
        <v>25916.78948346684</v>
      </c>
      <c r="J180" s="9">
        <f t="shared" si="20"/>
        <v>3174463.8214469897</v>
      </c>
      <c r="K180" s="9">
        <f t="shared" si="21"/>
        <v>122.48676956966769</v>
      </c>
      <c r="M180" s="9">
        <f t="shared" si="17"/>
        <v>0</v>
      </c>
      <c r="N180" s="22">
        <f t="shared" si="18"/>
        <v>48659115.14548669</v>
      </c>
      <c r="P180" s="22">
        <f t="shared" si="22"/>
        <v>0</v>
      </c>
      <c r="Q180" s="22">
        <f t="shared" si="23"/>
        <v>1</v>
      </c>
    </row>
    <row r="181" spans="1:17" x14ac:dyDescent="0.25">
      <c r="A181">
        <f t="shared" si="16"/>
        <v>176</v>
      </c>
      <c r="D181">
        <v>1598195.8181661621</v>
      </c>
      <c r="E181">
        <v>1565069.2601021503</v>
      </c>
      <c r="F181" s="22">
        <v>2459566.3489162023</v>
      </c>
      <c r="G181" s="22">
        <v>31685.432912948709</v>
      </c>
      <c r="H181" s="9">
        <v>543.38562779347922</v>
      </c>
      <c r="I181" s="9">
        <f t="shared" si="19"/>
        <v>14371.625950490903</v>
      </c>
      <c r="J181" s="9">
        <f t="shared" si="20"/>
        <v>2459566.3489162023</v>
      </c>
      <c r="K181" s="9">
        <f t="shared" si="21"/>
        <v>171.14043723300418</v>
      </c>
      <c r="M181" s="9">
        <f t="shared" si="17"/>
        <v>0</v>
      </c>
      <c r="N181" s="22">
        <f t="shared" si="18"/>
        <v>26283685.552065603</v>
      </c>
      <c r="P181" s="22">
        <f t="shared" si="22"/>
        <v>0</v>
      </c>
      <c r="Q181" s="22">
        <f t="shared" si="23"/>
        <v>1</v>
      </c>
    </row>
    <row r="182" spans="1:17" x14ac:dyDescent="0.25">
      <c r="A182">
        <f t="shared" si="16"/>
        <v>177</v>
      </c>
      <c r="D182">
        <v>2094188.5827695203</v>
      </c>
      <c r="E182">
        <v>2027486.9409357314</v>
      </c>
      <c r="F182" s="22">
        <v>3039901.7303515007</v>
      </c>
      <c r="G182" s="22">
        <v>70436.765270639677</v>
      </c>
      <c r="H182" s="9">
        <v>1075.2675480096295</v>
      </c>
      <c r="I182" s="9">
        <f t="shared" si="19"/>
        <v>28937.840293170997</v>
      </c>
      <c r="J182" s="9">
        <f t="shared" si="20"/>
        <v>3039901.7303515007</v>
      </c>
      <c r="K182" s="9">
        <f t="shared" si="21"/>
        <v>105.04936441538393</v>
      </c>
      <c r="M182" s="9">
        <f t="shared" si="17"/>
        <v>0</v>
      </c>
      <c r="N182" s="22">
        <f t="shared" si="18"/>
        <v>54835778.855990492</v>
      </c>
      <c r="P182" s="22">
        <f t="shared" si="22"/>
        <v>0</v>
      </c>
      <c r="Q182" s="22">
        <f t="shared" si="23"/>
        <v>1</v>
      </c>
    </row>
    <row r="183" spans="1:17" x14ac:dyDescent="0.25">
      <c r="A183">
        <f t="shared" si="16"/>
        <v>178</v>
      </c>
      <c r="D183">
        <v>2139373.4455624488</v>
      </c>
      <c r="E183">
        <v>2099716.3444389557</v>
      </c>
      <c r="F183" s="22">
        <v>5722020.228654623</v>
      </c>
      <c r="G183" s="22">
        <v>38040.244935198258</v>
      </c>
      <c r="H183" s="9">
        <v>647.73113047902007</v>
      </c>
      <c r="I183" s="9">
        <f t="shared" si="19"/>
        <v>17204.836751416275</v>
      </c>
      <c r="J183" s="9">
        <f t="shared" si="20"/>
        <v>5722020.228654623</v>
      </c>
      <c r="K183" s="9">
        <f t="shared" si="21"/>
        <v>332.58207045664619</v>
      </c>
      <c r="M183" s="9">
        <f t="shared" si="17"/>
        <v>0</v>
      </c>
      <c r="N183" s="22">
        <f t="shared" si="18"/>
        <v>28687653.274177924</v>
      </c>
      <c r="P183" s="22">
        <f t="shared" si="22"/>
        <v>0</v>
      </c>
      <c r="Q183" s="22">
        <f t="shared" si="23"/>
        <v>1</v>
      </c>
    </row>
    <row r="184" spans="1:17" x14ac:dyDescent="0.25">
      <c r="A184">
        <f t="shared" si="16"/>
        <v>179</v>
      </c>
      <c r="D184">
        <v>2000136.2899384496</v>
      </c>
      <c r="E184">
        <v>1936679.9044371492</v>
      </c>
      <c r="F184" s="22">
        <v>5625609.5988779552</v>
      </c>
      <c r="G184" s="22">
        <v>92663.15413787539</v>
      </c>
      <c r="H184" s="9">
        <v>1046.2358529350713</v>
      </c>
      <c r="I184" s="9">
        <f t="shared" si="19"/>
        <v>27529.918285884185</v>
      </c>
      <c r="J184" s="9">
        <f t="shared" si="20"/>
        <v>5625609.5988779552</v>
      </c>
      <c r="K184" s="9">
        <f t="shared" si="21"/>
        <v>204.34530682070553</v>
      </c>
      <c r="M184" s="9">
        <f t="shared" si="17"/>
        <v>0</v>
      </c>
      <c r="N184" s="22">
        <f t="shared" si="18"/>
        <v>49434226.972890422</v>
      </c>
      <c r="P184" s="22">
        <f t="shared" si="22"/>
        <v>0</v>
      </c>
      <c r="Q184" s="22">
        <f t="shared" si="23"/>
        <v>1</v>
      </c>
    </row>
    <row r="185" spans="1:17" x14ac:dyDescent="0.25">
      <c r="A185">
        <f t="shared" si="16"/>
        <v>180</v>
      </c>
      <c r="D185">
        <v>2112795.8699769038</v>
      </c>
      <c r="E185">
        <v>2072357.2807000065</v>
      </c>
      <c r="F185" s="22">
        <v>2848964.4826418362</v>
      </c>
      <c r="G185" s="22">
        <v>40980.557523793635</v>
      </c>
      <c r="H185" s="9">
        <v>665.66440705335845</v>
      </c>
      <c r="I185" s="9">
        <f t="shared" si="19"/>
        <v>17543.877571889105</v>
      </c>
      <c r="J185" s="9">
        <f t="shared" si="20"/>
        <v>2848964.4826418362</v>
      </c>
      <c r="K185" s="9">
        <f t="shared" si="21"/>
        <v>162.39080961251048</v>
      </c>
      <c r="M185" s="9">
        <f t="shared" si="17"/>
        <v>0</v>
      </c>
      <c r="N185" s="22">
        <f t="shared" si="18"/>
        <v>32238790.661136378</v>
      </c>
      <c r="P185" s="22">
        <f t="shared" si="22"/>
        <v>0</v>
      </c>
      <c r="Q185" s="22">
        <f t="shared" si="23"/>
        <v>1</v>
      </c>
    </row>
    <row r="186" spans="1:17" x14ac:dyDescent="0.25">
      <c r="A186">
        <f t="shared" si="16"/>
        <v>181</v>
      </c>
      <c r="D186">
        <v>2092584.7587401099</v>
      </c>
      <c r="E186">
        <v>2058473.7062621452</v>
      </c>
      <c r="F186" s="22">
        <v>3645007.5190291665</v>
      </c>
      <c r="G186" s="22">
        <v>32390.952342420831</v>
      </c>
      <c r="H186" s="9">
        <v>564.63422930638626</v>
      </c>
      <c r="I186" s="9">
        <f t="shared" si="19"/>
        <v>14798.739007040191</v>
      </c>
      <c r="J186" s="9">
        <f t="shared" si="20"/>
        <v>3645007.5190291665</v>
      </c>
      <c r="K186" s="9">
        <f t="shared" si="21"/>
        <v>246.30527758447056</v>
      </c>
      <c r="M186" s="9">
        <f t="shared" si="17"/>
        <v>0</v>
      </c>
      <c r="N186" s="22">
        <f t="shared" si="18"/>
        <v>25952470.495051216</v>
      </c>
      <c r="P186" s="22">
        <f t="shared" si="22"/>
        <v>0</v>
      </c>
      <c r="Q186" s="22">
        <f t="shared" si="23"/>
        <v>1</v>
      </c>
    </row>
    <row r="187" spans="1:17" x14ac:dyDescent="0.25">
      <c r="A187">
        <f t="shared" si="16"/>
        <v>182</v>
      </c>
      <c r="D187">
        <v>1110327.7997773702</v>
      </c>
      <c r="E187">
        <v>1073431.7119889909</v>
      </c>
      <c r="F187" s="22">
        <v>3692387.5217003119</v>
      </c>
      <c r="G187" s="22">
        <v>46901.222651808021</v>
      </c>
      <c r="H187" s="9">
        <v>611.68351932248697</v>
      </c>
      <c r="I187" s="9">
        <f t="shared" si="19"/>
        <v>16006.998726110471</v>
      </c>
      <c r="J187" s="9">
        <f t="shared" si="20"/>
        <v>3692387.5217003119</v>
      </c>
      <c r="K187" s="9">
        <f t="shared" si="21"/>
        <v>230.67331889502327</v>
      </c>
      <c r="M187" s="9">
        <f t="shared" si="17"/>
        <v>0</v>
      </c>
      <c r="N187" s="22">
        <f t="shared" si="18"/>
        <v>28321609.930520631</v>
      </c>
      <c r="P187" s="22">
        <f t="shared" si="22"/>
        <v>0</v>
      </c>
      <c r="Q187" s="22">
        <f t="shared" si="23"/>
        <v>1</v>
      </c>
    </row>
    <row r="188" spans="1:17" x14ac:dyDescent="0.25">
      <c r="A188">
        <f t="shared" si="16"/>
        <v>183</v>
      </c>
      <c r="D188">
        <v>1796011.1209149503</v>
      </c>
      <c r="E188">
        <v>1753256.8749351839</v>
      </c>
      <c r="F188" s="22">
        <v>4341155.2394367764</v>
      </c>
      <c r="G188" s="22">
        <v>37400.958198989181</v>
      </c>
      <c r="H188" s="9">
        <v>678.92390864193294</v>
      </c>
      <c r="I188" s="9">
        <f t="shared" si="19"/>
        <v>18548.502075861838</v>
      </c>
      <c r="J188" s="9">
        <f t="shared" si="20"/>
        <v>4341155.2394367764</v>
      </c>
      <c r="K188" s="9">
        <f t="shared" si="21"/>
        <v>234.04344036417663</v>
      </c>
      <c r="M188" s="9">
        <f t="shared" si="17"/>
        <v>0</v>
      </c>
      <c r="N188" s="22">
        <f t="shared" si="18"/>
        <v>32755848.9122869</v>
      </c>
      <c r="P188" s="22">
        <f t="shared" si="22"/>
        <v>0</v>
      </c>
      <c r="Q188" s="22">
        <f t="shared" si="23"/>
        <v>1</v>
      </c>
    </row>
    <row r="189" spans="1:17" x14ac:dyDescent="0.25">
      <c r="A189">
        <f t="shared" si="16"/>
        <v>184</v>
      </c>
      <c r="D189">
        <v>2137292.722424245</v>
      </c>
      <c r="E189">
        <v>2111600.7693922766</v>
      </c>
      <c r="F189" s="22">
        <v>3509780.4148877668</v>
      </c>
      <c r="G189" s="22">
        <v>30548.04109135989</v>
      </c>
      <c r="H189" s="9">
        <v>411.72297529914067</v>
      </c>
      <c r="I189" s="9">
        <f t="shared" si="19"/>
        <v>11146.196903389138</v>
      </c>
      <c r="J189" s="9">
        <f t="shared" si="20"/>
        <v>3509780.4148877668</v>
      </c>
      <c r="K189" s="9">
        <f t="shared" si="21"/>
        <v>314.88591537626388</v>
      </c>
      <c r="M189" s="9">
        <f t="shared" si="17"/>
        <v>0</v>
      </c>
      <c r="N189" s="22">
        <f t="shared" si="18"/>
        <v>18782613.391890511</v>
      </c>
      <c r="P189" s="22">
        <f t="shared" si="22"/>
        <v>0</v>
      </c>
      <c r="Q189" s="22">
        <f t="shared" si="23"/>
        <v>1</v>
      </c>
    </row>
    <row r="190" spans="1:17" x14ac:dyDescent="0.25">
      <c r="A190">
        <f t="shared" si="16"/>
        <v>185</v>
      </c>
      <c r="D190">
        <v>1664386.5038323971</v>
      </c>
      <c r="E190">
        <v>1637025.6940536213</v>
      </c>
      <c r="F190" s="22">
        <v>2929145.8118003709</v>
      </c>
      <c r="G190" s="22">
        <v>31249.229046370681</v>
      </c>
      <c r="H190" s="9">
        <v>448.6399391658706</v>
      </c>
      <c r="I190" s="9">
        <f t="shared" si="19"/>
        <v>11870.213714424086</v>
      </c>
      <c r="J190" s="9">
        <f t="shared" si="20"/>
        <v>2929145.8118003709</v>
      </c>
      <c r="K190" s="9">
        <f t="shared" si="21"/>
        <v>246.76437023547609</v>
      </c>
      <c r="M190" s="9">
        <f t="shared" si="17"/>
        <v>0</v>
      </c>
      <c r="N190" s="22">
        <f t="shared" si="18"/>
        <v>20811281.617047802</v>
      </c>
      <c r="P190" s="22">
        <f t="shared" si="22"/>
        <v>0</v>
      </c>
      <c r="Q190" s="22">
        <f t="shared" si="23"/>
        <v>1</v>
      </c>
    </row>
    <row r="191" spans="1:17" x14ac:dyDescent="0.25">
      <c r="A191">
        <f t="shared" si="16"/>
        <v>186</v>
      </c>
      <c r="D191">
        <v>1822144.3427181423</v>
      </c>
      <c r="E191">
        <v>1779624.7356066722</v>
      </c>
      <c r="F191" s="22">
        <v>2453650.0107794493</v>
      </c>
      <c r="G191" s="22">
        <v>58655.458725886427</v>
      </c>
      <c r="H191" s="9">
        <v>691.91160260223478</v>
      </c>
      <c r="I191" s="9">
        <f t="shared" si="19"/>
        <v>18446.706349240176</v>
      </c>
      <c r="J191" s="9">
        <f t="shared" si="20"/>
        <v>2453650.0107794493</v>
      </c>
      <c r="K191" s="9">
        <f t="shared" si="21"/>
        <v>133.01290562802913</v>
      </c>
      <c r="M191" s="9">
        <f t="shared" si="17"/>
        <v>0</v>
      </c>
      <c r="N191" s="22">
        <f t="shared" si="18"/>
        <v>34439762.687700905</v>
      </c>
      <c r="P191" s="22">
        <f t="shared" si="22"/>
        <v>0</v>
      </c>
      <c r="Q191" s="22">
        <f t="shared" si="23"/>
        <v>1</v>
      </c>
    </row>
    <row r="192" spans="1:17" x14ac:dyDescent="0.25">
      <c r="A192">
        <f t="shared" si="16"/>
        <v>187</v>
      </c>
      <c r="D192">
        <v>1634978.7408128351</v>
      </c>
      <c r="E192">
        <v>1599773.8159595919</v>
      </c>
      <c r="F192" s="22">
        <v>2878468.8183403467</v>
      </c>
      <c r="G192" s="22">
        <v>41800.54969440047</v>
      </c>
      <c r="H192" s="9">
        <v>574.78172115390771</v>
      </c>
      <c r="I192" s="9">
        <f t="shared" si="19"/>
        <v>15273.304598331015</v>
      </c>
      <c r="J192" s="9">
        <f t="shared" si="20"/>
        <v>2878468.8183403467</v>
      </c>
      <c r="K192" s="9">
        <f t="shared" si="21"/>
        <v>188.46404848462791</v>
      </c>
      <c r="M192" s="9">
        <f t="shared" si="17"/>
        <v>0</v>
      </c>
      <c r="N192" s="22">
        <f t="shared" si="18"/>
        <v>27668140.378321685</v>
      </c>
      <c r="P192" s="22">
        <f t="shared" si="22"/>
        <v>0</v>
      </c>
      <c r="Q192" s="22">
        <f t="shared" si="23"/>
        <v>1</v>
      </c>
    </row>
    <row r="193" spans="1:17" x14ac:dyDescent="0.25">
      <c r="A193">
        <f t="shared" si="16"/>
        <v>188</v>
      </c>
      <c r="D193">
        <v>1955399.5977656976</v>
      </c>
      <c r="E193">
        <v>1869663.6312834274</v>
      </c>
      <c r="F193" s="22">
        <v>2705268.4837179151</v>
      </c>
      <c r="G193" s="22">
        <v>140961.65742355952</v>
      </c>
      <c r="H193" s="9">
        <v>1394.1500010731506</v>
      </c>
      <c r="I193" s="9">
        <f t="shared" si="19"/>
        <v>37195.691698668139</v>
      </c>
      <c r="J193" s="9">
        <f t="shared" si="20"/>
        <v>2705268.4837179151</v>
      </c>
      <c r="K193" s="9">
        <f t="shared" si="21"/>
        <v>72.73069434046262</v>
      </c>
      <c r="M193" s="9">
        <f t="shared" si="17"/>
        <v>0</v>
      </c>
      <c r="N193" s="22">
        <f t="shared" si="18"/>
        <v>71686114.913618356</v>
      </c>
      <c r="P193" s="22">
        <f t="shared" si="22"/>
        <v>0</v>
      </c>
      <c r="Q193" s="22">
        <f t="shared" si="23"/>
        <v>1</v>
      </c>
    </row>
    <row r="194" spans="1:17" x14ac:dyDescent="0.25">
      <c r="A194">
        <f t="shared" ref="A194:A257" si="24">A193+1</f>
        <v>189</v>
      </c>
      <c r="D194">
        <v>1573839.4635797443</v>
      </c>
      <c r="E194">
        <v>1534539.2391013403</v>
      </c>
      <c r="F194" s="22">
        <v>4194849.8776361691</v>
      </c>
      <c r="G194" s="22">
        <v>59492.450260619356</v>
      </c>
      <c r="H194" s="9">
        <v>626.22456471074111</v>
      </c>
      <c r="I194" s="9">
        <f t="shared" si="19"/>
        <v>17050.009387710808</v>
      </c>
      <c r="J194" s="9">
        <f t="shared" si="20"/>
        <v>4194849.8776361691</v>
      </c>
      <c r="K194" s="9">
        <f t="shared" si="21"/>
        <v>246.03211542274605</v>
      </c>
      <c r="M194" s="9">
        <f t="shared" si="17"/>
        <v>0</v>
      </c>
      <c r="N194" s="22">
        <f t="shared" si="18"/>
        <v>29905168.897785451</v>
      </c>
      <c r="P194" s="22">
        <f t="shared" si="22"/>
        <v>0</v>
      </c>
      <c r="Q194" s="22">
        <f t="shared" si="23"/>
        <v>1</v>
      </c>
    </row>
    <row r="195" spans="1:17" x14ac:dyDescent="0.25">
      <c r="A195">
        <f t="shared" si="24"/>
        <v>190</v>
      </c>
      <c r="D195">
        <v>1843879.9141186266</v>
      </c>
      <c r="E195">
        <v>1780213.7228172799</v>
      </c>
      <c r="F195" s="22">
        <v>2607090.2546847071</v>
      </c>
      <c r="G195" s="22">
        <v>76651.123752422223</v>
      </c>
      <c r="H195" s="9">
        <v>1038.7538649796807</v>
      </c>
      <c r="I195" s="9">
        <f t="shared" si="19"/>
        <v>27620.940434176275</v>
      </c>
      <c r="J195" s="9">
        <f t="shared" si="20"/>
        <v>2607090.2546847071</v>
      </c>
      <c r="K195" s="9">
        <f t="shared" si="21"/>
        <v>94.388178450972319</v>
      </c>
      <c r="M195" s="9">
        <f t="shared" si="17"/>
        <v>0</v>
      </c>
      <c r="N195" s="22">
        <f t="shared" si="18"/>
        <v>52634790.613667838</v>
      </c>
      <c r="P195" s="22">
        <f t="shared" si="22"/>
        <v>0</v>
      </c>
      <c r="Q195" s="22">
        <f t="shared" si="23"/>
        <v>1</v>
      </c>
    </row>
    <row r="196" spans="1:17" x14ac:dyDescent="0.25">
      <c r="A196">
        <f t="shared" si="24"/>
        <v>191</v>
      </c>
      <c r="D196">
        <v>2102152.9969723905</v>
      </c>
      <c r="E196">
        <v>2061898.0418370781</v>
      </c>
      <c r="F196" s="22">
        <v>2925066.1505556884</v>
      </c>
      <c r="G196" s="22">
        <v>48339.166466954121</v>
      </c>
      <c r="H196" s="9">
        <v>659.11994064169994</v>
      </c>
      <c r="I196" s="9">
        <f t="shared" si="19"/>
        <v>17464.209735903929</v>
      </c>
      <c r="J196" s="9">
        <f t="shared" si="20"/>
        <v>2925066.1505556884</v>
      </c>
      <c r="K196" s="9">
        <f t="shared" si="21"/>
        <v>167.48917900030534</v>
      </c>
      <c r="M196" s="9">
        <f t="shared" si="17"/>
        <v>0</v>
      </c>
      <c r="N196" s="22">
        <f t="shared" si="18"/>
        <v>32003353.321252171</v>
      </c>
      <c r="P196" s="22">
        <f t="shared" si="22"/>
        <v>0</v>
      </c>
      <c r="Q196" s="22">
        <f t="shared" si="23"/>
        <v>1</v>
      </c>
    </row>
    <row r="197" spans="1:17" x14ac:dyDescent="0.25">
      <c r="A197">
        <f t="shared" si="24"/>
        <v>192</v>
      </c>
      <c r="D197">
        <v>1541417.9420771115</v>
      </c>
      <c r="E197">
        <v>1506150.1870527926</v>
      </c>
      <c r="F197" s="22">
        <v>3419121.1041877298</v>
      </c>
      <c r="G197" s="22">
        <v>43294.909505269708</v>
      </c>
      <c r="H197" s="9">
        <v>559.82101238652831</v>
      </c>
      <c r="I197" s="9">
        <f t="shared" si="19"/>
        <v>15300.562839750473</v>
      </c>
      <c r="J197" s="9">
        <f t="shared" si="20"/>
        <v>3419121.1041877298</v>
      </c>
      <c r="K197" s="9">
        <f t="shared" si="21"/>
        <v>223.4637470528169</v>
      </c>
      <c r="M197" s="9">
        <f t="shared" si="17"/>
        <v>0</v>
      </c>
      <c r="N197" s="22">
        <f t="shared" si="18"/>
        <v>27182004.575313214</v>
      </c>
      <c r="P197" s="22">
        <f t="shared" si="22"/>
        <v>0</v>
      </c>
      <c r="Q197" s="22">
        <f t="shared" si="23"/>
        <v>1</v>
      </c>
    </row>
    <row r="198" spans="1:17" x14ac:dyDescent="0.25">
      <c r="A198">
        <f t="shared" si="24"/>
        <v>193</v>
      </c>
      <c r="D198">
        <v>1009917.038537139</v>
      </c>
      <c r="E198">
        <v>997946.56142560462</v>
      </c>
      <c r="F198" s="22">
        <v>4387939.2302389666</v>
      </c>
      <c r="G198" s="22">
        <v>8389.7563764466067</v>
      </c>
      <c r="H198" s="9">
        <v>196.69237508948936</v>
      </c>
      <c r="I198" s="9">
        <f t="shared" si="19"/>
        <v>5193.2717900680545</v>
      </c>
      <c r="J198" s="9">
        <f t="shared" si="20"/>
        <v>4387939.2302389666</v>
      </c>
      <c r="K198" s="9">
        <f t="shared" si="21"/>
        <v>844.92770792985311</v>
      </c>
      <c r="M198" s="9">
        <f t="shared" ref="M198:M261" si="25">cRatio*0-0</f>
        <v>0</v>
      </c>
      <c r="N198" s="22">
        <f t="shared" ref="N198:N261" si="26">cRatio*I198-J198</f>
        <v>5998604.3498971425</v>
      </c>
      <c r="P198" s="22">
        <f t="shared" si="22"/>
        <v>0</v>
      </c>
      <c r="Q198" s="22">
        <f t="shared" si="23"/>
        <v>1</v>
      </c>
    </row>
    <row r="199" spans="1:17" x14ac:dyDescent="0.25">
      <c r="A199">
        <f t="shared" si="24"/>
        <v>194</v>
      </c>
      <c r="D199">
        <v>2423681.436469919</v>
      </c>
      <c r="E199">
        <v>2348428.6656234893</v>
      </c>
      <c r="F199" s="22">
        <v>3377073.9005963309</v>
      </c>
      <c r="G199" s="22">
        <v>94079.09510594327</v>
      </c>
      <c r="H199" s="9">
        <v>1234.2081956065158</v>
      </c>
      <c r="I199" s="9">
        <f t="shared" ref="I199:I262" si="27">(D199-E199)*0.493*0.88</f>
        <v>32647.662104015079</v>
      </c>
      <c r="J199" s="9">
        <f t="shared" ref="J199:J262" si="28">F199</f>
        <v>3377073.9005963309</v>
      </c>
      <c r="K199" s="9">
        <f t="shared" ref="K199:K262" si="29">J199/I199</f>
        <v>103.43999180820397</v>
      </c>
      <c r="M199" s="9">
        <f t="shared" si="25"/>
        <v>0</v>
      </c>
      <c r="N199" s="22">
        <f t="shared" si="26"/>
        <v>61918250.307433829</v>
      </c>
      <c r="P199" s="22">
        <f t="shared" ref="P199:P262" si="30">IF(M199=MAX(M199:N199),1,0)</f>
        <v>0</v>
      </c>
      <c r="Q199" s="22">
        <f t="shared" ref="Q199:Q262" si="31">IF(N199=MAX(M199:N199),1,0)</f>
        <v>1</v>
      </c>
    </row>
    <row r="200" spans="1:17" x14ac:dyDescent="0.25">
      <c r="A200">
        <f t="shared" si="24"/>
        <v>195</v>
      </c>
      <c r="D200">
        <v>3488437.6746629309</v>
      </c>
      <c r="E200">
        <v>3410917.1034763595</v>
      </c>
      <c r="F200" s="22">
        <v>2936376.4255563742</v>
      </c>
      <c r="G200" s="22">
        <v>76843.82878495162</v>
      </c>
      <c r="H200" s="9">
        <v>1258.11520989165</v>
      </c>
      <c r="I200" s="9">
        <f t="shared" si="27"/>
        <v>33631.524603582133</v>
      </c>
      <c r="J200" s="9">
        <f t="shared" si="28"/>
        <v>2936376.4255563742</v>
      </c>
      <c r="K200" s="9">
        <f t="shared" si="29"/>
        <v>87.310238241284409</v>
      </c>
      <c r="M200" s="9">
        <f t="shared" si="25"/>
        <v>0</v>
      </c>
      <c r="N200" s="22">
        <f t="shared" si="26"/>
        <v>64326672.781607896</v>
      </c>
      <c r="P200" s="22">
        <f t="shared" si="30"/>
        <v>0</v>
      </c>
      <c r="Q200" s="22">
        <f t="shared" si="31"/>
        <v>1</v>
      </c>
    </row>
    <row r="201" spans="1:17" x14ac:dyDescent="0.25">
      <c r="A201">
        <f t="shared" si="24"/>
        <v>196</v>
      </c>
      <c r="D201">
        <v>2396025.0371242641</v>
      </c>
      <c r="E201">
        <v>2343057.7682856442</v>
      </c>
      <c r="F201" s="22">
        <v>2500995.4588233745</v>
      </c>
      <c r="G201" s="22">
        <v>72003.271557456726</v>
      </c>
      <c r="H201" s="9">
        <v>845.90415948844748</v>
      </c>
      <c r="I201" s="9">
        <f t="shared" si="27"/>
        <v>22979.319912946819</v>
      </c>
      <c r="J201" s="9">
        <f t="shared" si="28"/>
        <v>2500995.4588233745</v>
      </c>
      <c r="K201" s="9">
        <f t="shared" si="29"/>
        <v>108.83679187625933</v>
      </c>
      <c r="M201" s="9">
        <f t="shared" si="25"/>
        <v>0</v>
      </c>
      <c r="N201" s="22">
        <f t="shared" si="26"/>
        <v>43457644.367070265</v>
      </c>
      <c r="P201" s="22">
        <f t="shared" si="30"/>
        <v>0</v>
      </c>
      <c r="Q201" s="22">
        <f t="shared" si="31"/>
        <v>1</v>
      </c>
    </row>
    <row r="202" spans="1:17" x14ac:dyDescent="0.25">
      <c r="A202">
        <f t="shared" si="24"/>
        <v>197</v>
      </c>
      <c r="D202">
        <v>2110187.0645593335</v>
      </c>
      <c r="E202">
        <v>2045160.82056422</v>
      </c>
      <c r="F202" s="22">
        <v>2382361.1481795451</v>
      </c>
      <c r="G202" s="22">
        <v>71389.692567119142</v>
      </c>
      <c r="H202" s="9">
        <v>1057.6574136725976</v>
      </c>
      <c r="I202" s="9">
        <f t="shared" si="27"/>
        <v>28210.985694840052</v>
      </c>
      <c r="J202" s="9">
        <f t="shared" si="28"/>
        <v>2382361.1481795451</v>
      </c>
      <c r="K202" s="9">
        <f t="shared" si="29"/>
        <v>84.447993910942728</v>
      </c>
      <c r="M202" s="9">
        <f t="shared" si="25"/>
        <v>0</v>
      </c>
      <c r="N202" s="22">
        <f t="shared" si="26"/>
        <v>54039610.241500556</v>
      </c>
      <c r="P202" s="22">
        <f t="shared" si="30"/>
        <v>0</v>
      </c>
      <c r="Q202" s="22">
        <f t="shared" si="31"/>
        <v>1</v>
      </c>
    </row>
    <row r="203" spans="1:17" x14ac:dyDescent="0.25">
      <c r="A203">
        <f t="shared" si="24"/>
        <v>198</v>
      </c>
      <c r="D203">
        <v>1293595.4864374578</v>
      </c>
      <c r="E203">
        <v>1271378.3929637081</v>
      </c>
      <c r="F203" s="22">
        <v>3434303.9682603641</v>
      </c>
      <c r="G203" s="22">
        <v>26724.40866893476</v>
      </c>
      <c r="H203" s="9">
        <v>360.06119374766058</v>
      </c>
      <c r="I203" s="9">
        <f t="shared" si="27"/>
        <v>9638.6638326515713</v>
      </c>
      <c r="J203" s="9">
        <f t="shared" si="28"/>
        <v>3434303.9682603641</v>
      </c>
      <c r="K203" s="9">
        <f t="shared" si="29"/>
        <v>356.30498457954792</v>
      </c>
      <c r="M203" s="9">
        <f t="shared" si="25"/>
        <v>0</v>
      </c>
      <c r="N203" s="22">
        <f t="shared" si="26"/>
        <v>15843023.697042776</v>
      </c>
      <c r="P203" s="22">
        <f t="shared" si="30"/>
        <v>0</v>
      </c>
      <c r="Q203" s="22">
        <f t="shared" si="31"/>
        <v>1</v>
      </c>
    </row>
    <row r="204" spans="1:17" x14ac:dyDescent="0.25">
      <c r="A204">
        <f t="shared" si="24"/>
        <v>199</v>
      </c>
      <c r="D204">
        <v>2611808.4177013729</v>
      </c>
      <c r="E204">
        <v>2545215.9322384652</v>
      </c>
      <c r="F204" s="22">
        <v>2532791.6229995559</v>
      </c>
      <c r="G204" s="22">
        <v>67445.3362560893</v>
      </c>
      <c r="H204" s="9">
        <v>1087.20652516876</v>
      </c>
      <c r="I204" s="9">
        <f t="shared" si="27"/>
        <v>28890.483893227876</v>
      </c>
      <c r="J204" s="9">
        <f t="shared" si="28"/>
        <v>2532791.6229995559</v>
      </c>
      <c r="K204" s="9">
        <f t="shared" si="29"/>
        <v>87.668715842909762</v>
      </c>
      <c r="M204" s="9">
        <f t="shared" si="25"/>
        <v>0</v>
      </c>
      <c r="N204" s="22">
        <f t="shared" si="26"/>
        <v>55248176.163456194</v>
      </c>
      <c r="P204" s="22">
        <f t="shared" si="30"/>
        <v>0</v>
      </c>
      <c r="Q204" s="22">
        <f t="shared" si="31"/>
        <v>1</v>
      </c>
    </row>
    <row r="205" spans="1:17" x14ac:dyDescent="0.25">
      <c r="A205">
        <f t="shared" si="24"/>
        <v>200</v>
      </c>
      <c r="D205">
        <v>2373834.1118729534</v>
      </c>
      <c r="E205">
        <v>2295241.8568735467</v>
      </c>
      <c r="F205" s="22">
        <v>2390347.8976758942</v>
      </c>
      <c r="G205" s="22">
        <v>88704.550492944792</v>
      </c>
      <c r="H205" s="9">
        <v>1280.0000548680691</v>
      </c>
      <c r="I205" s="9">
        <f t="shared" si="27"/>
        <v>34096.463908942576</v>
      </c>
      <c r="J205" s="9">
        <f t="shared" si="28"/>
        <v>2390347.8976758942</v>
      </c>
      <c r="K205" s="9">
        <f t="shared" si="29"/>
        <v>70.105448590197383</v>
      </c>
      <c r="M205" s="9">
        <f t="shared" si="25"/>
        <v>0</v>
      </c>
      <c r="N205" s="22">
        <f t="shared" si="26"/>
        <v>65802579.920209251</v>
      </c>
      <c r="P205" s="22">
        <f t="shared" si="30"/>
        <v>0</v>
      </c>
      <c r="Q205" s="22">
        <f t="shared" si="31"/>
        <v>1</v>
      </c>
    </row>
    <row r="206" spans="1:17" x14ac:dyDescent="0.25">
      <c r="A206">
        <f t="shared" si="24"/>
        <v>201</v>
      </c>
      <c r="D206">
        <v>1172987.3749929841</v>
      </c>
      <c r="E206">
        <v>1159846.8723535675</v>
      </c>
      <c r="F206" s="22">
        <v>4610430.8517918382</v>
      </c>
      <c r="G206" s="22">
        <v>7597.107417987394</v>
      </c>
      <c r="H206" s="9">
        <v>216.47944120177272</v>
      </c>
      <c r="I206" s="9">
        <f t="shared" si="27"/>
        <v>5700.8756650844998</v>
      </c>
      <c r="J206" s="9">
        <f t="shared" si="28"/>
        <v>4610430.8517918382</v>
      </c>
      <c r="K206" s="9">
        <f t="shared" si="29"/>
        <v>808.72327737803789</v>
      </c>
      <c r="M206" s="9">
        <f t="shared" si="25"/>
        <v>0</v>
      </c>
      <c r="N206" s="22">
        <f t="shared" si="26"/>
        <v>6791320.4783771615</v>
      </c>
      <c r="P206" s="22">
        <f t="shared" si="30"/>
        <v>0</v>
      </c>
      <c r="Q206" s="22">
        <f t="shared" si="31"/>
        <v>1</v>
      </c>
    </row>
    <row r="207" spans="1:17" x14ac:dyDescent="0.25">
      <c r="A207">
        <f t="shared" si="24"/>
        <v>202</v>
      </c>
      <c r="D207">
        <v>2475689.8086451935</v>
      </c>
      <c r="E207">
        <v>2382460.7098008892</v>
      </c>
      <c r="F207" s="22">
        <v>3678740.5983592453</v>
      </c>
      <c r="G207" s="22">
        <v>127874.37219895044</v>
      </c>
      <c r="H207" s="9">
        <v>1507.7067859860035</v>
      </c>
      <c r="I207" s="9">
        <f t="shared" si="27"/>
        <v>40446.512242612938</v>
      </c>
      <c r="J207" s="9">
        <f t="shared" si="28"/>
        <v>3678740.5983592453</v>
      </c>
      <c r="K207" s="9">
        <f t="shared" si="29"/>
        <v>90.953221783198927</v>
      </c>
      <c r="M207" s="9">
        <f t="shared" si="25"/>
        <v>0</v>
      </c>
      <c r="N207" s="22">
        <f t="shared" si="26"/>
        <v>77214283.886866629</v>
      </c>
      <c r="P207" s="22">
        <f t="shared" si="30"/>
        <v>0</v>
      </c>
      <c r="Q207" s="22">
        <f t="shared" si="31"/>
        <v>1</v>
      </c>
    </row>
    <row r="208" spans="1:17" x14ac:dyDescent="0.25">
      <c r="A208">
        <f t="shared" si="24"/>
        <v>203</v>
      </c>
      <c r="D208">
        <v>1929393.0161075355</v>
      </c>
      <c r="E208">
        <v>1876219.9540160077</v>
      </c>
      <c r="F208" s="22">
        <v>3669321.7104481435</v>
      </c>
      <c r="G208" s="22">
        <v>49789.511226318231</v>
      </c>
      <c r="H208" s="9">
        <v>850.52840256147829</v>
      </c>
      <c r="I208" s="9">
        <f t="shared" si="27"/>
        <v>23068.601257788392</v>
      </c>
      <c r="J208" s="9">
        <f t="shared" si="28"/>
        <v>3669321.7104481435</v>
      </c>
      <c r="K208" s="9">
        <f t="shared" si="29"/>
        <v>159.06130022553108</v>
      </c>
      <c r="M208" s="9">
        <f t="shared" si="25"/>
        <v>0</v>
      </c>
      <c r="N208" s="22">
        <f t="shared" si="26"/>
        <v>42467880.805128641</v>
      </c>
      <c r="P208" s="22">
        <f t="shared" si="30"/>
        <v>0</v>
      </c>
      <c r="Q208" s="22">
        <f t="shared" si="31"/>
        <v>1</v>
      </c>
    </row>
    <row r="209" spans="1:17" x14ac:dyDescent="0.25">
      <c r="A209">
        <f t="shared" si="24"/>
        <v>204</v>
      </c>
      <c r="D209">
        <v>1260254.2799541315</v>
      </c>
      <c r="E209">
        <v>1236816.0065231263</v>
      </c>
      <c r="F209" s="22">
        <v>3564888.137385576</v>
      </c>
      <c r="G209" s="22">
        <v>15253.353963144113</v>
      </c>
      <c r="H209" s="9">
        <v>376.19401597238539</v>
      </c>
      <c r="I209" s="9">
        <f t="shared" si="27"/>
        <v>10168.460545307291</v>
      </c>
      <c r="J209" s="9">
        <f t="shared" si="28"/>
        <v>3564888.137385576</v>
      </c>
      <c r="K209" s="9">
        <f t="shared" si="29"/>
        <v>350.58287550033907</v>
      </c>
      <c r="M209" s="9">
        <f t="shared" si="25"/>
        <v>0</v>
      </c>
      <c r="N209" s="22">
        <f t="shared" si="26"/>
        <v>16772032.953229006</v>
      </c>
      <c r="P209" s="22">
        <f t="shared" si="30"/>
        <v>0</v>
      </c>
      <c r="Q209" s="22">
        <f t="shared" si="31"/>
        <v>1</v>
      </c>
    </row>
    <row r="210" spans="1:17" x14ac:dyDescent="0.25">
      <c r="A210">
        <f t="shared" si="24"/>
        <v>205</v>
      </c>
      <c r="D210">
        <v>2526602.4591895272</v>
      </c>
      <c r="E210">
        <v>2486069.1945255715</v>
      </c>
      <c r="F210" s="22">
        <v>3596425.5262218229</v>
      </c>
      <c r="G210" s="22">
        <v>53261.091727736246</v>
      </c>
      <c r="H210" s="9">
        <v>656.35938528372208</v>
      </c>
      <c r="I210" s="9">
        <f t="shared" si="27"/>
        <v>17584.951541810526</v>
      </c>
      <c r="J210" s="9">
        <f t="shared" si="28"/>
        <v>3596425.5262218229</v>
      </c>
      <c r="K210" s="9">
        <f t="shared" si="29"/>
        <v>204.51722699780265</v>
      </c>
      <c r="M210" s="9">
        <f t="shared" si="25"/>
        <v>0</v>
      </c>
      <c r="N210" s="22">
        <f t="shared" si="26"/>
        <v>31573477.557399232</v>
      </c>
      <c r="P210" s="22">
        <f t="shared" si="30"/>
        <v>0</v>
      </c>
      <c r="Q210" s="22">
        <f t="shared" si="31"/>
        <v>1</v>
      </c>
    </row>
    <row r="211" spans="1:17" x14ac:dyDescent="0.25">
      <c r="A211">
        <f t="shared" si="24"/>
        <v>206</v>
      </c>
      <c r="D211">
        <v>2332127.5033085821</v>
      </c>
      <c r="E211">
        <v>2288613.9669438745</v>
      </c>
      <c r="F211" s="22">
        <v>2709920.3405090692</v>
      </c>
      <c r="G211" s="22">
        <v>49936.871319120735</v>
      </c>
      <c r="H211" s="9">
        <v>707.4095422996761</v>
      </c>
      <c r="I211" s="9">
        <f t="shared" si="27"/>
        <v>18877.912616464761</v>
      </c>
      <c r="J211" s="9">
        <f t="shared" si="28"/>
        <v>2709920.3405090692</v>
      </c>
      <c r="K211" s="9">
        <f t="shared" si="29"/>
        <v>143.54978728662809</v>
      </c>
      <c r="M211" s="9">
        <f t="shared" si="25"/>
        <v>0</v>
      </c>
      <c r="N211" s="22">
        <f t="shared" si="26"/>
        <v>35045904.892420448</v>
      </c>
      <c r="P211" s="22">
        <f t="shared" si="30"/>
        <v>0</v>
      </c>
      <c r="Q211" s="22">
        <f t="shared" si="31"/>
        <v>1</v>
      </c>
    </row>
    <row r="212" spans="1:17" x14ac:dyDescent="0.25">
      <c r="A212">
        <f t="shared" si="24"/>
        <v>207</v>
      </c>
      <c r="D212">
        <v>2061394.4388172654</v>
      </c>
      <c r="E212">
        <v>2012724.8433889661</v>
      </c>
      <c r="F212" s="22">
        <v>3061417.1110165194</v>
      </c>
      <c r="G212" s="22">
        <v>51333.031739454105</v>
      </c>
      <c r="H212" s="9">
        <v>805.14419159405224</v>
      </c>
      <c r="I212" s="9">
        <f t="shared" si="27"/>
        <v>21114.817280613406</v>
      </c>
      <c r="J212" s="9">
        <f t="shared" si="28"/>
        <v>3061417.1110165194</v>
      </c>
      <c r="K212" s="9">
        <f t="shared" si="29"/>
        <v>144.98904112361717</v>
      </c>
      <c r="M212" s="9">
        <f t="shared" si="25"/>
        <v>0</v>
      </c>
      <c r="N212" s="22">
        <f t="shared" si="26"/>
        <v>39168217.450210296</v>
      </c>
      <c r="P212" s="22">
        <f t="shared" si="30"/>
        <v>0</v>
      </c>
      <c r="Q212" s="22">
        <f t="shared" si="31"/>
        <v>1</v>
      </c>
    </row>
    <row r="213" spans="1:17" x14ac:dyDescent="0.25">
      <c r="A213">
        <f t="shared" si="24"/>
        <v>208</v>
      </c>
      <c r="D213">
        <v>2101134.2322898498</v>
      </c>
      <c r="E213">
        <v>2063759.7996503077</v>
      </c>
      <c r="F213" s="22">
        <v>2532921.8119725399</v>
      </c>
      <c r="G213" s="22">
        <v>31106.825729023996</v>
      </c>
      <c r="H213" s="9">
        <v>596.66516633800347</v>
      </c>
      <c r="I213" s="9">
        <f t="shared" si="27"/>
        <v>16214.523856338916</v>
      </c>
      <c r="J213" s="9">
        <f t="shared" si="28"/>
        <v>2532921.8119725399</v>
      </c>
      <c r="K213" s="9">
        <f t="shared" si="29"/>
        <v>156.21314781823321</v>
      </c>
      <c r="M213" s="9">
        <f t="shared" si="25"/>
        <v>0</v>
      </c>
      <c r="N213" s="22">
        <f t="shared" si="26"/>
        <v>29896125.900705293</v>
      </c>
      <c r="P213" s="22">
        <f t="shared" si="30"/>
        <v>0</v>
      </c>
      <c r="Q213" s="22">
        <f t="shared" si="31"/>
        <v>1</v>
      </c>
    </row>
    <row r="214" spans="1:17" x14ac:dyDescent="0.25">
      <c r="A214">
        <f t="shared" si="24"/>
        <v>209</v>
      </c>
      <c r="D214">
        <v>2258289.3135832092</v>
      </c>
      <c r="E214">
        <v>2226512.9801941933</v>
      </c>
      <c r="F214" s="22">
        <v>2805547.8295621658</v>
      </c>
      <c r="G214" s="22">
        <v>25840.099794954047</v>
      </c>
      <c r="H214" s="9">
        <v>520.82678757036774</v>
      </c>
      <c r="I214" s="9">
        <f t="shared" si="27"/>
        <v>13785.844477490644</v>
      </c>
      <c r="J214" s="9">
        <f t="shared" si="28"/>
        <v>2805547.8295621658</v>
      </c>
      <c r="K214" s="9">
        <f t="shared" si="29"/>
        <v>203.50931958814925</v>
      </c>
      <c r="M214" s="9">
        <f t="shared" si="25"/>
        <v>0</v>
      </c>
      <c r="N214" s="22">
        <f t="shared" si="26"/>
        <v>24766141.125419121</v>
      </c>
      <c r="P214" s="22">
        <f t="shared" si="30"/>
        <v>0</v>
      </c>
      <c r="Q214" s="22">
        <f t="shared" si="31"/>
        <v>1</v>
      </c>
    </row>
    <row r="215" spans="1:17" x14ac:dyDescent="0.25">
      <c r="A215">
        <f t="shared" si="24"/>
        <v>210</v>
      </c>
      <c r="D215">
        <v>937948.78972275357</v>
      </c>
      <c r="E215">
        <v>896116.16404996999</v>
      </c>
      <c r="F215" s="22">
        <v>3249995.3818087913</v>
      </c>
      <c r="G215" s="22">
        <v>68230.061654257224</v>
      </c>
      <c r="H215" s="9">
        <v>688.07199143864273</v>
      </c>
      <c r="I215" s="9">
        <f t="shared" si="27"/>
        <v>18148.666321880431</v>
      </c>
      <c r="J215" s="9">
        <f t="shared" si="28"/>
        <v>3249995.3818087913</v>
      </c>
      <c r="K215" s="9">
        <f t="shared" si="29"/>
        <v>179.07626511875009</v>
      </c>
      <c r="M215" s="9">
        <f t="shared" si="25"/>
        <v>0</v>
      </c>
      <c r="N215" s="22">
        <f t="shared" si="26"/>
        <v>33047337.261952069</v>
      </c>
      <c r="P215" s="22">
        <f t="shared" si="30"/>
        <v>0</v>
      </c>
      <c r="Q215" s="22">
        <f t="shared" si="31"/>
        <v>1</v>
      </c>
    </row>
    <row r="216" spans="1:17" x14ac:dyDescent="0.25">
      <c r="A216">
        <f t="shared" si="24"/>
        <v>211</v>
      </c>
      <c r="D216">
        <v>2578362.4168092706</v>
      </c>
      <c r="E216">
        <v>2534777.2771884608</v>
      </c>
      <c r="F216" s="22">
        <v>3434436.5991789191</v>
      </c>
      <c r="G216" s="22">
        <v>44443.533193791453</v>
      </c>
      <c r="H216" s="9">
        <v>716.91360882787558</v>
      </c>
      <c r="I216" s="9">
        <f t="shared" si="27"/>
        <v>18908.976973092129</v>
      </c>
      <c r="J216" s="9">
        <f t="shared" si="28"/>
        <v>3434436.5991789191</v>
      </c>
      <c r="K216" s="9">
        <f t="shared" si="29"/>
        <v>181.62995301470801</v>
      </c>
      <c r="M216" s="9">
        <f t="shared" si="25"/>
        <v>0</v>
      </c>
      <c r="N216" s="22">
        <f t="shared" si="26"/>
        <v>34383517.347005337</v>
      </c>
      <c r="P216" s="22">
        <f t="shared" si="30"/>
        <v>0</v>
      </c>
      <c r="Q216" s="22">
        <f t="shared" si="31"/>
        <v>1</v>
      </c>
    </row>
    <row r="217" spans="1:17" x14ac:dyDescent="0.25">
      <c r="A217">
        <f t="shared" si="24"/>
        <v>212</v>
      </c>
      <c r="D217">
        <v>2554285.9638959961</v>
      </c>
      <c r="E217">
        <v>2515214.2970020748</v>
      </c>
      <c r="F217" s="22">
        <v>2836524.7368148826</v>
      </c>
      <c r="G217" s="22">
        <v>40671.236782927248</v>
      </c>
      <c r="H217" s="9">
        <v>635.79673883085343</v>
      </c>
      <c r="I217" s="9">
        <f t="shared" si="27"/>
        <v>16950.851965258829</v>
      </c>
      <c r="J217" s="9">
        <f t="shared" si="28"/>
        <v>2836524.7368148826</v>
      </c>
      <c r="K217" s="9">
        <f t="shared" si="29"/>
        <v>167.33818115032844</v>
      </c>
      <c r="M217" s="9">
        <f t="shared" si="25"/>
        <v>0</v>
      </c>
      <c r="N217" s="22">
        <f t="shared" si="26"/>
        <v>31065179.193702776</v>
      </c>
      <c r="P217" s="22">
        <f t="shared" si="30"/>
        <v>0</v>
      </c>
      <c r="Q217" s="22">
        <f t="shared" si="31"/>
        <v>1</v>
      </c>
    </row>
    <row r="218" spans="1:17" x14ac:dyDescent="0.25">
      <c r="A218">
        <f t="shared" si="24"/>
        <v>213</v>
      </c>
      <c r="D218">
        <v>2298348.850044922</v>
      </c>
      <c r="E218">
        <v>2197079.8972300547</v>
      </c>
      <c r="F218" s="22">
        <v>4698937.2533907956</v>
      </c>
      <c r="G218" s="22">
        <v>161435.51909657841</v>
      </c>
      <c r="H218" s="9">
        <v>1678.5380646325502</v>
      </c>
      <c r="I218" s="9">
        <f t="shared" si="27"/>
        <v>43934.522489202012</v>
      </c>
      <c r="J218" s="9">
        <f t="shared" si="28"/>
        <v>4698937.2533907956</v>
      </c>
      <c r="K218" s="9">
        <f t="shared" si="29"/>
        <v>106.95318822562996</v>
      </c>
      <c r="M218" s="9">
        <f t="shared" si="25"/>
        <v>0</v>
      </c>
      <c r="N218" s="22">
        <f t="shared" si="26"/>
        <v>83170107.725013241</v>
      </c>
      <c r="P218" s="22">
        <f t="shared" si="30"/>
        <v>0</v>
      </c>
      <c r="Q218" s="22">
        <f t="shared" si="31"/>
        <v>1</v>
      </c>
    </row>
    <row r="219" spans="1:17" x14ac:dyDescent="0.25">
      <c r="A219">
        <f t="shared" si="24"/>
        <v>214</v>
      </c>
      <c r="D219">
        <v>1891679.8627499482</v>
      </c>
      <c r="E219">
        <v>1834727.1894496088</v>
      </c>
      <c r="F219" s="22">
        <v>2942151.759854632</v>
      </c>
      <c r="G219" s="22">
        <v>64864.068583845954</v>
      </c>
      <c r="H219" s="9">
        <v>924.49656294913439</v>
      </c>
      <c r="I219" s="9">
        <f t="shared" si="27"/>
        <v>24708.347784619236</v>
      </c>
      <c r="J219" s="9">
        <f t="shared" si="28"/>
        <v>2942151.759854632</v>
      </c>
      <c r="K219" s="9">
        <f t="shared" si="29"/>
        <v>119.07521237361325</v>
      </c>
      <c r="M219" s="9">
        <f t="shared" si="25"/>
        <v>0</v>
      </c>
      <c r="N219" s="22">
        <f t="shared" si="26"/>
        <v>46474543.809383839</v>
      </c>
      <c r="P219" s="22">
        <f t="shared" si="30"/>
        <v>0</v>
      </c>
      <c r="Q219" s="22">
        <f t="shared" si="31"/>
        <v>1</v>
      </c>
    </row>
    <row r="220" spans="1:17" x14ac:dyDescent="0.25">
      <c r="A220">
        <f t="shared" si="24"/>
        <v>215</v>
      </c>
      <c r="D220">
        <v>2143590.8028042242</v>
      </c>
      <c r="E220">
        <v>2027489.9567062322</v>
      </c>
      <c r="F220" s="22">
        <v>3761448.4505379638</v>
      </c>
      <c r="G220" s="22">
        <v>140157.96199302797</v>
      </c>
      <c r="H220" s="9">
        <v>1903.2262648610995</v>
      </c>
      <c r="I220" s="9">
        <f t="shared" si="27"/>
        <v>50369.191071152869</v>
      </c>
      <c r="J220" s="9">
        <f t="shared" si="28"/>
        <v>3761448.4505379638</v>
      </c>
      <c r="K220" s="9">
        <f t="shared" si="29"/>
        <v>74.677563219636397</v>
      </c>
      <c r="M220" s="9">
        <f t="shared" si="25"/>
        <v>0</v>
      </c>
      <c r="N220" s="22">
        <f t="shared" si="26"/>
        <v>96976933.691767767</v>
      </c>
      <c r="P220" s="22">
        <f t="shared" si="30"/>
        <v>0</v>
      </c>
      <c r="Q220" s="22">
        <f t="shared" si="31"/>
        <v>1</v>
      </c>
    </row>
    <row r="221" spans="1:17" x14ac:dyDescent="0.25">
      <c r="A221">
        <f t="shared" si="24"/>
        <v>216</v>
      </c>
      <c r="D221">
        <v>2273198.77440501</v>
      </c>
      <c r="E221">
        <v>2221362.1549810222</v>
      </c>
      <c r="F221" s="22">
        <v>3286608.6192334252</v>
      </c>
      <c r="G221" s="22">
        <v>59912.197399762008</v>
      </c>
      <c r="H221" s="9">
        <v>848.88996577211219</v>
      </c>
      <c r="I221" s="9">
        <f t="shared" si="27"/>
        <v>22488.798970902873</v>
      </c>
      <c r="J221" s="9">
        <f t="shared" si="28"/>
        <v>3286608.6192334252</v>
      </c>
      <c r="K221" s="9">
        <f t="shared" si="29"/>
        <v>146.14424823156642</v>
      </c>
      <c r="M221" s="9">
        <f t="shared" si="25"/>
        <v>0</v>
      </c>
      <c r="N221" s="22">
        <f t="shared" si="26"/>
        <v>41690989.322572328</v>
      </c>
      <c r="P221" s="22">
        <f t="shared" si="30"/>
        <v>0</v>
      </c>
      <c r="Q221" s="22">
        <f t="shared" si="31"/>
        <v>1</v>
      </c>
    </row>
    <row r="222" spans="1:17" x14ac:dyDescent="0.25">
      <c r="A222">
        <f t="shared" si="24"/>
        <v>217</v>
      </c>
      <c r="D222">
        <v>1781564.5735222416</v>
      </c>
      <c r="E222">
        <v>1751609.9434635506</v>
      </c>
      <c r="F222" s="22">
        <v>3596694.1218708525</v>
      </c>
      <c r="G222" s="22">
        <v>26111.646267780216</v>
      </c>
      <c r="H222" s="9">
        <v>480.53408937470522</v>
      </c>
      <c r="I222" s="9">
        <f t="shared" si="27"/>
        <v>12995.516704662463</v>
      </c>
      <c r="J222" s="9">
        <f t="shared" si="28"/>
        <v>3596694.1218708525</v>
      </c>
      <c r="K222" s="9">
        <f t="shared" si="29"/>
        <v>276.76422597190378</v>
      </c>
      <c r="M222" s="9">
        <f t="shared" si="25"/>
        <v>0</v>
      </c>
      <c r="N222" s="22">
        <f t="shared" si="26"/>
        <v>22394339.287454072</v>
      </c>
      <c r="P222" s="22">
        <f t="shared" si="30"/>
        <v>0</v>
      </c>
      <c r="Q222" s="22">
        <f t="shared" si="31"/>
        <v>1</v>
      </c>
    </row>
    <row r="223" spans="1:17" x14ac:dyDescent="0.25">
      <c r="A223">
        <f t="shared" si="24"/>
        <v>218</v>
      </c>
      <c r="D223">
        <v>3305190.6872683638</v>
      </c>
      <c r="E223">
        <v>3224664.8533084509</v>
      </c>
      <c r="F223" s="22">
        <v>4469494.0338006625</v>
      </c>
      <c r="G223" s="22">
        <v>71240.833800524677</v>
      </c>
      <c r="H223" s="9">
        <v>1277.9373443139993</v>
      </c>
      <c r="I223" s="9">
        <f t="shared" si="27"/>
        <v>34935.327805168607</v>
      </c>
      <c r="J223" s="9">
        <f t="shared" si="28"/>
        <v>4469494.0338006625</v>
      </c>
      <c r="K223" s="9">
        <f t="shared" si="29"/>
        <v>127.93622715454842</v>
      </c>
      <c r="M223" s="9">
        <f t="shared" si="25"/>
        <v>0</v>
      </c>
      <c r="N223" s="22">
        <f t="shared" si="26"/>
        <v>65401161.576536551</v>
      </c>
      <c r="P223" s="22">
        <f t="shared" si="30"/>
        <v>0</v>
      </c>
      <c r="Q223" s="22">
        <f t="shared" si="31"/>
        <v>1</v>
      </c>
    </row>
    <row r="224" spans="1:17" x14ac:dyDescent="0.25">
      <c r="A224">
        <f t="shared" si="24"/>
        <v>219</v>
      </c>
      <c r="D224">
        <v>2309096.9760948597</v>
      </c>
      <c r="E224">
        <v>2214086.0422299942</v>
      </c>
      <c r="F224" s="22">
        <v>2689773.770869351</v>
      </c>
      <c r="G224" s="22">
        <v>130557.89148629132</v>
      </c>
      <c r="H224" s="9">
        <v>1527.3116577207256</v>
      </c>
      <c r="I224" s="9">
        <f t="shared" si="27"/>
        <v>41219.543547933223</v>
      </c>
      <c r="J224" s="9">
        <f t="shared" si="28"/>
        <v>2689773.770869351</v>
      </c>
      <c r="K224" s="9">
        <f t="shared" si="29"/>
        <v>65.254816995765069</v>
      </c>
      <c r="M224" s="9">
        <f t="shared" si="25"/>
        <v>0</v>
      </c>
      <c r="N224" s="22">
        <f t="shared" si="26"/>
        <v>79749313.324997097</v>
      </c>
      <c r="P224" s="22">
        <f t="shared" si="30"/>
        <v>0</v>
      </c>
      <c r="Q224" s="22">
        <f t="shared" si="31"/>
        <v>1</v>
      </c>
    </row>
    <row r="225" spans="1:17" x14ac:dyDescent="0.25">
      <c r="A225">
        <f t="shared" si="24"/>
        <v>220</v>
      </c>
      <c r="D225">
        <v>2089710.2287870934</v>
      </c>
      <c r="E225">
        <v>1983879.2086297285</v>
      </c>
      <c r="F225" s="22">
        <v>2192598.3953990024</v>
      </c>
      <c r="G225" s="22">
        <v>146149.34426212101</v>
      </c>
      <c r="H225" s="9">
        <v>1712.7343993508475</v>
      </c>
      <c r="I225" s="9">
        <f t="shared" si="27"/>
        <v>45913.729785071184</v>
      </c>
      <c r="J225" s="9">
        <f t="shared" si="28"/>
        <v>2192598.3953990024</v>
      </c>
      <c r="K225" s="9">
        <f t="shared" si="29"/>
        <v>47.754743639056834</v>
      </c>
      <c r="M225" s="9">
        <f t="shared" si="25"/>
        <v>0</v>
      </c>
      <c r="N225" s="22">
        <f t="shared" si="26"/>
        <v>89634861.174743369</v>
      </c>
      <c r="P225" s="22">
        <f t="shared" si="30"/>
        <v>0</v>
      </c>
      <c r="Q225" s="22">
        <f t="shared" si="31"/>
        <v>1</v>
      </c>
    </row>
    <row r="226" spans="1:17" x14ac:dyDescent="0.25">
      <c r="A226">
        <f t="shared" si="24"/>
        <v>221</v>
      </c>
      <c r="D226">
        <v>2932740.9074880271</v>
      </c>
      <c r="E226">
        <v>2881961.1451399983</v>
      </c>
      <c r="F226" s="22">
        <v>3498787.6041649464</v>
      </c>
      <c r="G226" s="22">
        <v>55365.777967470684</v>
      </c>
      <c r="H226" s="9">
        <v>805.67831727266457</v>
      </c>
      <c r="I226" s="9">
        <f t="shared" si="27"/>
        <v>22030.292097068828</v>
      </c>
      <c r="J226" s="9">
        <f t="shared" si="28"/>
        <v>3498787.6041649464</v>
      </c>
      <c r="K226" s="9">
        <f t="shared" si="29"/>
        <v>158.81712274847536</v>
      </c>
      <c r="M226" s="9">
        <f t="shared" si="25"/>
        <v>0</v>
      </c>
      <c r="N226" s="22">
        <f t="shared" si="26"/>
        <v>40561796.589972712</v>
      </c>
      <c r="P226" s="22">
        <f t="shared" si="30"/>
        <v>0</v>
      </c>
      <c r="Q226" s="22">
        <f t="shared" si="31"/>
        <v>1</v>
      </c>
    </row>
    <row r="227" spans="1:17" x14ac:dyDescent="0.25">
      <c r="A227">
        <f t="shared" si="24"/>
        <v>222</v>
      </c>
      <c r="D227">
        <v>3092057.4383957679</v>
      </c>
      <c r="E227">
        <v>3017353.7419280531</v>
      </c>
      <c r="F227" s="22">
        <v>1958160.2218410643</v>
      </c>
      <c r="G227" s="22">
        <v>86822.98158013694</v>
      </c>
      <c r="H227" s="9">
        <v>1219.519272582038</v>
      </c>
      <c r="I227" s="9">
        <f t="shared" si="27"/>
        <v>32409.45167555341</v>
      </c>
      <c r="J227" s="9">
        <f t="shared" si="28"/>
        <v>1958160.2218410643</v>
      </c>
      <c r="K227" s="9">
        <f t="shared" si="29"/>
        <v>60.419418429041585</v>
      </c>
      <c r="M227" s="9">
        <f t="shared" si="25"/>
        <v>0</v>
      </c>
      <c r="N227" s="22">
        <f t="shared" si="26"/>
        <v>62860743.129265755</v>
      </c>
      <c r="P227" s="22">
        <f t="shared" si="30"/>
        <v>0</v>
      </c>
      <c r="Q227" s="22">
        <f t="shared" si="31"/>
        <v>1</v>
      </c>
    </row>
    <row r="228" spans="1:17" x14ac:dyDescent="0.25">
      <c r="A228">
        <f t="shared" si="24"/>
        <v>223</v>
      </c>
      <c r="D228">
        <v>2327856.7867443846</v>
      </c>
      <c r="E228">
        <v>2273138.6649418068</v>
      </c>
      <c r="F228" s="22">
        <v>3173201.7592366915</v>
      </c>
      <c r="G228" s="22">
        <v>47162.113125461947</v>
      </c>
      <c r="H228" s="9">
        <v>896.17630316335999</v>
      </c>
      <c r="I228" s="9">
        <f t="shared" si="27"/>
        <v>23738.90996283033</v>
      </c>
      <c r="J228" s="9">
        <f t="shared" si="28"/>
        <v>3173201.7592366915</v>
      </c>
      <c r="K228" s="9">
        <f t="shared" si="29"/>
        <v>133.67091261583599</v>
      </c>
      <c r="M228" s="9">
        <f t="shared" si="25"/>
        <v>0</v>
      </c>
      <c r="N228" s="22">
        <f t="shared" si="26"/>
        <v>44304618.166423969</v>
      </c>
      <c r="P228" s="22">
        <f t="shared" si="30"/>
        <v>0</v>
      </c>
      <c r="Q228" s="22">
        <f t="shared" si="31"/>
        <v>1</v>
      </c>
    </row>
    <row r="229" spans="1:17" x14ac:dyDescent="0.25">
      <c r="A229">
        <f t="shared" si="24"/>
        <v>224</v>
      </c>
      <c r="D229">
        <v>2770330.6468545161</v>
      </c>
      <c r="E229">
        <v>2726073.6162060816</v>
      </c>
      <c r="F229" s="22">
        <v>2554263.564791759</v>
      </c>
      <c r="G229" s="22">
        <v>49090.798807196508</v>
      </c>
      <c r="H229" s="9">
        <v>722.65241946143942</v>
      </c>
      <c r="I229" s="9">
        <f t="shared" si="27"/>
        <v>19200.470176516839</v>
      </c>
      <c r="J229" s="9">
        <f t="shared" si="28"/>
        <v>2554263.564791759</v>
      </c>
      <c r="K229" s="9">
        <f t="shared" si="29"/>
        <v>133.03130294776605</v>
      </c>
      <c r="M229" s="9">
        <f t="shared" si="25"/>
        <v>0</v>
      </c>
      <c r="N229" s="22">
        <f t="shared" si="26"/>
        <v>35846676.788241915</v>
      </c>
      <c r="P229" s="22">
        <f t="shared" si="30"/>
        <v>0</v>
      </c>
      <c r="Q229" s="22">
        <f t="shared" si="31"/>
        <v>1</v>
      </c>
    </row>
    <row r="230" spans="1:17" x14ac:dyDescent="0.25">
      <c r="A230">
        <f t="shared" si="24"/>
        <v>225</v>
      </c>
      <c r="D230">
        <v>1892073.7345736802</v>
      </c>
      <c r="E230">
        <v>1790897.5316879314</v>
      </c>
      <c r="F230" s="22">
        <v>2528988.5301187793</v>
      </c>
      <c r="G230" s="22">
        <v>136597.09039799619</v>
      </c>
      <c r="H230" s="9">
        <v>1642.9294545135272</v>
      </c>
      <c r="I230" s="9">
        <f t="shared" si="27"/>
        <v>43894.283859953262</v>
      </c>
      <c r="J230" s="9">
        <f t="shared" si="28"/>
        <v>2528988.5301187793</v>
      </c>
      <c r="K230" s="9">
        <f t="shared" si="29"/>
        <v>57.615441185636698</v>
      </c>
      <c r="M230" s="9">
        <f t="shared" si="25"/>
        <v>0</v>
      </c>
      <c r="N230" s="22">
        <f t="shared" si="26"/>
        <v>85259579.189787745</v>
      </c>
      <c r="P230" s="22">
        <f t="shared" si="30"/>
        <v>0</v>
      </c>
      <c r="Q230" s="22">
        <f t="shared" si="31"/>
        <v>1</v>
      </c>
    </row>
    <row r="231" spans="1:17" x14ac:dyDescent="0.25">
      <c r="A231">
        <f t="shared" si="24"/>
        <v>226</v>
      </c>
      <c r="D231">
        <v>1775909.3591475715</v>
      </c>
      <c r="E231">
        <v>1742843.8455239655</v>
      </c>
      <c r="F231" s="22">
        <v>2922807.21954737</v>
      </c>
      <c r="G231" s="22">
        <v>44700.909866879956</v>
      </c>
      <c r="H231" s="9">
        <v>534.92150619027598</v>
      </c>
      <c r="I231" s="9">
        <f t="shared" si="27"/>
        <v>14345.142430465205</v>
      </c>
      <c r="J231" s="9">
        <f t="shared" si="28"/>
        <v>2922807.21954737</v>
      </c>
      <c r="K231" s="9">
        <f t="shared" si="29"/>
        <v>203.74891596336593</v>
      </c>
      <c r="M231" s="9">
        <f t="shared" si="25"/>
        <v>0</v>
      </c>
      <c r="N231" s="22">
        <f t="shared" si="26"/>
        <v>25767477.641383041</v>
      </c>
      <c r="P231" s="22">
        <f t="shared" si="30"/>
        <v>0</v>
      </c>
      <c r="Q231" s="22">
        <f t="shared" si="31"/>
        <v>1</v>
      </c>
    </row>
    <row r="232" spans="1:17" x14ac:dyDescent="0.25">
      <c r="A232">
        <f t="shared" si="24"/>
        <v>227</v>
      </c>
      <c r="D232">
        <v>2149660.9725751523</v>
      </c>
      <c r="E232">
        <v>2104759.5768237901</v>
      </c>
      <c r="F232" s="22">
        <v>3378631.1827670382</v>
      </c>
      <c r="G232" s="22">
        <v>53565.402580726222</v>
      </c>
      <c r="H232" s="9">
        <v>708.42141774265474</v>
      </c>
      <c r="I232" s="9">
        <f t="shared" si="27"/>
        <v>19480.021532770978</v>
      </c>
      <c r="J232" s="9">
        <f t="shared" si="28"/>
        <v>3378631.1827670382</v>
      </c>
      <c r="K232" s="9">
        <f t="shared" si="29"/>
        <v>173.44083409164679</v>
      </c>
      <c r="M232" s="9">
        <f t="shared" si="25"/>
        <v>0</v>
      </c>
      <c r="N232" s="22">
        <f t="shared" si="26"/>
        <v>35581411.882774912</v>
      </c>
      <c r="P232" s="22">
        <f t="shared" si="30"/>
        <v>0</v>
      </c>
      <c r="Q232" s="22">
        <f t="shared" si="31"/>
        <v>1</v>
      </c>
    </row>
    <row r="233" spans="1:17" x14ac:dyDescent="0.25">
      <c r="A233">
        <f t="shared" si="24"/>
        <v>228</v>
      </c>
      <c r="D233">
        <v>1614900.1921024208</v>
      </c>
      <c r="E233">
        <v>1588890.9057484518</v>
      </c>
      <c r="F233" s="22">
        <v>3687826.3946447438</v>
      </c>
      <c r="G233" s="22">
        <v>37755.520986909018</v>
      </c>
      <c r="H233" s="9">
        <v>435.50224194541806</v>
      </c>
      <c r="I233" s="9">
        <f t="shared" si="27"/>
        <v>11283.868791805917</v>
      </c>
      <c r="J233" s="9">
        <f t="shared" si="28"/>
        <v>3687826.3946447438</v>
      </c>
      <c r="K233" s="9">
        <f t="shared" si="29"/>
        <v>326.82287101058438</v>
      </c>
      <c r="M233" s="9">
        <f t="shared" si="25"/>
        <v>0</v>
      </c>
      <c r="N233" s="22">
        <f t="shared" si="26"/>
        <v>18879911.18896709</v>
      </c>
      <c r="P233" s="22">
        <f t="shared" si="30"/>
        <v>0</v>
      </c>
      <c r="Q233" s="22">
        <f t="shared" si="31"/>
        <v>1</v>
      </c>
    </row>
    <row r="234" spans="1:17" x14ac:dyDescent="0.25">
      <c r="A234">
        <f t="shared" si="24"/>
        <v>229</v>
      </c>
      <c r="D234">
        <v>1898268.6936927168</v>
      </c>
      <c r="E234">
        <v>1851265.2181924367</v>
      </c>
      <c r="F234" s="22">
        <v>2772840.0564269773</v>
      </c>
      <c r="G234" s="22">
        <v>56201.084219766868</v>
      </c>
      <c r="H234" s="9">
        <v>774.76602919342986</v>
      </c>
      <c r="I234" s="9">
        <f t="shared" si="27"/>
        <v>20391.98781104149</v>
      </c>
      <c r="J234" s="9">
        <f t="shared" si="28"/>
        <v>2772840.0564269773</v>
      </c>
      <c r="K234" s="9">
        <f t="shared" si="29"/>
        <v>135.97693771303597</v>
      </c>
      <c r="M234" s="9">
        <f t="shared" si="25"/>
        <v>0</v>
      </c>
      <c r="N234" s="22">
        <f t="shared" si="26"/>
        <v>38011135.565655999</v>
      </c>
      <c r="P234" s="22">
        <f t="shared" si="30"/>
        <v>0</v>
      </c>
      <c r="Q234" s="22">
        <f t="shared" si="31"/>
        <v>1</v>
      </c>
    </row>
    <row r="235" spans="1:17" x14ac:dyDescent="0.25">
      <c r="A235">
        <f t="shared" si="24"/>
        <v>230</v>
      </c>
      <c r="D235">
        <v>2771715.8252796014</v>
      </c>
      <c r="E235">
        <v>2710368.9405111331</v>
      </c>
      <c r="F235" s="22">
        <v>2009037.2130680741</v>
      </c>
      <c r="G235" s="22">
        <v>71612.889592376334</v>
      </c>
      <c r="H235" s="9">
        <v>994.43453048292577</v>
      </c>
      <c r="I235" s="9">
        <f t="shared" si="27"/>
        <v>26614.7324879523</v>
      </c>
      <c r="J235" s="9">
        <f t="shared" si="28"/>
        <v>2009037.2130680741</v>
      </c>
      <c r="K235" s="9">
        <f t="shared" si="29"/>
        <v>75.485906686362739</v>
      </c>
      <c r="M235" s="9">
        <f t="shared" si="25"/>
        <v>0</v>
      </c>
      <c r="N235" s="22">
        <f t="shared" si="26"/>
        <v>51220427.762836523</v>
      </c>
      <c r="P235" s="22">
        <f t="shared" si="30"/>
        <v>0</v>
      </c>
      <c r="Q235" s="22">
        <f t="shared" si="31"/>
        <v>1</v>
      </c>
    </row>
    <row r="236" spans="1:17" x14ac:dyDescent="0.25">
      <c r="A236">
        <f t="shared" si="24"/>
        <v>231</v>
      </c>
      <c r="D236">
        <v>1599980.9873377311</v>
      </c>
      <c r="E236">
        <v>1582940.7809134349</v>
      </c>
      <c r="F236" s="22">
        <v>2988954.4833941306</v>
      </c>
      <c r="G236" s="22">
        <v>8882.529893315299</v>
      </c>
      <c r="H236" s="9">
        <v>277.12530413604327</v>
      </c>
      <c r="I236" s="9">
        <f t="shared" si="27"/>
        <v>7392.7231551166351</v>
      </c>
      <c r="J236" s="9">
        <f t="shared" si="28"/>
        <v>2988954.4833941306</v>
      </c>
      <c r="K236" s="9">
        <f t="shared" si="29"/>
        <v>404.31034960715687</v>
      </c>
      <c r="M236" s="9">
        <f t="shared" si="25"/>
        <v>0</v>
      </c>
      <c r="N236" s="22">
        <f t="shared" si="26"/>
        <v>11796491.82683914</v>
      </c>
      <c r="P236" s="22">
        <f t="shared" si="30"/>
        <v>0</v>
      </c>
      <c r="Q236" s="22">
        <f t="shared" si="31"/>
        <v>1</v>
      </c>
    </row>
    <row r="237" spans="1:17" x14ac:dyDescent="0.25">
      <c r="A237">
        <f t="shared" si="24"/>
        <v>232</v>
      </c>
      <c r="D237">
        <v>2145891.2464125333</v>
      </c>
      <c r="E237">
        <v>2049284.1545425043</v>
      </c>
      <c r="F237" s="22">
        <v>2829125.2042737426</v>
      </c>
      <c r="G237" s="22">
        <v>137044.64495601406</v>
      </c>
      <c r="H237" s="9">
        <v>1547.607133817095</v>
      </c>
      <c r="I237" s="9">
        <f t="shared" si="27"/>
        <v>41912.020736893377</v>
      </c>
      <c r="J237" s="9">
        <f t="shared" si="28"/>
        <v>2829125.2042737426</v>
      </c>
      <c r="K237" s="9">
        <f t="shared" si="29"/>
        <v>67.501522344480605</v>
      </c>
      <c r="M237" s="9">
        <f t="shared" si="25"/>
        <v>0</v>
      </c>
      <c r="N237" s="22">
        <f t="shared" si="26"/>
        <v>80994916.269513011</v>
      </c>
      <c r="P237" s="22">
        <f t="shared" si="30"/>
        <v>0</v>
      </c>
      <c r="Q237" s="22">
        <f t="shared" si="31"/>
        <v>1</v>
      </c>
    </row>
    <row r="238" spans="1:17" x14ac:dyDescent="0.25">
      <c r="A238">
        <f t="shared" si="24"/>
        <v>233</v>
      </c>
      <c r="D238">
        <v>2226598.4392834962</v>
      </c>
      <c r="E238">
        <v>2126535.0547665092</v>
      </c>
      <c r="F238" s="22">
        <v>2793188.3848366505</v>
      </c>
      <c r="G238" s="22">
        <v>108112.18395793476</v>
      </c>
      <c r="H238" s="9">
        <v>1632.9045805316418</v>
      </c>
      <c r="I238" s="9">
        <f t="shared" si="27"/>
        <v>43411.498738849652</v>
      </c>
      <c r="J238" s="9">
        <f t="shared" si="28"/>
        <v>2793188.3848366505</v>
      </c>
      <c r="K238" s="9">
        <f t="shared" si="29"/>
        <v>64.34213206136053</v>
      </c>
      <c r="M238" s="9">
        <f t="shared" si="25"/>
        <v>0</v>
      </c>
      <c r="N238" s="22">
        <f t="shared" si="26"/>
        <v>84029809.092862666</v>
      </c>
      <c r="P238" s="22">
        <f t="shared" si="30"/>
        <v>0</v>
      </c>
      <c r="Q238" s="22">
        <f t="shared" si="31"/>
        <v>1</v>
      </c>
    </row>
    <row r="239" spans="1:17" x14ac:dyDescent="0.25">
      <c r="A239">
        <f t="shared" si="24"/>
        <v>234</v>
      </c>
      <c r="D239">
        <v>1532747.4501529175</v>
      </c>
      <c r="E239">
        <v>1500403.627908085</v>
      </c>
      <c r="F239" s="22">
        <v>4146336.1326294704</v>
      </c>
      <c r="G239" s="22">
        <v>40335.783887037964</v>
      </c>
      <c r="H239" s="9">
        <v>530.48819623205054</v>
      </c>
      <c r="I239" s="9">
        <f t="shared" si="27"/>
        <v>14032.043842698142</v>
      </c>
      <c r="J239" s="9">
        <f t="shared" si="28"/>
        <v>4146336.1326294704</v>
      </c>
      <c r="K239" s="9">
        <f t="shared" si="29"/>
        <v>295.49053431636048</v>
      </c>
      <c r="M239" s="9">
        <f t="shared" si="25"/>
        <v>0</v>
      </c>
      <c r="N239" s="22">
        <f t="shared" si="26"/>
        <v>23917751.552766815</v>
      </c>
      <c r="P239" s="22">
        <f t="shared" si="30"/>
        <v>0</v>
      </c>
      <c r="Q239" s="22">
        <f t="shared" si="31"/>
        <v>1</v>
      </c>
    </row>
    <row r="240" spans="1:17" x14ac:dyDescent="0.25">
      <c r="A240">
        <f t="shared" si="24"/>
        <v>235</v>
      </c>
      <c r="D240">
        <v>1321410.579494314</v>
      </c>
      <c r="E240">
        <v>1292769.8882107732</v>
      </c>
      <c r="F240" s="22">
        <v>4702561.5758116841</v>
      </c>
      <c r="G240" s="22">
        <v>22928.485181627697</v>
      </c>
      <c r="H240" s="9">
        <v>464.42354215922751</v>
      </c>
      <c r="I240" s="9">
        <f t="shared" si="27"/>
        <v>12425.47750645134</v>
      </c>
      <c r="J240" s="9">
        <f t="shared" si="28"/>
        <v>4702561.5758116841</v>
      </c>
      <c r="K240" s="9">
        <f t="shared" si="29"/>
        <v>378.46123606679117</v>
      </c>
      <c r="M240" s="9">
        <f t="shared" si="25"/>
        <v>0</v>
      </c>
      <c r="N240" s="22">
        <f t="shared" si="26"/>
        <v>20148393.437090997</v>
      </c>
      <c r="P240" s="22">
        <f t="shared" si="30"/>
        <v>0</v>
      </c>
      <c r="Q240" s="22">
        <f t="shared" si="31"/>
        <v>1</v>
      </c>
    </row>
    <row r="241" spans="1:17" x14ac:dyDescent="0.25">
      <c r="A241">
        <f t="shared" si="24"/>
        <v>236</v>
      </c>
      <c r="D241">
        <v>2238682.9872036558</v>
      </c>
      <c r="E241">
        <v>2185621.3198178378</v>
      </c>
      <c r="F241" s="22">
        <v>2385210.3554437715</v>
      </c>
      <c r="G241" s="22">
        <v>44958.186322380643</v>
      </c>
      <c r="H241" s="9">
        <v>866.49262122510845</v>
      </c>
      <c r="I241" s="9">
        <f t="shared" si="27"/>
        <v>23020.273778663268</v>
      </c>
      <c r="J241" s="9">
        <f t="shared" si="28"/>
        <v>2385210.3554437715</v>
      </c>
      <c r="K241" s="9">
        <f t="shared" si="29"/>
        <v>103.6134660420305</v>
      </c>
      <c r="M241" s="9">
        <f t="shared" si="25"/>
        <v>0</v>
      </c>
      <c r="N241" s="22">
        <f t="shared" si="26"/>
        <v>43655337.201882765</v>
      </c>
      <c r="P241" s="22">
        <f t="shared" si="30"/>
        <v>0</v>
      </c>
      <c r="Q241" s="22">
        <f t="shared" si="31"/>
        <v>1</v>
      </c>
    </row>
    <row r="242" spans="1:17" x14ac:dyDescent="0.25">
      <c r="A242">
        <f t="shared" si="24"/>
        <v>237</v>
      </c>
      <c r="D242">
        <v>1940789.4232853546</v>
      </c>
      <c r="E242">
        <v>1849257.0138953254</v>
      </c>
      <c r="F242" s="22">
        <v>3905435.7530830731</v>
      </c>
      <c r="G242" s="22">
        <v>129363.85189940321</v>
      </c>
      <c r="H242" s="9">
        <v>1483.9945924955136</v>
      </c>
      <c r="I242" s="9">
        <f t="shared" si="27"/>
        <v>39710.420489770295</v>
      </c>
      <c r="J242" s="9">
        <f t="shared" si="28"/>
        <v>3905435.7530830731</v>
      </c>
      <c r="K242" s="9">
        <f t="shared" si="29"/>
        <v>98.34788211545488</v>
      </c>
      <c r="M242" s="9">
        <f t="shared" si="25"/>
        <v>0</v>
      </c>
      <c r="N242" s="22">
        <f t="shared" si="26"/>
        <v>75515405.226457506</v>
      </c>
      <c r="P242" s="22">
        <f t="shared" si="30"/>
        <v>0</v>
      </c>
      <c r="Q242" s="22">
        <f t="shared" si="31"/>
        <v>1</v>
      </c>
    </row>
    <row r="243" spans="1:17" x14ac:dyDescent="0.25">
      <c r="A243">
        <f t="shared" si="24"/>
        <v>238</v>
      </c>
      <c r="D243">
        <v>2799409.4571132837</v>
      </c>
      <c r="E243">
        <v>2681954.5302345911</v>
      </c>
      <c r="F243" s="22">
        <v>3718248.1195931691</v>
      </c>
      <c r="G243" s="22">
        <v>156524.00827292108</v>
      </c>
      <c r="H243" s="9">
        <v>1851.2609936297958</v>
      </c>
      <c r="I243" s="9">
        <f t="shared" si="27"/>
        <v>50956.645477051985</v>
      </c>
      <c r="J243" s="9">
        <f t="shared" si="28"/>
        <v>3718248.1195931691</v>
      </c>
      <c r="K243" s="9">
        <f t="shared" si="29"/>
        <v>72.968855873129627</v>
      </c>
      <c r="M243" s="9">
        <f t="shared" si="25"/>
        <v>0</v>
      </c>
      <c r="N243" s="22">
        <f t="shared" si="26"/>
        <v>98195042.834510803</v>
      </c>
      <c r="P243" s="22">
        <f t="shared" si="30"/>
        <v>0</v>
      </c>
      <c r="Q243" s="22">
        <f t="shared" si="31"/>
        <v>1</v>
      </c>
    </row>
    <row r="244" spans="1:17" x14ac:dyDescent="0.25">
      <c r="A244">
        <f t="shared" si="24"/>
        <v>239</v>
      </c>
      <c r="D244">
        <v>2094926.9326378696</v>
      </c>
      <c r="E244">
        <v>2039375.617916645</v>
      </c>
      <c r="F244" s="22">
        <v>5207850.1823793612</v>
      </c>
      <c r="G244" s="22">
        <v>46553.284763178788</v>
      </c>
      <c r="H244" s="9">
        <v>912.24243301028037</v>
      </c>
      <c r="I244" s="9">
        <f t="shared" si="27"/>
        <v>24100.382378656079</v>
      </c>
      <c r="J244" s="9">
        <f t="shared" si="28"/>
        <v>5207850.1823793612</v>
      </c>
      <c r="K244" s="9">
        <f t="shared" si="29"/>
        <v>216.08994000823688</v>
      </c>
      <c r="M244" s="9">
        <f t="shared" si="25"/>
        <v>0</v>
      </c>
      <c r="N244" s="22">
        <f t="shared" si="26"/>
        <v>42992914.574932799</v>
      </c>
      <c r="P244" s="22">
        <f t="shared" si="30"/>
        <v>0</v>
      </c>
      <c r="Q244" s="22">
        <f t="shared" si="31"/>
        <v>1</v>
      </c>
    </row>
    <row r="245" spans="1:17" x14ac:dyDescent="0.25">
      <c r="A245">
        <f t="shared" si="24"/>
        <v>240</v>
      </c>
      <c r="D245">
        <v>2558986.2497677379</v>
      </c>
      <c r="E245">
        <v>2489079.7430115025</v>
      </c>
      <c r="F245" s="22">
        <v>3092794.0862479573</v>
      </c>
      <c r="G245" s="22">
        <v>89600.586283871467</v>
      </c>
      <c r="H245" s="9">
        <v>1127.3854608327092</v>
      </c>
      <c r="I245" s="9">
        <f t="shared" si="27"/>
        <v>30328.238891125158</v>
      </c>
      <c r="J245" s="9">
        <f t="shared" si="28"/>
        <v>3092794.0862479573</v>
      </c>
      <c r="K245" s="9">
        <f t="shared" si="29"/>
        <v>101.97737156287668</v>
      </c>
      <c r="M245" s="9">
        <f t="shared" si="25"/>
        <v>0</v>
      </c>
      <c r="N245" s="22">
        <f t="shared" si="26"/>
        <v>57563683.696002357</v>
      </c>
      <c r="P245" s="22">
        <f t="shared" si="30"/>
        <v>0</v>
      </c>
      <c r="Q245" s="22">
        <f t="shared" si="31"/>
        <v>1</v>
      </c>
    </row>
    <row r="246" spans="1:17" x14ac:dyDescent="0.25">
      <c r="A246">
        <f t="shared" si="24"/>
        <v>241</v>
      </c>
      <c r="D246">
        <v>2854831.7668507155</v>
      </c>
      <c r="E246">
        <v>2772522.1705369889</v>
      </c>
      <c r="F246" s="22">
        <v>2894854.3973111343</v>
      </c>
      <c r="G246" s="22">
        <v>104410.7651505473</v>
      </c>
      <c r="H246" s="9">
        <v>1354.404623359158</v>
      </c>
      <c r="I246" s="9">
        <f t="shared" si="27"/>
        <v>35709.195264747155</v>
      </c>
      <c r="J246" s="9">
        <f t="shared" si="28"/>
        <v>2894854.3973111343</v>
      </c>
      <c r="K246" s="9">
        <f t="shared" si="29"/>
        <v>81.067477882062306</v>
      </c>
      <c r="M246" s="9">
        <f t="shared" si="25"/>
        <v>0</v>
      </c>
      <c r="N246" s="22">
        <f t="shared" si="26"/>
        <v>68523536.132183179</v>
      </c>
      <c r="P246" s="22">
        <f t="shared" si="30"/>
        <v>0</v>
      </c>
      <c r="Q246" s="22">
        <f t="shared" si="31"/>
        <v>1</v>
      </c>
    </row>
    <row r="247" spans="1:17" x14ac:dyDescent="0.25">
      <c r="A247">
        <f t="shared" si="24"/>
        <v>242</v>
      </c>
      <c r="D247">
        <v>1763255.6736390509</v>
      </c>
      <c r="E247">
        <v>1723323.9611288887</v>
      </c>
      <c r="F247" s="22">
        <v>3691424.6408131607</v>
      </c>
      <c r="G247" s="22">
        <v>48146.852258149025</v>
      </c>
      <c r="H247" s="9">
        <v>631.45577192075143</v>
      </c>
      <c r="I247" s="9">
        <f t="shared" si="27"/>
        <v>17323.974155408796</v>
      </c>
      <c r="J247" s="9">
        <f t="shared" si="28"/>
        <v>3691424.6408131607</v>
      </c>
      <c r="K247" s="9">
        <f t="shared" si="29"/>
        <v>213.08186029939583</v>
      </c>
      <c r="M247" s="9">
        <f t="shared" si="25"/>
        <v>0</v>
      </c>
      <c r="N247" s="22">
        <f t="shared" si="26"/>
        <v>30956523.670004431</v>
      </c>
      <c r="P247" s="22">
        <f t="shared" si="30"/>
        <v>0</v>
      </c>
      <c r="Q247" s="22">
        <f t="shared" si="31"/>
        <v>1</v>
      </c>
    </row>
    <row r="248" spans="1:17" x14ac:dyDescent="0.25">
      <c r="A248">
        <f t="shared" si="24"/>
        <v>243</v>
      </c>
      <c r="D248">
        <v>2116493.0737481611</v>
      </c>
      <c r="E248">
        <v>2075520.061634212</v>
      </c>
      <c r="F248" s="22">
        <v>2353454.8894395418</v>
      </c>
      <c r="G248" s="22">
        <v>46304.421347174641</v>
      </c>
      <c r="H248" s="9">
        <v>665.78676196858578</v>
      </c>
      <c r="I248" s="9">
        <f t="shared" si="27"/>
        <v>17775.731575515656</v>
      </c>
      <c r="J248" s="9">
        <f t="shared" si="28"/>
        <v>2353454.8894395418</v>
      </c>
      <c r="K248" s="9">
        <f t="shared" si="29"/>
        <v>132.39707628580516</v>
      </c>
      <c r="M248" s="9">
        <f t="shared" si="25"/>
        <v>0</v>
      </c>
      <c r="N248" s="22">
        <f t="shared" si="26"/>
        <v>33198008.261591773</v>
      </c>
      <c r="P248" s="22">
        <f t="shared" si="30"/>
        <v>0</v>
      </c>
      <c r="Q248" s="22">
        <f t="shared" si="31"/>
        <v>1</v>
      </c>
    </row>
    <row r="249" spans="1:17" x14ac:dyDescent="0.25">
      <c r="A249">
        <f t="shared" si="24"/>
        <v>244</v>
      </c>
      <c r="D249">
        <v>1549439.5120988588</v>
      </c>
      <c r="E249">
        <v>1479793.1045359205</v>
      </c>
      <c r="F249" s="22">
        <v>3631756.0081369332</v>
      </c>
      <c r="G249" s="22">
        <v>96159.05082652907</v>
      </c>
      <c r="H249" s="9">
        <v>1116.4294572802792</v>
      </c>
      <c r="I249" s="9">
        <f t="shared" si="27"/>
        <v>30215.397457105148</v>
      </c>
      <c r="J249" s="9">
        <f t="shared" si="28"/>
        <v>3631756.0081369332</v>
      </c>
      <c r="K249" s="9">
        <f t="shared" si="29"/>
        <v>120.19553981683356</v>
      </c>
      <c r="M249" s="9">
        <f t="shared" si="25"/>
        <v>0</v>
      </c>
      <c r="N249" s="22">
        <f t="shared" si="26"/>
        <v>56799038.906073362</v>
      </c>
      <c r="P249" s="22">
        <f t="shared" si="30"/>
        <v>0</v>
      </c>
      <c r="Q249" s="22">
        <f t="shared" si="31"/>
        <v>1</v>
      </c>
    </row>
    <row r="250" spans="1:17" x14ac:dyDescent="0.25">
      <c r="A250">
        <f t="shared" si="24"/>
        <v>245</v>
      </c>
      <c r="D250">
        <v>2358917.5584573234</v>
      </c>
      <c r="E250">
        <v>2308007.8517613555</v>
      </c>
      <c r="F250" s="22">
        <v>2708302.1389785204</v>
      </c>
      <c r="G250" s="22">
        <v>57115.243491388625</v>
      </c>
      <c r="H250" s="9">
        <v>838.00279594765016</v>
      </c>
      <c r="I250" s="9">
        <f t="shared" si="27"/>
        <v>22086.66715297868</v>
      </c>
      <c r="J250" s="9">
        <f t="shared" si="28"/>
        <v>2708302.1389785204</v>
      </c>
      <c r="K250" s="9">
        <f t="shared" si="29"/>
        <v>122.62158524054499</v>
      </c>
      <c r="M250" s="9">
        <f t="shared" si="25"/>
        <v>0</v>
      </c>
      <c r="N250" s="22">
        <f t="shared" si="26"/>
        <v>41465032.166978844</v>
      </c>
      <c r="P250" s="22">
        <f t="shared" si="30"/>
        <v>0</v>
      </c>
      <c r="Q250" s="22">
        <f t="shared" si="31"/>
        <v>1</v>
      </c>
    </row>
    <row r="251" spans="1:17" x14ac:dyDescent="0.25">
      <c r="A251">
        <f t="shared" si="24"/>
        <v>246</v>
      </c>
      <c r="D251">
        <v>1179622.8725686083</v>
      </c>
      <c r="E251">
        <v>1158301.9469513106</v>
      </c>
      <c r="F251" s="22">
        <v>2496513.0969844367</v>
      </c>
      <c r="G251" s="22">
        <v>21885.202236034809</v>
      </c>
      <c r="H251" s="9">
        <v>349.28471967353107</v>
      </c>
      <c r="I251" s="9">
        <f t="shared" si="27"/>
        <v>9249.87036980841</v>
      </c>
      <c r="J251" s="9">
        <f t="shared" si="28"/>
        <v>2496513.0969844367</v>
      </c>
      <c r="K251" s="9">
        <f t="shared" si="29"/>
        <v>269.89709014010174</v>
      </c>
      <c r="M251" s="9">
        <f t="shared" si="25"/>
        <v>0</v>
      </c>
      <c r="N251" s="22">
        <f t="shared" si="26"/>
        <v>16003227.642632382</v>
      </c>
      <c r="P251" s="22">
        <f t="shared" si="30"/>
        <v>0</v>
      </c>
      <c r="Q251" s="22">
        <f t="shared" si="31"/>
        <v>1</v>
      </c>
    </row>
    <row r="252" spans="1:17" x14ac:dyDescent="0.25">
      <c r="A252">
        <f t="shared" si="24"/>
        <v>247</v>
      </c>
      <c r="D252">
        <v>1721623.6697231312</v>
      </c>
      <c r="E252">
        <v>1663359.4879318576</v>
      </c>
      <c r="F252" s="22">
        <v>3811921.8607350993</v>
      </c>
      <c r="G252" s="22">
        <v>77147.860107369648</v>
      </c>
      <c r="H252" s="9">
        <v>946.55319084970324</v>
      </c>
      <c r="I252" s="9">
        <f t="shared" si="27"/>
        <v>25277.332628326159</v>
      </c>
      <c r="J252" s="9">
        <f t="shared" si="28"/>
        <v>3811921.8607350993</v>
      </c>
      <c r="K252" s="9">
        <f t="shared" si="29"/>
        <v>150.8039600849103</v>
      </c>
      <c r="M252" s="9">
        <f t="shared" si="25"/>
        <v>0</v>
      </c>
      <c r="N252" s="22">
        <f t="shared" si="26"/>
        <v>46742743.395917222</v>
      </c>
      <c r="P252" s="22">
        <f t="shared" si="30"/>
        <v>0</v>
      </c>
      <c r="Q252" s="22">
        <f t="shared" si="31"/>
        <v>1</v>
      </c>
    </row>
    <row r="253" spans="1:17" x14ac:dyDescent="0.25">
      <c r="A253">
        <f t="shared" si="24"/>
        <v>248</v>
      </c>
      <c r="D253">
        <v>2123837.277756236</v>
      </c>
      <c r="E253">
        <v>2039024.8431348009</v>
      </c>
      <c r="F253" s="22">
        <v>4042109.6893463489</v>
      </c>
      <c r="G253" s="22">
        <v>125315.27761160349</v>
      </c>
      <c r="H253" s="9">
        <v>1359.4431052774016</v>
      </c>
      <c r="I253" s="9">
        <f t="shared" si="27"/>
        <v>36795.026636163413</v>
      </c>
      <c r="J253" s="9">
        <f t="shared" si="28"/>
        <v>4042109.6893463489</v>
      </c>
      <c r="K253" s="9">
        <f t="shared" si="29"/>
        <v>109.85478361832806</v>
      </c>
      <c r="M253" s="9">
        <f t="shared" si="25"/>
        <v>0</v>
      </c>
      <c r="N253" s="22">
        <f t="shared" si="26"/>
        <v>69547943.582980484</v>
      </c>
      <c r="P253" s="22">
        <f t="shared" si="30"/>
        <v>0</v>
      </c>
      <c r="Q253" s="22">
        <f t="shared" si="31"/>
        <v>1</v>
      </c>
    </row>
    <row r="254" spans="1:17" x14ac:dyDescent="0.25">
      <c r="A254">
        <f t="shared" si="24"/>
        <v>249</v>
      </c>
      <c r="D254">
        <v>1507005.3727343841</v>
      </c>
      <c r="E254">
        <v>1457620.6247931805</v>
      </c>
      <c r="F254" s="22">
        <v>6233437.9414201556</v>
      </c>
      <c r="G254" s="22">
        <v>54352.44315309135</v>
      </c>
      <c r="H254" s="9">
        <v>817.35838405134928</v>
      </c>
      <c r="I254" s="9">
        <f t="shared" si="27"/>
        <v>21425.079046811788</v>
      </c>
      <c r="J254" s="9">
        <f t="shared" si="28"/>
        <v>6233437.9414201556</v>
      </c>
      <c r="K254" s="9">
        <f t="shared" si="29"/>
        <v>290.94118755877997</v>
      </c>
      <c r="M254" s="9">
        <f t="shared" si="25"/>
        <v>0</v>
      </c>
      <c r="N254" s="22">
        <f t="shared" si="26"/>
        <v>36616720.152203426</v>
      </c>
      <c r="P254" s="22">
        <f t="shared" si="30"/>
        <v>0</v>
      </c>
      <c r="Q254" s="22">
        <f t="shared" si="31"/>
        <v>1</v>
      </c>
    </row>
    <row r="255" spans="1:17" x14ac:dyDescent="0.25">
      <c r="A255">
        <f t="shared" si="24"/>
        <v>250</v>
      </c>
      <c r="D255">
        <v>2002451.5204745596</v>
      </c>
      <c r="E255">
        <v>1921346.2150112996</v>
      </c>
      <c r="F255" s="22">
        <v>2657873.5619575907</v>
      </c>
      <c r="G255" s="22">
        <v>102450.05154831403</v>
      </c>
      <c r="H255" s="9">
        <v>1306.7260727162065</v>
      </c>
      <c r="I255" s="9">
        <f t="shared" si="27"/>
        <v>35186.725722180738</v>
      </c>
      <c r="J255" s="9">
        <f t="shared" si="28"/>
        <v>2657873.5619575907</v>
      </c>
      <c r="K255" s="9">
        <f t="shared" si="29"/>
        <v>75.536257136939028</v>
      </c>
      <c r="M255" s="9">
        <f t="shared" si="25"/>
        <v>0</v>
      </c>
      <c r="N255" s="22">
        <f t="shared" si="26"/>
        <v>67715577.88240388</v>
      </c>
      <c r="P255" s="22">
        <f t="shared" si="30"/>
        <v>0</v>
      </c>
      <c r="Q255" s="22">
        <f t="shared" si="31"/>
        <v>1</v>
      </c>
    </row>
    <row r="256" spans="1:17" x14ac:dyDescent="0.25">
      <c r="A256">
        <f t="shared" si="24"/>
        <v>251</v>
      </c>
      <c r="D256">
        <v>2057312.3091188525</v>
      </c>
      <c r="E256">
        <v>1976128.386441296</v>
      </c>
      <c r="F256" s="22">
        <v>5319499.9456273448</v>
      </c>
      <c r="G256" s="22">
        <v>111807.92821768086</v>
      </c>
      <c r="H256" s="9">
        <v>1296.8057322528111</v>
      </c>
      <c r="I256" s="9">
        <f t="shared" si="27"/>
        <v>35220.833014431118</v>
      </c>
      <c r="J256" s="9">
        <f t="shared" si="28"/>
        <v>5319499.9456273448</v>
      </c>
      <c r="K256" s="9">
        <f t="shared" si="29"/>
        <v>151.03276925471278</v>
      </c>
      <c r="M256" s="9">
        <f t="shared" si="25"/>
        <v>0</v>
      </c>
      <c r="N256" s="22">
        <f t="shared" si="26"/>
        <v>65122166.083234891</v>
      </c>
      <c r="P256" s="22">
        <f t="shared" si="30"/>
        <v>0</v>
      </c>
      <c r="Q256" s="22">
        <f t="shared" si="31"/>
        <v>1</v>
      </c>
    </row>
    <row r="257" spans="1:17" x14ac:dyDescent="0.25">
      <c r="A257">
        <f t="shared" si="24"/>
        <v>252</v>
      </c>
      <c r="D257">
        <v>2515088.4715489135</v>
      </c>
      <c r="E257">
        <v>2427551.9542183117</v>
      </c>
      <c r="F257" s="22">
        <v>3316492.8722544597</v>
      </c>
      <c r="G257" s="22">
        <v>101905.03925024866</v>
      </c>
      <c r="H257" s="9">
        <v>1406.1125206240831</v>
      </c>
      <c r="I257" s="9">
        <f t="shared" si="27"/>
        <v>37976.842678708286</v>
      </c>
      <c r="J257" s="9">
        <f t="shared" si="28"/>
        <v>3316492.8722544597</v>
      </c>
      <c r="K257" s="9">
        <f t="shared" si="29"/>
        <v>87.32934700002987</v>
      </c>
      <c r="M257" s="9">
        <f t="shared" si="25"/>
        <v>0</v>
      </c>
      <c r="N257" s="22">
        <f t="shared" si="26"/>
        <v>72637192.485162109</v>
      </c>
      <c r="P257" s="22">
        <f t="shared" si="30"/>
        <v>0</v>
      </c>
      <c r="Q257" s="22">
        <f t="shared" si="31"/>
        <v>1</v>
      </c>
    </row>
    <row r="258" spans="1:17" x14ac:dyDescent="0.25">
      <c r="A258">
        <f t="shared" ref="A258:A321" si="32">A257+1</f>
        <v>253</v>
      </c>
      <c r="D258">
        <v>1875675.2622481778</v>
      </c>
      <c r="E258">
        <v>1832812.3688731093</v>
      </c>
      <c r="F258" s="22">
        <v>3944254.7958866651</v>
      </c>
      <c r="G258" s="22">
        <v>56353.552170468538</v>
      </c>
      <c r="H258" s="9">
        <v>716.52951073187796</v>
      </c>
      <c r="I258" s="9">
        <f t="shared" si="27"/>
        <v>18595.63766183969</v>
      </c>
      <c r="J258" s="9">
        <f t="shared" si="28"/>
        <v>3944254.7958866651</v>
      </c>
      <c r="K258" s="9">
        <f t="shared" si="29"/>
        <v>212.10645569744099</v>
      </c>
      <c r="M258" s="9">
        <f t="shared" si="25"/>
        <v>0</v>
      </c>
      <c r="N258" s="22">
        <f t="shared" si="26"/>
        <v>33247020.527792715</v>
      </c>
      <c r="P258" s="22">
        <f t="shared" si="30"/>
        <v>0</v>
      </c>
      <c r="Q258" s="22">
        <f t="shared" si="31"/>
        <v>1</v>
      </c>
    </row>
    <row r="259" spans="1:17" x14ac:dyDescent="0.25">
      <c r="A259">
        <f t="shared" si="32"/>
        <v>254</v>
      </c>
      <c r="D259">
        <v>2323584.5580358524</v>
      </c>
      <c r="E259">
        <v>2263287.6952118305</v>
      </c>
      <c r="F259" s="22">
        <v>2207317.5243116757</v>
      </c>
      <c r="G259" s="22">
        <v>74086.007029194123</v>
      </c>
      <c r="H259" s="9">
        <v>984.66606925295491</v>
      </c>
      <c r="I259" s="9">
        <f t="shared" si="27"/>
        <v>26159.190967573635</v>
      </c>
      <c r="J259" s="9">
        <f t="shared" si="28"/>
        <v>2207317.5243116757</v>
      </c>
      <c r="K259" s="9">
        <f t="shared" si="29"/>
        <v>84.380190773018114</v>
      </c>
      <c r="M259" s="9">
        <f t="shared" si="25"/>
        <v>0</v>
      </c>
      <c r="N259" s="22">
        <f t="shared" si="26"/>
        <v>50111064.410835594</v>
      </c>
      <c r="P259" s="22">
        <f t="shared" si="30"/>
        <v>0</v>
      </c>
      <c r="Q259" s="22">
        <f t="shared" si="31"/>
        <v>1</v>
      </c>
    </row>
    <row r="260" spans="1:17" x14ac:dyDescent="0.25">
      <c r="A260">
        <f t="shared" si="32"/>
        <v>255</v>
      </c>
      <c r="D260">
        <v>2035647.4127441796</v>
      </c>
      <c r="E260">
        <v>2009817.4468833117</v>
      </c>
      <c r="F260" s="22">
        <v>3324941.1867455468</v>
      </c>
      <c r="G260" s="22">
        <v>18948.53088601946</v>
      </c>
      <c r="H260" s="9">
        <v>414.71080189658096</v>
      </c>
      <c r="I260" s="9">
        <f t="shared" si="27"/>
        <v>11206.072389078918</v>
      </c>
      <c r="J260" s="9">
        <f t="shared" si="28"/>
        <v>3324941.1867455468</v>
      </c>
      <c r="K260" s="9">
        <f t="shared" si="29"/>
        <v>296.70887990924712</v>
      </c>
      <c r="M260" s="9">
        <f t="shared" si="25"/>
        <v>0</v>
      </c>
      <c r="N260" s="22">
        <f t="shared" si="26"/>
        <v>19087203.591412287</v>
      </c>
      <c r="P260" s="22">
        <f t="shared" si="30"/>
        <v>0</v>
      </c>
      <c r="Q260" s="22">
        <f t="shared" si="31"/>
        <v>1</v>
      </c>
    </row>
    <row r="261" spans="1:17" x14ac:dyDescent="0.25">
      <c r="A261">
        <f t="shared" si="32"/>
        <v>256</v>
      </c>
      <c r="D261">
        <v>2254651.4662364456</v>
      </c>
      <c r="E261">
        <v>2210663.6450540046</v>
      </c>
      <c r="F261" s="22">
        <v>4173923.3128286647</v>
      </c>
      <c r="G261" s="22">
        <v>56258.683653234511</v>
      </c>
      <c r="H261" s="9">
        <v>713.01288669176574</v>
      </c>
      <c r="I261" s="9">
        <f t="shared" si="27"/>
        <v>19083.676341790189</v>
      </c>
      <c r="J261" s="9">
        <f t="shared" si="28"/>
        <v>4173923.3128286647</v>
      </c>
      <c r="K261" s="9">
        <f t="shared" si="29"/>
        <v>218.71694101667623</v>
      </c>
      <c r="M261" s="9">
        <f t="shared" si="25"/>
        <v>0</v>
      </c>
      <c r="N261" s="22">
        <f t="shared" si="26"/>
        <v>33993429.370751709</v>
      </c>
      <c r="P261" s="22">
        <f t="shared" si="30"/>
        <v>0</v>
      </c>
      <c r="Q261" s="22">
        <f t="shared" si="31"/>
        <v>1</v>
      </c>
    </row>
    <row r="262" spans="1:17" x14ac:dyDescent="0.25">
      <c r="A262">
        <f t="shared" si="32"/>
        <v>257</v>
      </c>
      <c r="D262">
        <v>2608417.5024355059</v>
      </c>
      <c r="E262">
        <v>2505313.0082155452</v>
      </c>
      <c r="F262" s="22">
        <v>2898734.2149600182</v>
      </c>
      <c r="G262" s="22">
        <v>138904.90493220341</v>
      </c>
      <c r="H262" s="9">
        <v>1705.5868601741095</v>
      </c>
      <c r="I262" s="9">
        <f t="shared" si="27"/>
        <v>44730.853772387723</v>
      </c>
      <c r="J262" s="9">
        <f t="shared" si="28"/>
        <v>2898734.2149600182</v>
      </c>
      <c r="K262" s="9">
        <f t="shared" si="29"/>
        <v>64.803909840625522</v>
      </c>
      <c r="M262" s="9">
        <f t="shared" ref="M262:M325" si="33">cRatio*0-0</f>
        <v>0</v>
      </c>
      <c r="N262" s="22">
        <f t="shared" ref="N262:N325" si="34">cRatio*I262-J262</f>
        <v>86562973.329815418</v>
      </c>
      <c r="P262" s="22">
        <f t="shared" si="30"/>
        <v>0</v>
      </c>
      <c r="Q262" s="22">
        <f t="shared" si="31"/>
        <v>1</v>
      </c>
    </row>
    <row r="263" spans="1:17" x14ac:dyDescent="0.25">
      <c r="A263">
        <f t="shared" si="32"/>
        <v>258</v>
      </c>
      <c r="D263">
        <v>1562415.3302323122</v>
      </c>
      <c r="E263">
        <v>1514431.0157632746</v>
      </c>
      <c r="F263" s="22">
        <v>2987360.3104128409</v>
      </c>
      <c r="G263" s="22">
        <v>64604.98296796206</v>
      </c>
      <c r="H263" s="9">
        <v>778.87762189307614</v>
      </c>
      <c r="I263" s="9">
        <f t="shared" ref="I263:I326" si="35">(D263-E263)*0.493*0.88</f>
        <v>20817.514989247262</v>
      </c>
      <c r="J263" s="9">
        <f t="shared" ref="J263:J326" si="36">F263</f>
        <v>2987360.3104128409</v>
      </c>
      <c r="K263" s="9">
        <f t="shared" ref="K263:K326" si="37">J263/I263</f>
        <v>143.50225336481722</v>
      </c>
      <c r="M263" s="9">
        <f t="shared" si="33"/>
        <v>0</v>
      </c>
      <c r="N263" s="22">
        <f t="shared" si="34"/>
        <v>38647669.668081686</v>
      </c>
      <c r="P263" s="22">
        <f t="shared" ref="P263:P326" si="38">IF(M263=MAX(M263:N263),1,0)</f>
        <v>0</v>
      </c>
      <c r="Q263" s="22">
        <f t="shared" ref="Q263:Q326" si="39">IF(N263=MAX(M263:N263),1,0)</f>
        <v>1</v>
      </c>
    </row>
    <row r="264" spans="1:17" x14ac:dyDescent="0.25">
      <c r="A264">
        <f t="shared" si="32"/>
        <v>259</v>
      </c>
      <c r="D264">
        <v>1269387.163245097</v>
      </c>
      <c r="E264">
        <v>1234412.6807234366</v>
      </c>
      <c r="F264" s="22">
        <v>4446466.8263409892</v>
      </c>
      <c r="G264" s="22">
        <v>39797.194735762758</v>
      </c>
      <c r="H264" s="9">
        <v>569.73552472339361</v>
      </c>
      <c r="I264" s="9">
        <f t="shared" si="35"/>
        <v>15173.329497197145</v>
      </c>
      <c r="J264" s="9">
        <f t="shared" si="36"/>
        <v>4446466.8263409892</v>
      </c>
      <c r="K264" s="9">
        <f t="shared" si="37"/>
        <v>293.0449000769641</v>
      </c>
      <c r="M264" s="9">
        <f t="shared" si="33"/>
        <v>0</v>
      </c>
      <c r="N264" s="22">
        <f t="shared" si="34"/>
        <v>25900192.168053299</v>
      </c>
      <c r="P264" s="22">
        <f t="shared" si="38"/>
        <v>0</v>
      </c>
      <c r="Q264" s="22">
        <f t="shared" si="39"/>
        <v>1</v>
      </c>
    </row>
    <row r="265" spans="1:17" x14ac:dyDescent="0.25">
      <c r="A265">
        <f t="shared" si="32"/>
        <v>260</v>
      </c>
      <c r="D265">
        <v>2406595.7249587881</v>
      </c>
      <c r="E265">
        <v>2369406.0337204654</v>
      </c>
      <c r="F265" s="22">
        <v>3295004.1384757971</v>
      </c>
      <c r="G265" s="22">
        <v>31895.662298687213</v>
      </c>
      <c r="H265" s="9">
        <v>601.34734005169594</v>
      </c>
      <c r="I265" s="9">
        <f t="shared" si="35"/>
        <v>16134.375646833949</v>
      </c>
      <c r="J265" s="9">
        <f t="shared" si="36"/>
        <v>3295004.1384757971</v>
      </c>
      <c r="K265" s="9">
        <f t="shared" si="37"/>
        <v>204.22259965927944</v>
      </c>
      <c r="M265" s="9">
        <f t="shared" si="33"/>
        <v>0</v>
      </c>
      <c r="N265" s="22">
        <f t="shared" si="34"/>
        <v>28973747.1551921</v>
      </c>
      <c r="P265" s="22">
        <f t="shared" si="38"/>
        <v>0</v>
      </c>
      <c r="Q265" s="22">
        <f t="shared" si="39"/>
        <v>1</v>
      </c>
    </row>
    <row r="266" spans="1:17" x14ac:dyDescent="0.25">
      <c r="A266">
        <f t="shared" si="32"/>
        <v>261</v>
      </c>
      <c r="D266">
        <v>2348154.7868373021</v>
      </c>
      <c r="E266">
        <v>2270902.0355445351</v>
      </c>
      <c r="F266" s="22">
        <v>2472324.5684188679</v>
      </c>
      <c r="G266" s="22">
        <v>109435.88993345565</v>
      </c>
      <c r="H266" s="9">
        <v>1255.6997248721236</v>
      </c>
      <c r="I266" s="9">
        <f t="shared" si="35"/>
        <v>33515.333620854035</v>
      </c>
      <c r="J266" s="9">
        <f t="shared" si="36"/>
        <v>2472324.5684188679</v>
      </c>
      <c r="K266" s="9">
        <f t="shared" si="37"/>
        <v>73.766968766813321</v>
      </c>
      <c r="M266" s="9">
        <f t="shared" si="33"/>
        <v>0</v>
      </c>
      <c r="N266" s="22">
        <f t="shared" si="34"/>
        <v>64558342.673289202</v>
      </c>
      <c r="P266" s="22">
        <f t="shared" si="38"/>
        <v>0</v>
      </c>
      <c r="Q266" s="22">
        <f t="shared" si="39"/>
        <v>1</v>
      </c>
    </row>
    <row r="267" spans="1:17" x14ac:dyDescent="0.25">
      <c r="A267">
        <f t="shared" si="32"/>
        <v>262</v>
      </c>
      <c r="D267">
        <v>2113004.7437007781</v>
      </c>
      <c r="E267">
        <v>2058797.8245942139</v>
      </c>
      <c r="F267" s="22">
        <v>2921933.261155284</v>
      </c>
      <c r="G267" s="22">
        <v>64485.556567979002</v>
      </c>
      <c r="H267" s="9">
        <v>878.72303018036473</v>
      </c>
      <c r="I267" s="9">
        <f t="shared" si="35"/>
        <v>23517.129785191835</v>
      </c>
      <c r="J267" s="9">
        <f t="shared" si="36"/>
        <v>2921933.261155284</v>
      </c>
      <c r="K267" s="9">
        <f t="shared" si="37"/>
        <v>124.24701857091227</v>
      </c>
      <c r="M267" s="9">
        <f t="shared" si="33"/>
        <v>0</v>
      </c>
      <c r="N267" s="22">
        <f t="shared" si="34"/>
        <v>44112326.309228383</v>
      </c>
      <c r="P267" s="22">
        <f t="shared" si="38"/>
        <v>0</v>
      </c>
      <c r="Q267" s="22">
        <f t="shared" si="39"/>
        <v>1</v>
      </c>
    </row>
    <row r="268" spans="1:17" x14ac:dyDescent="0.25">
      <c r="A268">
        <f t="shared" si="32"/>
        <v>263</v>
      </c>
      <c r="D268">
        <v>3221834.6021412867</v>
      </c>
      <c r="E268">
        <v>3141636.2336064894</v>
      </c>
      <c r="F268" s="22">
        <v>3658219.0538879139</v>
      </c>
      <c r="G268" s="22">
        <v>102484.21887857717</v>
      </c>
      <c r="H268" s="9">
        <v>1275.9862803238721</v>
      </c>
      <c r="I268" s="9">
        <f t="shared" si="35"/>
        <v>34793.260205136481</v>
      </c>
      <c r="J268" s="9">
        <f t="shared" si="36"/>
        <v>3658219.0538879139</v>
      </c>
      <c r="K268" s="9">
        <f t="shared" si="37"/>
        <v>105.14160019266767</v>
      </c>
      <c r="M268" s="9">
        <f t="shared" si="33"/>
        <v>0</v>
      </c>
      <c r="N268" s="22">
        <f t="shared" si="34"/>
        <v>65928301.356385045</v>
      </c>
      <c r="P268" s="22">
        <f t="shared" si="38"/>
        <v>0</v>
      </c>
      <c r="Q268" s="22">
        <f t="shared" si="39"/>
        <v>1</v>
      </c>
    </row>
    <row r="269" spans="1:17" x14ac:dyDescent="0.25">
      <c r="A269">
        <f t="shared" si="32"/>
        <v>264</v>
      </c>
      <c r="D269">
        <v>1923462.970066448</v>
      </c>
      <c r="E269">
        <v>1904610.8889237484</v>
      </c>
      <c r="F269" s="22">
        <v>4139282.8923012693</v>
      </c>
      <c r="G269" s="22">
        <v>23481.454762003093</v>
      </c>
      <c r="H269" s="9">
        <v>304.11566622063401</v>
      </c>
      <c r="I269" s="9">
        <f t="shared" si="35"/>
        <v>8178.7868829487852</v>
      </c>
      <c r="J269" s="9">
        <f t="shared" si="36"/>
        <v>4139282.8923012693</v>
      </c>
      <c r="K269" s="9">
        <f t="shared" si="37"/>
        <v>506.09985949516386</v>
      </c>
      <c r="M269" s="9">
        <f t="shared" si="33"/>
        <v>0</v>
      </c>
      <c r="N269" s="22">
        <f t="shared" si="34"/>
        <v>12218290.873596301</v>
      </c>
      <c r="P269" s="22">
        <f t="shared" si="38"/>
        <v>0</v>
      </c>
      <c r="Q269" s="22">
        <f t="shared" si="39"/>
        <v>1</v>
      </c>
    </row>
    <row r="270" spans="1:17" x14ac:dyDescent="0.25">
      <c r="A270">
        <f t="shared" si="32"/>
        <v>265</v>
      </c>
      <c r="D270">
        <v>1448482.7134251338</v>
      </c>
      <c r="E270">
        <v>1350696.6971927646</v>
      </c>
      <c r="F270" s="22">
        <v>3767128.010019653</v>
      </c>
      <c r="G270" s="22">
        <v>152938.12585268109</v>
      </c>
      <c r="H270" s="9">
        <v>1580.8072196969697</v>
      </c>
      <c r="I270" s="9">
        <f t="shared" si="35"/>
        <v>42423.485282251066</v>
      </c>
      <c r="J270" s="9">
        <f t="shared" si="36"/>
        <v>3767128.010019653</v>
      </c>
      <c r="K270" s="9">
        <f t="shared" si="37"/>
        <v>88.798173581361212</v>
      </c>
      <c r="M270" s="9">
        <f t="shared" si="33"/>
        <v>0</v>
      </c>
      <c r="N270" s="22">
        <f t="shared" si="34"/>
        <v>81079842.554482475</v>
      </c>
      <c r="P270" s="22">
        <f t="shared" si="38"/>
        <v>0</v>
      </c>
      <c r="Q270" s="22">
        <f t="shared" si="39"/>
        <v>1</v>
      </c>
    </row>
    <row r="271" spans="1:17" x14ac:dyDescent="0.25">
      <c r="A271">
        <f t="shared" si="32"/>
        <v>266</v>
      </c>
      <c r="D271">
        <v>2835429.6156421797</v>
      </c>
      <c r="E271">
        <v>2683848.0863676127</v>
      </c>
      <c r="F271" s="22">
        <v>4513420.3607354546</v>
      </c>
      <c r="G271" s="22">
        <v>160360.00235084671</v>
      </c>
      <c r="H271" s="9">
        <v>2484.8847394888653</v>
      </c>
      <c r="I271" s="9">
        <f t="shared" si="35"/>
        <v>65762.130660478171</v>
      </c>
      <c r="J271" s="9">
        <f t="shared" si="36"/>
        <v>4513420.3607354546</v>
      </c>
      <c r="K271" s="9">
        <f t="shared" si="37"/>
        <v>68.632514114204895</v>
      </c>
      <c r="M271" s="9">
        <f t="shared" si="33"/>
        <v>0</v>
      </c>
      <c r="N271" s="22">
        <f t="shared" si="34"/>
        <v>127010840.96022089</v>
      </c>
      <c r="P271" s="22">
        <f t="shared" si="38"/>
        <v>0</v>
      </c>
      <c r="Q271" s="22">
        <f t="shared" si="39"/>
        <v>1</v>
      </c>
    </row>
    <row r="272" spans="1:17" x14ac:dyDescent="0.25">
      <c r="A272">
        <f t="shared" si="32"/>
        <v>267</v>
      </c>
      <c r="D272">
        <v>2178073.8230869328</v>
      </c>
      <c r="E272">
        <v>2144793.2112960308</v>
      </c>
      <c r="F272" s="22">
        <v>3636281.8540834752</v>
      </c>
      <c r="G272" s="22">
        <v>32947.957338049178</v>
      </c>
      <c r="H272" s="9">
        <v>545.08293304853578</v>
      </c>
      <c r="I272" s="9">
        <f t="shared" si="35"/>
        <v>14438.460619364914</v>
      </c>
      <c r="J272" s="9">
        <f t="shared" si="36"/>
        <v>3636281.8540834752</v>
      </c>
      <c r="K272" s="9">
        <f t="shared" si="37"/>
        <v>251.84692121585877</v>
      </c>
      <c r="M272" s="9">
        <f t="shared" si="33"/>
        <v>0</v>
      </c>
      <c r="N272" s="22">
        <f t="shared" si="34"/>
        <v>25240639.384646352</v>
      </c>
      <c r="P272" s="22">
        <f t="shared" si="38"/>
        <v>0</v>
      </c>
      <c r="Q272" s="22">
        <f t="shared" si="39"/>
        <v>1</v>
      </c>
    </row>
    <row r="273" spans="1:17" x14ac:dyDescent="0.25">
      <c r="A273">
        <f t="shared" si="32"/>
        <v>268</v>
      </c>
      <c r="D273">
        <v>3019630.7806751458</v>
      </c>
      <c r="E273">
        <v>2956260.8441677052</v>
      </c>
      <c r="F273" s="22">
        <v>3299420.7140632188</v>
      </c>
      <c r="G273" s="22">
        <v>62755.660445619869</v>
      </c>
      <c r="H273" s="9">
        <v>1026.7377622012791</v>
      </c>
      <c r="I273" s="9">
        <f t="shared" si="35"/>
        <v>27492.413254388048</v>
      </c>
      <c r="J273" s="9">
        <f t="shared" si="36"/>
        <v>3299420.7140632188</v>
      </c>
      <c r="K273" s="9">
        <f t="shared" si="37"/>
        <v>120.01204417864628</v>
      </c>
      <c r="M273" s="9">
        <f t="shared" si="33"/>
        <v>0</v>
      </c>
      <c r="N273" s="22">
        <f t="shared" si="34"/>
        <v>51685405.794712879</v>
      </c>
      <c r="P273" s="22">
        <f t="shared" si="38"/>
        <v>0</v>
      </c>
      <c r="Q273" s="22">
        <f t="shared" si="39"/>
        <v>1</v>
      </c>
    </row>
    <row r="274" spans="1:17" x14ac:dyDescent="0.25">
      <c r="A274">
        <f t="shared" si="32"/>
        <v>269</v>
      </c>
      <c r="D274">
        <v>2347140.3966625286</v>
      </c>
      <c r="E274">
        <v>2276801.6363727143</v>
      </c>
      <c r="F274" s="22">
        <v>4100415.0789171299</v>
      </c>
      <c r="G274" s="22">
        <v>74054.184927170296</v>
      </c>
      <c r="H274" s="9">
        <v>1134.0987432928232</v>
      </c>
      <c r="I274" s="9">
        <f t="shared" si="35"/>
        <v>30515.767764133045</v>
      </c>
      <c r="J274" s="9">
        <f t="shared" si="36"/>
        <v>4100415.0789171299</v>
      </c>
      <c r="K274" s="9">
        <f t="shared" si="37"/>
        <v>134.37037241240859</v>
      </c>
      <c r="M274" s="9">
        <f t="shared" si="33"/>
        <v>0</v>
      </c>
      <c r="N274" s="22">
        <f t="shared" si="34"/>
        <v>56931120.449348956</v>
      </c>
      <c r="P274" s="22">
        <f t="shared" si="38"/>
        <v>0</v>
      </c>
      <c r="Q274" s="22">
        <f t="shared" si="39"/>
        <v>1</v>
      </c>
    </row>
    <row r="275" spans="1:17" x14ac:dyDescent="0.25">
      <c r="A275">
        <f t="shared" si="32"/>
        <v>270</v>
      </c>
      <c r="D275">
        <v>2284734.2361424626</v>
      </c>
      <c r="E275">
        <v>2259813.9400892849</v>
      </c>
      <c r="F275" s="22">
        <v>4245352.8635340435</v>
      </c>
      <c r="G275" s="22">
        <v>26727.751597492694</v>
      </c>
      <c r="H275" s="9">
        <v>406.82260371280427</v>
      </c>
      <c r="I275" s="9">
        <f t="shared" si="35"/>
        <v>10811.421239710604</v>
      </c>
      <c r="J275" s="9">
        <f t="shared" si="36"/>
        <v>4245352.8635340435</v>
      </c>
      <c r="K275" s="9">
        <f t="shared" si="37"/>
        <v>392.67296772608978</v>
      </c>
      <c r="M275" s="9">
        <f t="shared" si="33"/>
        <v>0</v>
      </c>
      <c r="N275" s="22">
        <f t="shared" si="34"/>
        <v>17377489.615887165</v>
      </c>
      <c r="P275" s="22">
        <f t="shared" si="38"/>
        <v>0</v>
      </c>
      <c r="Q275" s="22">
        <f t="shared" si="39"/>
        <v>1</v>
      </c>
    </row>
    <row r="276" spans="1:17" x14ac:dyDescent="0.25">
      <c r="A276">
        <f t="shared" si="32"/>
        <v>271</v>
      </c>
      <c r="D276">
        <v>2397596.1350812577</v>
      </c>
      <c r="E276">
        <v>2317598.5870881346</v>
      </c>
      <c r="F276" s="22">
        <v>4335097.4359958805</v>
      </c>
      <c r="G276" s="22">
        <v>104027.91861448254</v>
      </c>
      <c r="H276" s="9">
        <v>1305.0004717889242</v>
      </c>
      <c r="I276" s="9">
        <f t="shared" si="35"/>
        <v>34706.136221336506</v>
      </c>
      <c r="J276" s="9">
        <f t="shared" si="36"/>
        <v>4335097.4359958805</v>
      </c>
      <c r="K276" s="9">
        <f t="shared" si="37"/>
        <v>124.90867345039595</v>
      </c>
      <c r="M276" s="9">
        <f t="shared" si="33"/>
        <v>0</v>
      </c>
      <c r="N276" s="22">
        <f t="shared" si="34"/>
        <v>65077175.006677136</v>
      </c>
      <c r="P276" s="22">
        <f t="shared" si="38"/>
        <v>0</v>
      </c>
      <c r="Q276" s="22">
        <f t="shared" si="39"/>
        <v>1</v>
      </c>
    </row>
    <row r="277" spans="1:17" x14ac:dyDescent="0.25">
      <c r="A277">
        <f t="shared" si="32"/>
        <v>272</v>
      </c>
      <c r="D277">
        <v>1910624.2485182367</v>
      </c>
      <c r="E277">
        <v>1868394.9950205684</v>
      </c>
      <c r="F277" s="22">
        <v>3105269.519939471</v>
      </c>
      <c r="G277" s="22">
        <v>52810.1959758866</v>
      </c>
      <c r="H277" s="9">
        <v>673.64198134481194</v>
      </c>
      <c r="I277" s="9">
        <f t="shared" si="35"/>
        <v>18320.739337428418</v>
      </c>
      <c r="J277" s="9">
        <f t="shared" si="36"/>
        <v>3105269.519939471</v>
      </c>
      <c r="K277" s="9">
        <f t="shared" si="37"/>
        <v>169.49477107594396</v>
      </c>
      <c r="M277" s="9">
        <f t="shared" si="33"/>
        <v>0</v>
      </c>
      <c r="N277" s="22">
        <f t="shared" si="34"/>
        <v>33536209.154917363</v>
      </c>
      <c r="P277" s="22">
        <f t="shared" si="38"/>
        <v>0</v>
      </c>
      <c r="Q277" s="22">
        <f t="shared" si="39"/>
        <v>1</v>
      </c>
    </row>
    <row r="278" spans="1:17" x14ac:dyDescent="0.25">
      <c r="A278">
        <f t="shared" si="32"/>
        <v>273</v>
      </c>
      <c r="D278">
        <v>2140615.8283813884</v>
      </c>
      <c r="E278">
        <v>2111759.0340960706</v>
      </c>
      <c r="F278" s="22">
        <v>3051349.6755612995</v>
      </c>
      <c r="G278" s="22">
        <v>36601.158237628071</v>
      </c>
      <c r="H278" s="9">
        <v>469.82619716622139</v>
      </c>
      <c r="I278" s="9">
        <f t="shared" si="35"/>
        <v>12519.23163274231</v>
      </c>
      <c r="J278" s="9">
        <f t="shared" si="36"/>
        <v>3051349.6755612995</v>
      </c>
      <c r="K278" s="9">
        <f t="shared" si="37"/>
        <v>243.73298338700903</v>
      </c>
      <c r="M278" s="9">
        <f t="shared" si="33"/>
        <v>0</v>
      </c>
      <c r="N278" s="22">
        <f t="shared" si="34"/>
        <v>21987113.589923322</v>
      </c>
      <c r="P278" s="22">
        <f t="shared" si="38"/>
        <v>0</v>
      </c>
      <c r="Q278" s="22">
        <f t="shared" si="39"/>
        <v>1</v>
      </c>
    </row>
    <row r="279" spans="1:17" x14ac:dyDescent="0.25">
      <c r="A279">
        <f t="shared" si="32"/>
        <v>274</v>
      </c>
      <c r="D279">
        <v>2388661.3259895723</v>
      </c>
      <c r="E279">
        <v>2325951.5696834121</v>
      </c>
      <c r="F279" s="22">
        <v>4844087.8469451936</v>
      </c>
      <c r="G279" s="22">
        <v>72217.883682615255</v>
      </c>
      <c r="H279" s="9">
        <v>1011.6741658889223</v>
      </c>
      <c r="I279" s="9">
        <f t="shared" si="35"/>
        <v>27206.000675864558</v>
      </c>
      <c r="J279" s="9">
        <f t="shared" si="36"/>
        <v>4844087.8469451936</v>
      </c>
      <c r="K279" s="9">
        <f t="shared" si="37"/>
        <v>178.05218431985713</v>
      </c>
      <c r="M279" s="9">
        <f t="shared" si="33"/>
        <v>0</v>
      </c>
      <c r="N279" s="22">
        <f t="shared" si="34"/>
        <v>49567913.504783921</v>
      </c>
      <c r="P279" s="22">
        <f t="shared" si="38"/>
        <v>0</v>
      </c>
      <c r="Q279" s="22">
        <f t="shared" si="39"/>
        <v>1</v>
      </c>
    </row>
    <row r="280" spans="1:17" x14ac:dyDescent="0.25">
      <c r="A280">
        <f t="shared" si="32"/>
        <v>275</v>
      </c>
      <c r="D280">
        <v>2676170.2067094198</v>
      </c>
      <c r="E280">
        <v>2581197.68341133</v>
      </c>
      <c r="F280" s="22">
        <v>2530854.266041589</v>
      </c>
      <c r="G280" s="22">
        <v>93966.783025426252</v>
      </c>
      <c r="H280" s="9">
        <v>1529.4558098991474</v>
      </c>
      <c r="I280" s="9">
        <f t="shared" si="35"/>
        <v>41202.879507643309</v>
      </c>
      <c r="J280" s="9">
        <f t="shared" si="36"/>
        <v>2530854.266041589</v>
      </c>
      <c r="K280" s="9">
        <f t="shared" si="37"/>
        <v>61.424208605908348</v>
      </c>
      <c r="M280" s="9">
        <f t="shared" si="33"/>
        <v>0</v>
      </c>
      <c r="N280" s="22">
        <f t="shared" si="34"/>
        <v>79874904.749245033</v>
      </c>
      <c r="P280" s="22">
        <f t="shared" si="38"/>
        <v>0</v>
      </c>
      <c r="Q280" s="22">
        <f t="shared" si="39"/>
        <v>1</v>
      </c>
    </row>
    <row r="281" spans="1:17" x14ac:dyDescent="0.25">
      <c r="A281">
        <f t="shared" si="32"/>
        <v>276</v>
      </c>
      <c r="D281">
        <v>1417322.6878002316</v>
      </c>
      <c r="E281">
        <v>1363107.2254830231</v>
      </c>
      <c r="F281" s="22">
        <v>3453948.4895241954</v>
      </c>
      <c r="G281" s="22">
        <v>78035.116477625314</v>
      </c>
      <c r="H281" s="9">
        <v>881.80661768160644</v>
      </c>
      <c r="I281" s="9">
        <f t="shared" si="35"/>
        <v>23520.836171697749</v>
      </c>
      <c r="J281" s="9">
        <f t="shared" si="36"/>
        <v>3453948.4895241954</v>
      </c>
      <c r="K281" s="9">
        <f t="shared" si="37"/>
        <v>146.84633081541025</v>
      </c>
      <c r="M281" s="9">
        <f t="shared" si="33"/>
        <v>0</v>
      </c>
      <c r="N281" s="22">
        <f t="shared" si="34"/>
        <v>43587723.853871301</v>
      </c>
      <c r="P281" s="22">
        <f t="shared" si="38"/>
        <v>0</v>
      </c>
      <c r="Q281" s="22">
        <f t="shared" si="39"/>
        <v>1</v>
      </c>
    </row>
    <row r="282" spans="1:17" x14ac:dyDescent="0.25">
      <c r="A282">
        <f t="shared" si="32"/>
        <v>277</v>
      </c>
      <c r="D282">
        <v>1896411.752243333</v>
      </c>
      <c r="E282">
        <v>1862267.3197479851</v>
      </c>
      <c r="F282" s="22">
        <v>4227054.7421348635</v>
      </c>
      <c r="G282" s="22">
        <v>45887.010082220222</v>
      </c>
      <c r="H282" s="9">
        <v>554.19965903846241</v>
      </c>
      <c r="I282" s="9">
        <f t="shared" si="35"/>
        <v>14813.220593781742</v>
      </c>
      <c r="J282" s="9">
        <f t="shared" si="36"/>
        <v>4227054.7421348635</v>
      </c>
      <c r="K282" s="9">
        <f t="shared" si="37"/>
        <v>285.35690232745782</v>
      </c>
      <c r="M282" s="9">
        <f t="shared" si="33"/>
        <v>0</v>
      </c>
      <c r="N282" s="22">
        <f t="shared" si="34"/>
        <v>25399386.445428617</v>
      </c>
      <c r="P282" s="22">
        <f t="shared" si="38"/>
        <v>0</v>
      </c>
      <c r="Q282" s="22">
        <f t="shared" si="39"/>
        <v>1</v>
      </c>
    </row>
    <row r="283" spans="1:17" x14ac:dyDescent="0.25">
      <c r="A283">
        <f t="shared" si="32"/>
        <v>278</v>
      </c>
      <c r="D283">
        <v>2766194.7018246581</v>
      </c>
      <c r="E283">
        <v>2694014.0166463046</v>
      </c>
      <c r="F283" s="22">
        <v>2850451.457240094</v>
      </c>
      <c r="G283" s="22">
        <v>75149.27217382651</v>
      </c>
      <c r="H283" s="9">
        <v>1188.1130703019007</v>
      </c>
      <c r="I283" s="9">
        <f t="shared" si="35"/>
        <v>31314.868457776858</v>
      </c>
      <c r="J283" s="9">
        <f t="shared" si="36"/>
        <v>2850451.457240094</v>
      </c>
      <c r="K283" s="9">
        <f t="shared" si="37"/>
        <v>91.025496756707639</v>
      </c>
      <c r="M283" s="9">
        <f t="shared" si="33"/>
        <v>0</v>
      </c>
      <c r="N283" s="22">
        <f t="shared" si="34"/>
        <v>59779285.458313622</v>
      </c>
      <c r="P283" s="22">
        <f t="shared" si="38"/>
        <v>0</v>
      </c>
      <c r="Q283" s="22">
        <f t="shared" si="39"/>
        <v>1</v>
      </c>
    </row>
    <row r="284" spans="1:17" x14ac:dyDescent="0.25">
      <c r="A284">
        <f t="shared" si="32"/>
        <v>279</v>
      </c>
      <c r="D284">
        <v>2641014.9472213257</v>
      </c>
      <c r="E284">
        <v>2541470.5074199829</v>
      </c>
      <c r="F284" s="22">
        <v>3649493.6185665652</v>
      </c>
      <c r="G284" s="22">
        <v>110480.83659231383</v>
      </c>
      <c r="H284" s="9">
        <v>1610.6934815143104</v>
      </c>
      <c r="I284" s="9">
        <f t="shared" si="35"/>
        <v>43186.359763414555</v>
      </c>
      <c r="J284" s="9">
        <f t="shared" si="36"/>
        <v>3649493.6185665652</v>
      </c>
      <c r="K284" s="9">
        <f t="shared" si="37"/>
        <v>84.505701303823344</v>
      </c>
      <c r="M284" s="9">
        <f t="shared" si="33"/>
        <v>0</v>
      </c>
      <c r="N284" s="22">
        <f t="shared" si="34"/>
        <v>82723225.908262551</v>
      </c>
      <c r="P284" s="22">
        <f t="shared" si="38"/>
        <v>0</v>
      </c>
      <c r="Q284" s="22">
        <f t="shared" si="39"/>
        <v>1</v>
      </c>
    </row>
    <row r="285" spans="1:17" x14ac:dyDescent="0.25">
      <c r="A285">
        <f t="shared" si="32"/>
        <v>280</v>
      </c>
      <c r="D285">
        <v>1738270.401662892</v>
      </c>
      <c r="E285">
        <v>1718333.8053509467</v>
      </c>
      <c r="F285" s="22">
        <v>4424290.1648311745</v>
      </c>
      <c r="G285" s="22">
        <v>20878.898487383492</v>
      </c>
      <c r="H285" s="9">
        <v>318.67173047197866</v>
      </c>
      <c r="I285" s="9">
        <f t="shared" si="35"/>
        <v>8649.2929439743202</v>
      </c>
      <c r="J285" s="9">
        <f t="shared" si="36"/>
        <v>4424290.1648311745</v>
      </c>
      <c r="K285" s="9">
        <f t="shared" si="37"/>
        <v>511.52044375065742</v>
      </c>
      <c r="M285" s="9">
        <f t="shared" si="33"/>
        <v>0</v>
      </c>
      <c r="N285" s="22">
        <f t="shared" si="34"/>
        <v>12874295.723117465</v>
      </c>
      <c r="P285" s="22">
        <f t="shared" si="38"/>
        <v>0</v>
      </c>
      <c r="Q285" s="22">
        <f t="shared" si="39"/>
        <v>1</v>
      </c>
    </row>
    <row r="286" spans="1:17" x14ac:dyDescent="0.25">
      <c r="A286">
        <f t="shared" si="32"/>
        <v>281</v>
      </c>
      <c r="D286">
        <v>1459375.8413732944</v>
      </c>
      <c r="E286">
        <v>1422506.0843444604</v>
      </c>
      <c r="F286" s="22">
        <v>3871066.2622507815</v>
      </c>
      <c r="G286" s="22">
        <v>59199.279387472336</v>
      </c>
      <c r="H286" s="9">
        <v>593.45411659430465</v>
      </c>
      <c r="I286" s="9">
        <f t="shared" si="35"/>
        <v>15995.575389389327</v>
      </c>
      <c r="J286" s="9">
        <f t="shared" si="36"/>
        <v>3871066.2622507815</v>
      </c>
      <c r="K286" s="9">
        <f t="shared" si="37"/>
        <v>242.00856599498479</v>
      </c>
      <c r="M286" s="9">
        <f t="shared" si="33"/>
        <v>0</v>
      </c>
      <c r="N286" s="22">
        <f t="shared" si="34"/>
        <v>28120084.516527873</v>
      </c>
      <c r="P286" s="22">
        <f t="shared" si="38"/>
        <v>0</v>
      </c>
      <c r="Q286" s="22">
        <f t="shared" si="39"/>
        <v>1</v>
      </c>
    </row>
    <row r="287" spans="1:17" x14ac:dyDescent="0.25">
      <c r="A287">
        <f t="shared" si="32"/>
        <v>282</v>
      </c>
      <c r="D287">
        <v>1430081.8275114815</v>
      </c>
      <c r="E287">
        <v>1389649.1892536602</v>
      </c>
      <c r="F287" s="22">
        <v>3037031.5626666006</v>
      </c>
      <c r="G287" s="22">
        <v>52732.838812114263</v>
      </c>
      <c r="H287" s="9">
        <v>652.45897829051682</v>
      </c>
      <c r="I287" s="9">
        <f t="shared" si="35"/>
        <v>17541.295781773202</v>
      </c>
      <c r="J287" s="9">
        <f t="shared" si="36"/>
        <v>3037031.5626666006</v>
      </c>
      <c r="K287" s="9">
        <f t="shared" si="37"/>
        <v>173.13610125782824</v>
      </c>
      <c r="M287" s="9">
        <f t="shared" si="33"/>
        <v>0</v>
      </c>
      <c r="N287" s="22">
        <f t="shared" si="34"/>
        <v>32045560.000879802</v>
      </c>
      <c r="P287" s="22">
        <f t="shared" si="38"/>
        <v>0</v>
      </c>
      <c r="Q287" s="22">
        <f t="shared" si="39"/>
        <v>1</v>
      </c>
    </row>
    <row r="288" spans="1:17" x14ac:dyDescent="0.25">
      <c r="A288">
        <f t="shared" si="32"/>
        <v>283</v>
      </c>
      <c r="D288">
        <v>2401729.5577493878</v>
      </c>
      <c r="E288">
        <v>2345949.2682701508</v>
      </c>
      <c r="F288" s="22">
        <v>4154111.6768958773</v>
      </c>
      <c r="G288" s="22">
        <v>47977.612712247697</v>
      </c>
      <c r="H288" s="9">
        <v>910.18545836514386</v>
      </c>
      <c r="I288" s="9">
        <f t="shared" si="35"/>
        <v>24199.720787672202</v>
      </c>
      <c r="J288" s="9">
        <f t="shared" si="36"/>
        <v>4154111.6768958773</v>
      </c>
      <c r="K288" s="9">
        <f t="shared" si="37"/>
        <v>171.65948786533357</v>
      </c>
      <c r="M288" s="9">
        <f t="shared" si="33"/>
        <v>0</v>
      </c>
      <c r="N288" s="22">
        <f t="shared" si="34"/>
        <v>44245329.898448527</v>
      </c>
      <c r="P288" s="22">
        <f t="shared" si="38"/>
        <v>0</v>
      </c>
      <c r="Q288" s="22">
        <f t="shared" si="39"/>
        <v>1</v>
      </c>
    </row>
    <row r="289" spans="1:17" x14ac:dyDescent="0.25">
      <c r="A289">
        <f t="shared" si="32"/>
        <v>284</v>
      </c>
      <c r="D289">
        <v>2408948.1912738765</v>
      </c>
      <c r="E289">
        <v>2376529.430286149</v>
      </c>
      <c r="F289" s="22">
        <v>2408403.211936655</v>
      </c>
      <c r="G289" s="22">
        <v>41712.441533673918</v>
      </c>
      <c r="H289" s="9">
        <v>534.85270153543388</v>
      </c>
      <c r="I289" s="9">
        <f t="shared" si="35"/>
        <v>14064.555266915671</v>
      </c>
      <c r="J289" s="9">
        <f t="shared" si="36"/>
        <v>2408403.211936655</v>
      </c>
      <c r="K289" s="9">
        <f t="shared" si="37"/>
        <v>171.23920139885183</v>
      </c>
      <c r="M289" s="9">
        <f t="shared" si="33"/>
        <v>0</v>
      </c>
      <c r="N289" s="22">
        <f t="shared" si="34"/>
        <v>25720707.321894687</v>
      </c>
      <c r="P289" s="22">
        <f t="shared" si="38"/>
        <v>0</v>
      </c>
      <c r="Q289" s="22">
        <f t="shared" si="39"/>
        <v>1</v>
      </c>
    </row>
    <row r="290" spans="1:17" x14ac:dyDescent="0.25">
      <c r="A290">
        <f t="shared" si="32"/>
        <v>285</v>
      </c>
      <c r="D290">
        <v>1747101.8056146437</v>
      </c>
      <c r="E290">
        <v>1714778.1005430077</v>
      </c>
      <c r="F290" s="22">
        <v>3604951.8145162081</v>
      </c>
      <c r="G290" s="22">
        <v>31739.079109215425</v>
      </c>
      <c r="H290" s="9">
        <v>523.93927870348489</v>
      </c>
      <c r="I290" s="9">
        <f t="shared" si="35"/>
        <v>14023.316208278566</v>
      </c>
      <c r="J290" s="9">
        <f t="shared" si="36"/>
        <v>3604951.8145162081</v>
      </c>
      <c r="K290" s="9">
        <f t="shared" si="37"/>
        <v>257.06842525507983</v>
      </c>
      <c r="M290" s="9">
        <f t="shared" si="33"/>
        <v>0</v>
      </c>
      <c r="N290" s="22">
        <f t="shared" si="34"/>
        <v>24441680.602040924</v>
      </c>
      <c r="P290" s="22">
        <f t="shared" si="38"/>
        <v>0</v>
      </c>
      <c r="Q290" s="22">
        <f t="shared" si="39"/>
        <v>1</v>
      </c>
    </row>
    <row r="291" spans="1:17" x14ac:dyDescent="0.25">
      <c r="A291">
        <f t="shared" si="32"/>
        <v>286</v>
      </c>
      <c r="D291">
        <v>1658568.0119527213</v>
      </c>
      <c r="E291">
        <v>1601153.5195941785</v>
      </c>
      <c r="F291" s="22">
        <v>3021196.1390448571</v>
      </c>
      <c r="G291" s="22">
        <v>76279.781556648391</v>
      </c>
      <c r="H291" s="9">
        <v>928.14651891438552</v>
      </c>
      <c r="I291" s="9">
        <f t="shared" si="35"/>
        <v>24908.703364830184</v>
      </c>
      <c r="J291" s="9">
        <f t="shared" si="36"/>
        <v>3021196.1390448571</v>
      </c>
      <c r="K291" s="9">
        <f t="shared" si="37"/>
        <v>121.29078317704131</v>
      </c>
      <c r="M291" s="9">
        <f t="shared" si="33"/>
        <v>0</v>
      </c>
      <c r="N291" s="22">
        <f t="shared" si="34"/>
        <v>46796210.590615511</v>
      </c>
      <c r="P291" s="22">
        <f t="shared" si="38"/>
        <v>0</v>
      </c>
      <c r="Q291" s="22">
        <f t="shared" si="39"/>
        <v>1</v>
      </c>
    </row>
    <row r="292" spans="1:17" x14ac:dyDescent="0.25">
      <c r="A292">
        <f t="shared" si="32"/>
        <v>287</v>
      </c>
      <c r="D292">
        <v>3406108.788783377</v>
      </c>
      <c r="E292">
        <v>3382351.0769745559</v>
      </c>
      <c r="F292" s="22">
        <v>4586155.1075925678</v>
      </c>
      <c r="G292" s="22">
        <v>15101.580133898613</v>
      </c>
      <c r="H292" s="9">
        <v>380.08576010167599</v>
      </c>
      <c r="I292" s="9">
        <f t="shared" si="35"/>
        <v>10307.045691138985</v>
      </c>
      <c r="J292" s="9">
        <f t="shared" si="36"/>
        <v>4586155.1075925678</v>
      </c>
      <c r="K292" s="9">
        <f t="shared" si="37"/>
        <v>444.9534080881495</v>
      </c>
      <c r="M292" s="9">
        <f t="shared" si="33"/>
        <v>0</v>
      </c>
      <c r="N292" s="22">
        <f t="shared" si="34"/>
        <v>16027936.274685401</v>
      </c>
      <c r="P292" s="22">
        <f t="shared" si="38"/>
        <v>0</v>
      </c>
      <c r="Q292" s="22">
        <f t="shared" si="39"/>
        <v>1</v>
      </c>
    </row>
    <row r="293" spans="1:17" x14ac:dyDescent="0.25">
      <c r="A293">
        <f t="shared" si="32"/>
        <v>288</v>
      </c>
      <c r="D293">
        <v>1452267.1071220352</v>
      </c>
      <c r="E293">
        <v>1412195.9454653503</v>
      </c>
      <c r="F293" s="22">
        <v>4166619.2055616537</v>
      </c>
      <c r="G293" s="22">
        <v>53299.171421263803</v>
      </c>
      <c r="H293" s="9">
        <v>650.13819712864279</v>
      </c>
      <c r="I293" s="9">
        <f t="shared" si="35"/>
        <v>17384.472773136193</v>
      </c>
      <c r="J293" s="9">
        <f t="shared" si="36"/>
        <v>4166619.2055616537</v>
      </c>
      <c r="K293" s="9">
        <f t="shared" si="37"/>
        <v>239.67475228815854</v>
      </c>
      <c r="M293" s="9">
        <f t="shared" si="33"/>
        <v>0</v>
      </c>
      <c r="N293" s="22">
        <f t="shared" si="34"/>
        <v>30602326.340710729</v>
      </c>
      <c r="P293" s="22">
        <f t="shared" si="38"/>
        <v>0</v>
      </c>
      <c r="Q293" s="22">
        <f t="shared" si="39"/>
        <v>1</v>
      </c>
    </row>
    <row r="294" spans="1:17" x14ac:dyDescent="0.25">
      <c r="A294">
        <f t="shared" si="32"/>
        <v>289</v>
      </c>
      <c r="D294">
        <v>1602061.2260444916</v>
      </c>
      <c r="E294">
        <v>1579105.1630196711</v>
      </c>
      <c r="F294" s="22">
        <v>3945242.7666004882</v>
      </c>
      <c r="G294" s="22">
        <v>20122.718378258902</v>
      </c>
      <c r="H294" s="9">
        <v>377.21162396221553</v>
      </c>
      <c r="I294" s="9">
        <f t="shared" si="35"/>
        <v>9959.2583826881382</v>
      </c>
      <c r="J294" s="9">
        <f t="shared" si="36"/>
        <v>3945242.7666004882</v>
      </c>
      <c r="K294" s="9">
        <f t="shared" si="37"/>
        <v>396.13820778647317</v>
      </c>
      <c r="M294" s="9">
        <f t="shared" si="33"/>
        <v>0</v>
      </c>
      <c r="N294" s="22">
        <f t="shared" si="34"/>
        <v>15973273.99877579</v>
      </c>
      <c r="P294" s="22">
        <f t="shared" si="38"/>
        <v>0</v>
      </c>
      <c r="Q294" s="22">
        <f t="shared" si="39"/>
        <v>1</v>
      </c>
    </row>
    <row r="295" spans="1:17" x14ac:dyDescent="0.25">
      <c r="A295">
        <f t="shared" si="32"/>
        <v>290</v>
      </c>
      <c r="D295">
        <v>2145954.5272101858</v>
      </c>
      <c r="E295">
        <v>2081636.9064557203</v>
      </c>
      <c r="F295" s="22">
        <v>2142148.8804502431</v>
      </c>
      <c r="G295" s="22">
        <v>90258.281068497949</v>
      </c>
      <c r="H295" s="9">
        <v>1029.909292943812</v>
      </c>
      <c r="I295" s="9">
        <f t="shared" si="35"/>
        <v>27903.556588117295</v>
      </c>
      <c r="J295" s="9">
        <f t="shared" si="36"/>
        <v>2142148.8804502431</v>
      </c>
      <c r="K295" s="9">
        <f t="shared" si="37"/>
        <v>76.769743444191462</v>
      </c>
      <c r="M295" s="9">
        <f t="shared" si="33"/>
        <v>0</v>
      </c>
      <c r="N295" s="22">
        <f t="shared" si="34"/>
        <v>53664964.295784347</v>
      </c>
      <c r="P295" s="22">
        <f t="shared" si="38"/>
        <v>0</v>
      </c>
      <c r="Q295" s="22">
        <f t="shared" si="39"/>
        <v>1</v>
      </c>
    </row>
    <row r="296" spans="1:17" x14ac:dyDescent="0.25">
      <c r="A296">
        <f t="shared" si="32"/>
        <v>291</v>
      </c>
      <c r="D296">
        <v>1470587.4915274971</v>
      </c>
      <c r="E296">
        <v>1447025.6936214</v>
      </c>
      <c r="F296" s="22">
        <v>3181542.7749941358</v>
      </c>
      <c r="G296" s="22">
        <v>26121.579364625355</v>
      </c>
      <c r="H296" s="9">
        <v>374.95772443931492</v>
      </c>
      <c r="I296" s="9">
        <f t="shared" si="35"/>
        <v>10222.050403581132</v>
      </c>
      <c r="J296" s="9">
        <f t="shared" si="36"/>
        <v>3181542.7749941358</v>
      </c>
      <c r="K296" s="9">
        <f t="shared" si="37"/>
        <v>311.24311164417009</v>
      </c>
      <c r="M296" s="9">
        <f t="shared" si="33"/>
        <v>0</v>
      </c>
      <c r="N296" s="22">
        <f t="shared" si="34"/>
        <v>17262558.032168128</v>
      </c>
      <c r="P296" s="22">
        <f t="shared" si="38"/>
        <v>0</v>
      </c>
      <c r="Q296" s="22">
        <f t="shared" si="39"/>
        <v>1</v>
      </c>
    </row>
    <row r="297" spans="1:17" x14ac:dyDescent="0.25">
      <c r="A297">
        <f t="shared" si="32"/>
        <v>292</v>
      </c>
      <c r="D297">
        <v>2225748.6649809154</v>
      </c>
      <c r="E297">
        <v>2165884.7881152257</v>
      </c>
      <c r="F297" s="22">
        <v>2978801.6207746216</v>
      </c>
      <c r="G297" s="22">
        <v>54533.489305539668</v>
      </c>
      <c r="H297" s="9">
        <v>959.51647606007464</v>
      </c>
      <c r="I297" s="9">
        <f t="shared" si="35"/>
        <v>25971.344339410793</v>
      </c>
      <c r="J297" s="9">
        <f t="shared" si="36"/>
        <v>2978801.6207746216</v>
      </c>
      <c r="K297" s="9">
        <f t="shared" si="37"/>
        <v>114.69570392066201</v>
      </c>
      <c r="M297" s="9">
        <f t="shared" si="33"/>
        <v>0</v>
      </c>
      <c r="N297" s="22">
        <f t="shared" si="34"/>
        <v>48963887.058046967</v>
      </c>
      <c r="P297" s="22">
        <f t="shared" si="38"/>
        <v>0</v>
      </c>
      <c r="Q297" s="22">
        <f t="shared" si="39"/>
        <v>1</v>
      </c>
    </row>
    <row r="298" spans="1:17" x14ac:dyDescent="0.25">
      <c r="A298">
        <f t="shared" si="32"/>
        <v>293</v>
      </c>
      <c r="D298">
        <v>1931454.1968384564</v>
      </c>
      <c r="E298">
        <v>1866562.792637185</v>
      </c>
      <c r="F298" s="22">
        <v>3747931.6742858551</v>
      </c>
      <c r="G298" s="22">
        <v>90806.863730322031</v>
      </c>
      <c r="H298" s="9">
        <v>1039.4294413995012</v>
      </c>
      <c r="I298" s="9">
        <f t="shared" si="35"/>
        <v>28152.48679867962</v>
      </c>
      <c r="J298" s="9">
        <f t="shared" si="36"/>
        <v>3747931.6742858551</v>
      </c>
      <c r="K298" s="9">
        <f t="shared" si="37"/>
        <v>133.1296841052648</v>
      </c>
      <c r="M298" s="9">
        <f t="shared" si="33"/>
        <v>0</v>
      </c>
      <c r="N298" s="22">
        <f t="shared" si="34"/>
        <v>52557041.923073381</v>
      </c>
      <c r="P298" s="22">
        <f t="shared" si="38"/>
        <v>0</v>
      </c>
      <c r="Q298" s="22">
        <f t="shared" si="39"/>
        <v>1</v>
      </c>
    </row>
    <row r="299" spans="1:17" x14ac:dyDescent="0.25">
      <c r="A299">
        <f t="shared" si="32"/>
        <v>294</v>
      </c>
      <c r="D299">
        <v>1005363.3087740652</v>
      </c>
      <c r="E299">
        <v>986635.84877443162</v>
      </c>
      <c r="F299" s="22">
        <v>4468774.166680851</v>
      </c>
      <c r="G299" s="22">
        <v>28830.305641863597</v>
      </c>
      <c r="H299" s="9">
        <v>312.11746734364351</v>
      </c>
      <c r="I299" s="9">
        <f t="shared" si="35"/>
        <v>8124.7212462410425</v>
      </c>
      <c r="J299" s="9">
        <f t="shared" si="36"/>
        <v>4468774.166680851</v>
      </c>
      <c r="K299" s="9">
        <f t="shared" si="37"/>
        <v>550.02184459538967</v>
      </c>
      <c r="M299" s="9">
        <f t="shared" si="33"/>
        <v>0</v>
      </c>
      <c r="N299" s="22">
        <f t="shared" si="34"/>
        <v>11780668.325801235</v>
      </c>
      <c r="P299" s="22">
        <f t="shared" si="38"/>
        <v>0</v>
      </c>
      <c r="Q299" s="22">
        <f t="shared" si="39"/>
        <v>1</v>
      </c>
    </row>
    <row r="300" spans="1:17" x14ac:dyDescent="0.25">
      <c r="A300">
        <f t="shared" si="32"/>
        <v>295</v>
      </c>
      <c r="D300">
        <v>1447189.5545735813</v>
      </c>
      <c r="E300">
        <v>1423941.0493342278</v>
      </c>
      <c r="F300" s="22">
        <v>3884929.3932300135</v>
      </c>
      <c r="G300" s="22">
        <v>24374.146131975529</v>
      </c>
      <c r="H300" s="9">
        <v>379.0105478998812</v>
      </c>
      <c r="I300" s="9">
        <f t="shared" si="35"/>
        <v>10086.131513041128</v>
      </c>
      <c r="J300" s="9">
        <f t="shared" si="36"/>
        <v>3884929.3932300135</v>
      </c>
      <c r="K300" s="9">
        <f t="shared" si="37"/>
        <v>385.17536562029676</v>
      </c>
      <c r="M300" s="9">
        <f t="shared" si="33"/>
        <v>0</v>
      </c>
      <c r="N300" s="22">
        <f t="shared" si="34"/>
        <v>16287333.632852241</v>
      </c>
      <c r="P300" s="22">
        <f t="shared" si="38"/>
        <v>0</v>
      </c>
      <c r="Q300" s="22">
        <f t="shared" si="39"/>
        <v>1</v>
      </c>
    </row>
    <row r="301" spans="1:17" x14ac:dyDescent="0.25">
      <c r="A301">
        <f t="shared" si="32"/>
        <v>296</v>
      </c>
      <c r="D301">
        <v>1933167.8426810186</v>
      </c>
      <c r="E301">
        <v>1894559.0357572236</v>
      </c>
      <c r="F301" s="22">
        <v>3264798.8106788141</v>
      </c>
      <c r="G301" s="22">
        <v>38442.795786182629</v>
      </c>
      <c r="H301" s="9">
        <v>624.57421424529093</v>
      </c>
      <c r="I301" s="9">
        <f t="shared" si="35"/>
        <v>16750.044795819234</v>
      </c>
      <c r="J301" s="9">
        <f t="shared" si="36"/>
        <v>3264798.8106788141</v>
      </c>
      <c r="K301" s="9">
        <f t="shared" si="37"/>
        <v>194.91284056110101</v>
      </c>
      <c r="M301" s="9">
        <f t="shared" si="33"/>
        <v>0</v>
      </c>
      <c r="N301" s="22">
        <f t="shared" si="34"/>
        <v>30235290.780959655</v>
      </c>
      <c r="P301" s="22">
        <f t="shared" si="38"/>
        <v>0</v>
      </c>
      <c r="Q301" s="22">
        <f t="shared" si="39"/>
        <v>1</v>
      </c>
    </row>
    <row r="302" spans="1:17" x14ac:dyDescent="0.25">
      <c r="A302">
        <f t="shared" si="32"/>
        <v>297</v>
      </c>
      <c r="D302">
        <v>1742056.9533828844</v>
      </c>
      <c r="E302">
        <v>1701403.1635970187</v>
      </c>
      <c r="F302" s="22">
        <v>2664965.0372482152</v>
      </c>
      <c r="G302" s="22">
        <v>42986.836918005254</v>
      </c>
      <c r="H302" s="9">
        <v>666.99445684473903</v>
      </c>
      <c r="I302" s="9">
        <f t="shared" si="35"/>
        <v>17637.240160699974</v>
      </c>
      <c r="J302" s="9">
        <f t="shared" si="36"/>
        <v>2664965.0372482152</v>
      </c>
      <c r="K302" s="9">
        <f t="shared" si="37"/>
        <v>151.09875541562337</v>
      </c>
      <c r="M302" s="9">
        <f t="shared" si="33"/>
        <v>0</v>
      </c>
      <c r="N302" s="22">
        <f t="shared" si="34"/>
        <v>32609515.284151733</v>
      </c>
      <c r="P302" s="22">
        <f t="shared" si="38"/>
        <v>0</v>
      </c>
      <c r="Q302" s="22">
        <f t="shared" si="39"/>
        <v>1</v>
      </c>
    </row>
    <row r="303" spans="1:17" x14ac:dyDescent="0.25">
      <c r="A303">
        <f t="shared" si="32"/>
        <v>298</v>
      </c>
      <c r="D303">
        <v>3371290.8927703383</v>
      </c>
      <c r="E303">
        <v>3283153.850813536</v>
      </c>
      <c r="F303" s="22">
        <v>2936419.9352117064</v>
      </c>
      <c r="G303" s="22">
        <v>84235.534377638483</v>
      </c>
      <c r="H303" s="9">
        <v>1419.1180898370803</v>
      </c>
      <c r="I303" s="9">
        <f t="shared" si="35"/>
        <v>38237.374282539138</v>
      </c>
      <c r="J303" s="9">
        <f t="shared" si="36"/>
        <v>2936419.9352117064</v>
      </c>
      <c r="K303" s="9">
        <f t="shared" si="37"/>
        <v>76.794497276780973</v>
      </c>
      <c r="M303" s="9">
        <f t="shared" si="33"/>
        <v>0</v>
      </c>
      <c r="N303" s="22">
        <f t="shared" si="34"/>
        <v>73538328.62986657</v>
      </c>
      <c r="P303" s="22">
        <f t="shared" si="38"/>
        <v>0</v>
      </c>
      <c r="Q303" s="22">
        <f t="shared" si="39"/>
        <v>1</v>
      </c>
    </row>
    <row r="304" spans="1:17" x14ac:dyDescent="0.25">
      <c r="A304">
        <f t="shared" si="32"/>
        <v>299</v>
      </c>
      <c r="D304">
        <v>2775734.2446888206</v>
      </c>
      <c r="E304">
        <v>2697143.56415899</v>
      </c>
      <c r="F304" s="22">
        <v>2671449.0768334093</v>
      </c>
      <c r="G304" s="22">
        <v>98069.949181605771</v>
      </c>
      <c r="H304" s="9">
        <v>1274.3027960256222</v>
      </c>
      <c r="I304" s="9">
        <f t="shared" si="35"/>
        <v>34095.780841061671</v>
      </c>
      <c r="J304" s="9">
        <f t="shared" si="36"/>
        <v>2671449.0768334093</v>
      </c>
      <c r="K304" s="9">
        <f t="shared" si="37"/>
        <v>78.351309485664387</v>
      </c>
      <c r="M304" s="9">
        <f t="shared" si="33"/>
        <v>0</v>
      </c>
      <c r="N304" s="22">
        <f t="shared" si="34"/>
        <v>65520112.605289936</v>
      </c>
      <c r="P304" s="22">
        <f t="shared" si="38"/>
        <v>0</v>
      </c>
      <c r="Q304" s="22">
        <f t="shared" si="39"/>
        <v>1</v>
      </c>
    </row>
    <row r="305" spans="1:17" x14ac:dyDescent="0.25">
      <c r="A305">
        <f t="shared" si="32"/>
        <v>300</v>
      </c>
      <c r="D305">
        <v>1990264.833784064</v>
      </c>
      <c r="E305">
        <v>1942807.1832669722</v>
      </c>
      <c r="F305" s="22">
        <v>2951542.3161642137</v>
      </c>
      <c r="G305" s="22">
        <v>37381.602841084365</v>
      </c>
      <c r="H305" s="9">
        <v>775.83126190563416</v>
      </c>
      <c r="I305" s="9">
        <f t="shared" si="35"/>
        <v>20589.02710033513</v>
      </c>
      <c r="J305" s="9">
        <f t="shared" si="36"/>
        <v>2951542.3161642137</v>
      </c>
      <c r="K305" s="9">
        <f t="shared" si="37"/>
        <v>143.35511346799728</v>
      </c>
      <c r="M305" s="9">
        <f t="shared" si="33"/>
        <v>0</v>
      </c>
      <c r="N305" s="22">
        <f t="shared" si="34"/>
        <v>38226511.884506047</v>
      </c>
      <c r="P305" s="22">
        <f t="shared" si="38"/>
        <v>0</v>
      </c>
      <c r="Q305" s="22">
        <f t="shared" si="39"/>
        <v>1</v>
      </c>
    </row>
    <row r="306" spans="1:17" x14ac:dyDescent="0.25">
      <c r="A306">
        <f t="shared" si="32"/>
        <v>301</v>
      </c>
      <c r="D306">
        <v>2107324.6641890095</v>
      </c>
      <c r="E306">
        <v>2062966.9024403759</v>
      </c>
      <c r="F306" s="22">
        <v>2689315.4726977772</v>
      </c>
      <c r="G306" s="22">
        <v>73839.943249667238</v>
      </c>
      <c r="H306" s="9">
        <v>718.40243903861119</v>
      </c>
      <c r="I306" s="9">
        <f t="shared" si="35"/>
        <v>19244.171357027193</v>
      </c>
      <c r="J306" s="9">
        <f t="shared" si="36"/>
        <v>2689315.4726977772</v>
      </c>
      <c r="K306" s="9">
        <f t="shared" si="37"/>
        <v>139.74701341015381</v>
      </c>
      <c r="M306" s="9">
        <f t="shared" si="33"/>
        <v>0</v>
      </c>
      <c r="N306" s="22">
        <f t="shared" si="34"/>
        <v>35799027.241356604</v>
      </c>
      <c r="P306" s="22">
        <f t="shared" si="38"/>
        <v>0</v>
      </c>
      <c r="Q306" s="22">
        <f t="shared" si="39"/>
        <v>1</v>
      </c>
    </row>
    <row r="307" spans="1:17" x14ac:dyDescent="0.25">
      <c r="A307">
        <f t="shared" si="32"/>
        <v>302</v>
      </c>
      <c r="D307">
        <v>2024507.3738345681</v>
      </c>
      <c r="E307">
        <v>1960830.4109452376</v>
      </c>
      <c r="F307" s="22">
        <v>3462962.5423836857</v>
      </c>
      <c r="G307" s="22">
        <v>107317.28196753372</v>
      </c>
      <c r="H307" s="9">
        <v>1040.5904189052308</v>
      </c>
      <c r="I307" s="9">
        <f t="shared" si="35"/>
        <v>27625.613579907127</v>
      </c>
      <c r="J307" s="9">
        <f t="shared" si="36"/>
        <v>3462962.5423836857</v>
      </c>
      <c r="K307" s="9">
        <f t="shared" si="37"/>
        <v>125.35332590413101</v>
      </c>
      <c r="M307" s="9">
        <f t="shared" si="33"/>
        <v>0</v>
      </c>
      <c r="N307" s="22">
        <f t="shared" si="34"/>
        <v>51788264.617430568</v>
      </c>
      <c r="P307" s="22">
        <f t="shared" si="38"/>
        <v>0</v>
      </c>
      <c r="Q307" s="22">
        <f t="shared" si="39"/>
        <v>1</v>
      </c>
    </row>
    <row r="308" spans="1:17" x14ac:dyDescent="0.25">
      <c r="A308">
        <f t="shared" si="32"/>
        <v>303</v>
      </c>
      <c r="D308">
        <v>1997203.1122497839</v>
      </c>
      <c r="E308">
        <v>1962710.8162062764</v>
      </c>
      <c r="F308" s="22">
        <v>3705933.1109852581</v>
      </c>
      <c r="G308" s="22">
        <v>45868.254819603506</v>
      </c>
      <c r="H308" s="9">
        <v>546.77921975042045</v>
      </c>
      <c r="I308" s="9">
        <f t="shared" si="35"/>
        <v>14964.137715515304</v>
      </c>
      <c r="J308" s="9">
        <f t="shared" si="36"/>
        <v>3705933.1109852581</v>
      </c>
      <c r="K308" s="9">
        <f t="shared" si="37"/>
        <v>247.65430400595861</v>
      </c>
      <c r="M308" s="9">
        <f t="shared" si="33"/>
        <v>0</v>
      </c>
      <c r="N308" s="22">
        <f t="shared" si="34"/>
        <v>26222342.320045352</v>
      </c>
      <c r="P308" s="22">
        <f t="shared" si="38"/>
        <v>0</v>
      </c>
      <c r="Q308" s="22">
        <f t="shared" si="39"/>
        <v>1</v>
      </c>
    </row>
    <row r="309" spans="1:17" x14ac:dyDescent="0.25">
      <c r="A309">
        <f t="shared" si="32"/>
        <v>304</v>
      </c>
      <c r="D309">
        <v>2031233.5503594936</v>
      </c>
      <c r="E309">
        <v>1944670.6270633636</v>
      </c>
      <c r="F309" s="22">
        <v>2264525.0499714967</v>
      </c>
      <c r="G309" s="22">
        <v>118548.80928166817</v>
      </c>
      <c r="H309" s="9">
        <v>1378.0087252626072</v>
      </c>
      <c r="I309" s="9">
        <f t="shared" si="35"/>
        <v>37554.458642793048</v>
      </c>
      <c r="J309" s="9">
        <f t="shared" si="36"/>
        <v>2264525.0499714967</v>
      </c>
      <c r="K309" s="9">
        <f t="shared" si="37"/>
        <v>60.299765508830582</v>
      </c>
      <c r="M309" s="9">
        <f t="shared" si="33"/>
        <v>0</v>
      </c>
      <c r="N309" s="22">
        <f t="shared" si="34"/>
        <v>72844392.235614598</v>
      </c>
      <c r="P309" s="22">
        <f t="shared" si="38"/>
        <v>0</v>
      </c>
      <c r="Q309" s="22">
        <f t="shared" si="39"/>
        <v>1</v>
      </c>
    </row>
    <row r="310" spans="1:17" x14ac:dyDescent="0.25">
      <c r="A310">
        <f t="shared" si="32"/>
        <v>305</v>
      </c>
      <c r="D310">
        <v>1457453.4457558966</v>
      </c>
      <c r="E310">
        <v>1405331.0573645169</v>
      </c>
      <c r="F310" s="22">
        <v>3177675.2928185803</v>
      </c>
      <c r="G310" s="22">
        <v>89940.654900216294</v>
      </c>
      <c r="H310" s="9">
        <v>862.56118332680489</v>
      </c>
      <c r="I310" s="9">
        <f t="shared" si="35"/>
        <v>22612.776979716182</v>
      </c>
      <c r="J310" s="9">
        <f t="shared" si="36"/>
        <v>3177675.2928185803</v>
      </c>
      <c r="K310" s="9">
        <f t="shared" si="37"/>
        <v>140.52565483969425</v>
      </c>
      <c r="M310" s="9">
        <f t="shared" si="33"/>
        <v>0</v>
      </c>
      <c r="N310" s="22">
        <f t="shared" si="34"/>
        <v>42047878.66661378</v>
      </c>
      <c r="P310" s="22">
        <f t="shared" si="38"/>
        <v>0</v>
      </c>
      <c r="Q310" s="22">
        <f t="shared" si="39"/>
        <v>1</v>
      </c>
    </row>
    <row r="311" spans="1:17" x14ac:dyDescent="0.25">
      <c r="A311">
        <f t="shared" si="32"/>
        <v>306</v>
      </c>
      <c r="D311">
        <v>2808466.4311243901</v>
      </c>
      <c r="E311">
        <v>2752859.6157184979</v>
      </c>
      <c r="F311" s="22">
        <v>3429698.375550508</v>
      </c>
      <c r="G311" s="22">
        <v>59628.068004608569</v>
      </c>
      <c r="H311" s="9">
        <v>903.70600821088738</v>
      </c>
      <c r="I311" s="9">
        <f t="shared" si="35"/>
        <v>24124.460795692277</v>
      </c>
      <c r="J311" s="9">
        <f t="shared" si="36"/>
        <v>3429698.375550508</v>
      </c>
      <c r="K311" s="9">
        <f t="shared" si="37"/>
        <v>142.16684072636033</v>
      </c>
      <c r="M311" s="9">
        <f t="shared" si="33"/>
        <v>0</v>
      </c>
      <c r="N311" s="22">
        <f t="shared" si="34"/>
        <v>44819223.215834044</v>
      </c>
      <c r="P311" s="22">
        <f t="shared" si="38"/>
        <v>0</v>
      </c>
      <c r="Q311" s="22">
        <f t="shared" si="39"/>
        <v>1</v>
      </c>
    </row>
    <row r="312" spans="1:17" x14ac:dyDescent="0.25">
      <c r="A312">
        <f t="shared" si="32"/>
        <v>307</v>
      </c>
      <c r="D312">
        <v>2220890.0375181735</v>
      </c>
      <c r="E312">
        <v>2185158.0627971813</v>
      </c>
      <c r="F312" s="22">
        <v>2914559.2467406299</v>
      </c>
      <c r="G312" s="22">
        <v>39264.966800938411</v>
      </c>
      <c r="H312" s="9">
        <v>583.03975671894295</v>
      </c>
      <c r="I312" s="9">
        <f t="shared" si="35"/>
        <v>15501.959912955232</v>
      </c>
      <c r="J312" s="9">
        <f t="shared" si="36"/>
        <v>2914559.2467406299</v>
      </c>
      <c r="K312" s="9">
        <f t="shared" si="37"/>
        <v>188.0123070312475</v>
      </c>
      <c r="M312" s="9">
        <f t="shared" si="33"/>
        <v>0</v>
      </c>
      <c r="N312" s="22">
        <f t="shared" si="34"/>
        <v>28089360.579169832</v>
      </c>
      <c r="P312" s="22">
        <f t="shared" si="38"/>
        <v>0</v>
      </c>
      <c r="Q312" s="22">
        <f t="shared" si="39"/>
        <v>1</v>
      </c>
    </row>
    <row r="313" spans="1:17" x14ac:dyDescent="0.25">
      <c r="A313">
        <f t="shared" si="32"/>
        <v>308</v>
      </c>
      <c r="D313">
        <v>2810909.5600711526</v>
      </c>
      <c r="E313">
        <v>2731698.2432342335</v>
      </c>
      <c r="F313" s="22">
        <v>2416677.7173598218</v>
      </c>
      <c r="G313" s="22">
        <v>92794.531888124548</v>
      </c>
      <c r="H313" s="9">
        <v>1281.6963416866492</v>
      </c>
      <c r="I313" s="9">
        <f t="shared" si="35"/>
        <v>34365.037696529012</v>
      </c>
      <c r="J313" s="9">
        <f t="shared" si="36"/>
        <v>2416677.7173598218</v>
      </c>
      <c r="K313" s="9">
        <f t="shared" si="37"/>
        <v>70.323732471968583</v>
      </c>
      <c r="M313" s="9">
        <f t="shared" si="33"/>
        <v>0</v>
      </c>
      <c r="N313" s="22">
        <f t="shared" si="34"/>
        <v>66313397.675698213</v>
      </c>
      <c r="P313" s="22">
        <f t="shared" si="38"/>
        <v>0</v>
      </c>
      <c r="Q313" s="22">
        <f t="shared" si="39"/>
        <v>1</v>
      </c>
    </row>
    <row r="314" spans="1:17" x14ac:dyDescent="0.25">
      <c r="A314">
        <f t="shared" si="32"/>
        <v>309</v>
      </c>
      <c r="D314">
        <v>2012156.4329050288</v>
      </c>
      <c r="E314">
        <v>1968219.7030680426</v>
      </c>
      <c r="F314" s="22">
        <v>4515472.4440293433</v>
      </c>
      <c r="G314" s="22">
        <v>50938.019496144218</v>
      </c>
      <c r="H314" s="9">
        <v>724.05289737529893</v>
      </c>
      <c r="I314" s="9">
        <f t="shared" si="35"/>
        <v>19061.51087247808</v>
      </c>
      <c r="J314" s="9">
        <f t="shared" si="36"/>
        <v>4515472.4440293433</v>
      </c>
      <c r="K314" s="9">
        <f t="shared" si="37"/>
        <v>236.8895348452676</v>
      </c>
      <c r="M314" s="9">
        <f t="shared" si="33"/>
        <v>0</v>
      </c>
      <c r="N314" s="22">
        <f t="shared" si="34"/>
        <v>33607549.300926812</v>
      </c>
      <c r="P314" s="22">
        <f t="shared" si="38"/>
        <v>0</v>
      </c>
      <c r="Q314" s="22">
        <f t="shared" si="39"/>
        <v>1</v>
      </c>
    </row>
    <row r="315" spans="1:17" x14ac:dyDescent="0.25">
      <c r="A315">
        <f t="shared" si="32"/>
        <v>310</v>
      </c>
      <c r="D315">
        <v>2671739.6288701054</v>
      </c>
      <c r="E315">
        <v>2614550.6396027636</v>
      </c>
      <c r="F315" s="22">
        <v>1607677.322099298</v>
      </c>
      <c r="G315" s="22">
        <v>60514.300358795634</v>
      </c>
      <c r="H315" s="9">
        <v>938.59989767608931</v>
      </c>
      <c r="I315" s="9">
        <f t="shared" si="35"/>
        <v>24810.871103743561</v>
      </c>
      <c r="J315" s="9">
        <f t="shared" si="36"/>
        <v>1607677.322099298</v>
      </c>
      <c r="K315" s="9">
        <f t="shared" si="37"/>
        <v>64.79729451565791</v>
      </c>
      <c r="M315" s="9">
        <f t="shared" si="33"/>
        <v>0</v>
      </c>
      <c r="N315" s="22">
        <f t="shared" si="34"/>
        <v>48014064.885387823</v>
      </c>
      <c r="P315" s="22">
        <f t="shared" si="38"/>
        <v>0</v>
      </c>
      <c r="Q315" s="22">
        <f t="shared" si="39"/>
        <v>1</v>
      </c>
    </row>
    <row r="316" spans="1:17" x14ac:dyDescent="0.25">
      <c r="A316">
        <f t="shared" si="32"/>
        <v>311</v>
      </c>
      <c r="D316">
        <v>2805062.0806655488</v>
      </c>
      <c r="E316">
        <v>2746275.754513735</v>
      </c>
      <c r="F316" s="22">
        <v>3688154.9334911252</v>
      </c>
      <c r="G316" s="22">
        <v>50370.968104496249</v>
      </c>
      <c r="H316" s="9">
        <v>956.86220345685433</v>
      </c>
      <c r="I316" s="9">
        <f t="shared" si="35"/>
        <v>25503.859737702918</v>
      </c>
      <c r="J316" s="9">
        <f t="shared" si="36"/>
        <v>3688154.9334911252</v>
      </c>
      <c r="K316" s="9">
        <f t="shared" si="37"/>
        <v>144.61163805880113</v>
      </c>
      <c r="M316" s="9">
        <f t="shared" si="33"/>
        <v>0</v>
      </c>
      <c r="N316" s="22">
        <f t="shared" si="34"/>
        <v>47319564.541914709</v>
      </c>
      <c r="P316" s="22">
        <f t="shared" si="38"/>
        <v>0</v>
      </c>
      <c r="Q316" s="22">
        <f t="shared" si="39"/>
        <v>1</v>
      </c>
    </row>
    <row r="317" spans="1:17" x14ac:dyDescent="0.25">
      <c r="A317">
        <f t="shared" si="32"/>
        <v>312</v>
      </c>
      <c r="D317">
        <v>1808521.1221934652</v>
      </c>
      <c r="E317">
        <v>1774828.4108896726</v>
      </c>
      <c r="F317" s="22">
        <v>2073488.0502266032</v>
      </c>
      <c r="G317" s="22">
        <v>33328.168025747771</v>
      </c>
      <c r="H317" s="9">
        <v>548.82711131093311</v>
      </c>
      <c r="I317" s="9">
        <f t="shared" si="35"/>
        <v>14617.245872037407</v>
      </c>
      <c r="J317" s="9">
        <f t="shared" si="36"/>
        <v>2073488.0502266032</v>
      </c>
      <c r="K317" s="9">
        <f t="shared" si="37"/>
        <v>141.85217026369909</v>
      </c>
      <c r="M317" s="9">
        <f t="shared" si="33"/>
        <v>0</v>
      </c>
      <c r="N317" s="22">
        <f t="shared" si="34"/>
        <v>27161003.693848211</v>
      </c>
      <c r="P317" s="22">
        <f t="shared" si="38"/>
        <v>0</v>
      </c>
      <c r="Q317" s="22">
        <f t="shared" si="39"/>
        <v>1</v>
      </c>
    </row>
    <row r="318" spans="1:17" x14ac:dyDescent="0.25">
      <c r="A318">
        <f t="shared" si="32"/>
        <v>313</v>
      </c>
      <c r="D318">
        <v>1990733.2086320017</v>
      </c>
      <c r="E318">
        <v>1966013.8660172799</v>
      </c>
      <c r="F318" s="22">
        <v>3918692.8923968496</v>
      </c>
      <c r="G318" s="22">
        <v>23486.543312619724</v>
      </c>
      <c r="H318" s="9">
        <v>395.65876148628377</v>
      </c>
      <c r="I318" s="9">
        <f t="shared" si="35"/>
        <v>10724.239599970879</v>
      </c>
      <c r="J318" s="9">
        <f t="shared" si="36"/>
        <v>3918692.8923968496</v>
      </c>
      <c r="K318" s="9">
        <f t="shared" si="37"/>
        <v>365.40519781071384</v>
      </c>
      <c r="M318" s="9">
        <f t="shared" si="33"/>
        <v>0</v>
      </c>
      <c r="N318" s="22">
        <f t="shared" si="34"/>
        <v>17529786.307544909</v>
      </c>
      <c r="P318" s="22">
        <f t="shared" si="38"/>
        <v>0</v>
      </c>
      <c r="Q318" s="22">
        <f t="shared" si="39"/>
        <v>1</v>
      </c>
    </row>
    <row r="319" spans="1:17" x14ac:dyDescent="0.25">
      <c r="A319">
        <f t="shared" si="32"/>
        <v>314</v>
      </c>
      <c r="D319">
        <v>2204896.4552181116</v>
      </c>
      <c r="E319">
        <v>2145016.1778860884</v>
      </c>
      <c r="F319" s="22">
        <v>4609120.328712808</v>
      </c>
      <c r="G319" s="22">
        <v>70871.678759136499</v>
      </c>
      <c r="H319" s="9">
        <v>968.61578313625796</v>
      </c>
      <c r="I319" s="9">
        <f t="shared" si="35"/>
        <v>25978.459517724965</v>
      </c>
      <c r="J319" s="9">
        <f t="shared" si="36"/>
        <v>4609120.328712808</v>
      </c>
      <c r="K319" s="9">
        <f t="shared" si="37"/>
        <v>177.42084843668385</v>
      </c>
      <c r="M319" s="9">
        <f t="shared" si="33"/>
        <v>0</v>
      </c>
      <c r="N319" s="22">
        <f t="shared" si="34"/>
        <v>47347798.706737123</v>
      </c>
      <c r="P319" s="22">
        <f t="shared" si="38"/>
        <v>0</v>
      </c>
      <c r="Q319" s="22">
        <f t="shared" si="39"/>
        <v>1</v>
      </c>
    </row>
    <row r="320" spans="1:17" x14ac:dyDescent="0.25">
      <c r="A320">
        <f t="shared" si="32"/>
        <v>315</v>
      </c>
      <c r="D320">
        <v>2589333.5671241409</v>
      </c>
      <c r="E320">
        <v>2547756.9006964853</v>
      </c>
      <c r="F320" s="22">
        <v>4997799.7516948497</v>
      </c>
      <c r="G320" s="22">
        <v>41813.632587059459</v>
      </c>
      <c r="H320" s="9">
        <v>678.60771692805429</v>
      </c>
      <c r="I320" s="9">
        <f t="shared" si="35"/>
        <v>18037.62096297411</v>
      </c>
      <c r="J320" s="9">
        <f t="shared" si="36"/>
        <v>4997799.7516948497</v>
      </c>
      <c r="K320" s="9">
        <f t="shared" si="37"/>
        <v>277.07643718391972</v>
      </c>
      <c r="M320" s="9">
        <f t="shared" si="33"/>
        <v>0</v>
      </c>
      <c r="N320" s="22">
        <f t="shared" si="34"/>
        <v>31077442.174253367</v>
      </c>
      <c r="P320" s="22">
        <f t="shared" si="38"/>
        <v>0</v>
      </c>
      <c r="Q320" s="22">
        <f t="shared" si="39"/>
        <v>1</v>
      </c>
    </row>
    <row r="321" spans="1:17" x14ac:dyDescent="0.25">
      <c r="A321">
        <f t="shared" si="32"/>
        <v>316</v>
      </c>
      <c r="D321">
        <v>1753811.4324675209</v>
      </c>
      <c r="E321">
        <v>1711721.1308250609</v>
      </c>
      <c r="F321" s="22">
        <v>2641264.7662558593</v>
      </c>
      <c r="G321" s="22">
        <v>59933.192486082611</v>
      </c>
      <c r="H321" s="9">
        <v>676.53089986750274</v>
      </c>
      <c r="I321" s="9">
        <f t="shared" si="35"/>
        <v>18260.456464564868</v>
      </c>
      <c r="J321" s="9">
        <f t="shared" si="36"/>
        <v>2641264.7662558593</v>
      </c>
      <c r="K321" s="9">
        <f t="shared" si="37"/>
        <v>144.64396174221258</v>
      </c>
      <c r="M321" s="9">
        <f t="shared" si="33"/>
        <v>0</v>
      </c>
      <c r="N321" s="22">
        <f t="shared" si="34"/>
        <v>33879648.162873879</v>
      </c>
      <c r="P321" s="22">
        <f t="shared" si="38"/>
        <v>0</v>
      </c>
      <c r="Q321" s="22">
        <f t="shared" si="39"/>
        <v>1</v>
      </c>
    </row>
    <row r="322" spans="1:17" x14ac:dyDescent="0.25">
      <c r="A322">
        <f t="shared" ref="A322:A385" si="40">A321+1</f>
        <v>317</v>
      </c>
      <c r="D322">
        <v>1704568.7681376</v>
      </c>
      <c r="E322">
        <v>1669542.9734720383</v>
      </c>
      <c r="F322" s="22">
        <v>3484077.8552861707</v>
      </c>
      <c r="G322" s="22">
        <v>39588.653063888647</v>
      </c>
      <c r="H322" s="9">
        <v>568.53394383476189</v>
      </c>
      <c r="I322" s="9">
        <f t="shared" si="35"/>
        <v>15195.59075770731</v>
      </c>
      <c r="J322" s="9">
        <f t="shared" si="36"/>
        <v>3484077.8552861707</v>
      </c>
      <c r="K322" s="9">
        <f t="shared" si="37"/>
        <v>229.28215893936351</v>
      </c>
      <c r="M322" s="9">
        <f t="shared" si="33"/>
        <v>0</v>
      </c>
      <c r="N322" s="22">
        <f t="shared" si="34"/>
        <v>26907103.660128452</v>
      </c>
      <c r="P322" s="22">
        <f t="shared" si="38"/>
        <v>0</v>
      </c>
      <c r="Q322" s="22">
        <f t="shared" si="39"/>
        <v>1</v>
      </c>
    </row>
    <row r="323" spans="1:17" x14ac:dyDescent="0.25">
      <c r="A323">
        <f t="shared" si="40"/>
        <v>318</v>
      </c>
      <c r="D323">
        <v>898162.53559049591</v>
      </c>
      <c r="E323">
        <v>855518.97882361489</v>
      </c>
      <c r="F323" s="22">
        <v>3393848.7840702971</v>
      </c>
      <c r="G323" s="22">
        <v>62785.41875395253</v>
      </c>
      <c r="H323" s="9">
        <v>689.98809351775526</v>
      </c>
      <c r="I323" s="9">
        <f t="shared" si="35"/>
        <v>18500.480667743665</v>
      </c>
      <c r="J323" s="9">
        <f t="shared" si="36"/>
        <v>3393848.7840702971</v>
      </c>
      <c r="K323" s="9">
        <f t="shared" si="37"/>
        <v>183.44651931058254</v>
      </c>
      <c r="M323" s="9">
        <f t="shared" si="33"/>
        <v>0</v>
      </c>
      <c r="N323" s="22">
        <f t="shared" si="34"/>
        <v>33607112.55141703</v>
      </c>
      <c r="P323" s="22">
        <f t="shared" si="38"/>
        <v>0</v>
      </c>
      <c r="Q323" s="22">
        <f t="shared" si="39"/>
        <v>1</v>
      </c>
    </row>
    <row r="324" spans="1:17" x14ac:dyDescent="0.25">
      <c r="A324">
        <f t="shared" si="40"/>
        <v>319</v>
      </c>
      <c r="D324">
        <v>1622560.0282231714</v>
      </c>
      <c r="E324">
        <v>1592033.1059405401</v>
      </c>
      <c r="F324" s="22">
        <v>3132140.1833083029</v>
      </c>
      <c r="G324" s="22">
        <v>33892.640753997657</v>
      </c>
      <c r="H324" s="9">
        <v>505.57986572156733</v>
      </c>
      <c r="I324" s="9">
        <f t="shared" si="35"/>
        <v>13243.799963096753</v>
      </c>
      <c r="J324" s="9">
        <f t="shared" si="36"/>
        <v>3132140.1833083029</v>
      </c>
      <c r="K324" s="9">
        <f t="shared" si="37"/>
        <v>236.49860251860261</v>
      </c>
      <c r="M324" s="9">
        <f t="shared" si="33"/>
        <v>0</v>
      </c>
      <c r="N324" s="22">
        <f t="shared" si="34"/>
        <v>23355459.742885202</v>
      </c>
      <c r="P324" s="22">
        <f t="shared" si="38"/>
        <v>0</v>
      </c>
      <c r="Q324" s="22">
        <f t="shared" si="39"/>
        <v>1</v>
      </c>
    </row>
    <row r="325" spans="1:17" x14ac:dyDescent="0.25">
      <c r="A325">
        <f t="shared" si="40"/>
        <v>320</v>
      </c>
      <c r="D325">
        <v>2070080.8515373354</v>
      </c>
      <c r="E325">
        <v>2029495.2030669965</v>
      </c>
      <c r="F325" s="22">
        <v>3287379.5871022469</v>
      </c>
      <c r="G325" s="22">
        <v>52701.602712827495</v>
      </c>
      <c r="H325" s="9">
        <v>673.28345443265425</v>
      </c>
      <c r="I325" s="9">
        <f t="shared" si="35"/>
        <v>17607.677732371827</v>
      </c>
      <c r="J325" s="9">
        <f t="shared" si="36"/>
        <v>3287379.5871022469</v>
      </c>
      <c r="K325" s="9">
        <f t="shared" si="37"/>
        <v>186.70148540135867</v>
      </c>
      <c r="M325" s="9">
        <f t="shared" si="33"/>
        <v>0</v>
      </c>
      <c r="N325" s="22">
        <f t="shared" si="34"/>
        <v>31927975.877641406</v>
      </c>
      <c r="P325" s="22">
        <f t="shared" si="38"/>
        <v>0</v>
      </c>
      <c r="Q325" s="22">
        <f t="shared" si="39"/>
        <v>1</v>
      </c>
    </row>
    <row r="326" spans="1:17" x14ac:dyDescent="0.25">
      <c r="A326">
        <f t="shared" si="40"/>
        <v>321</v>
      </c>
      <c r="D326">
        <v>1754192.8346415898</v>
      </c>
      <c r="E326">
        <v>1711226.1842293942</v>
      </c>
      <c r="F326" s="22">
        <v>4387399.7179119121</v>
      </c>
      <c r="G326" s="22">
        <v>54601.9418410129</v>
      </c>
      <c r="H326" s="9">
        <v>694.15031165840992</v>
      </c>
      <c r="I326" s="9">
        <f t="shared" si="35"/>
        <v>18640.651614826937</v>
      </c>
      <c r="J326" s="9">
        <f t="shared" si="36"/>
        <v>4387399.7179119121</v>
      </c>
      <c r="K326" s="9">
        <f t="shared" si="37"/>
        <v>235.3672934063172</v>
      </c>
      <c r="M326" s="9">
        <f t="shared" ref="M326:M389" si="41">cRatio*0-0</f>
        <v>0</v>
      </c>
      <c r="N326" s="22">
        <f t="shared" ref="N326:N389" si="42">cRatio*I326-J326</f>
        <v>32893903.511741959</v>
      </c>
      <c r="P326" s="22">
        <f t="shared" si="38"/>
        <v>0</v>
      </c>
      <c r="Q326" s="22">
        <f t="shared" si="39"/>
        <v>1</v>
      </c>
    </row>
    <row r="327" spans="1:17" x14ac:dyDescent="0.25">
      <c r="A327">
        <f t="shared" si="40"/>
        <v>322</v>
      </c>
      <c r="D327">
        <v>1876728.9630378939</v>
      </c>
      <c r="E327">
        <v>1837037.9447792207</v>
      </c>
      <c r="F327" s="22">
        <v>2781290.7672890341</v>
      </c>
      <c r="G327" s="22">
        <v>46556.987041826324</v>
      </c>
      <c r="H327" s="9">
        <v>660.05903861958359</v>
      </c>
      <c r="I327" s="9">
        <f t="shared" ref="I327:I390" si="43">(D327-E327)*0.493*0.88</f>
        <v>17219.551361342754</v>
      </c>
      <c r="J327" s="9">
        <f t="shared" ref="J327:J390" si="44">F327</f>
        <v>2781290.7672890341</v>
      </c>
      <c r="K327" s="9">
        <f t="shared" ref="K327:K390" si="45">J327/I327</f>
        <v>161.51935140034644</v>
      </c>
      <c r="M327" s="9">
        <f t="shared" si="41"/>
        <v>0</v>
      </c>
      <c r="N327" s="22">
        <f t="shared" si="42"/>
        <v>31657811.955396473</v>
      </c>
      <c r="P327" s="22">
        <f t="shared" ref="P327:P390" si="46">IF(M327=MAX(M327:N327),1,0)</f>
        <v>0</v>
      </c>
      <c r="Q327" s="22">
        <f t="shared" ref="Q327:Q390" si="47">IF(N327=MAX(M327:N327),1,0)</f>
        <v>1</v>
      </c>
    </row>
    <row r="328" spans="1:17" x14ac:dyDescent="0.25">
      <c r="A328">
        <f t="shared" si="40"/>
        <v>323</v>
      </c>
      <c r="D328">
        <v>1388763.8832932282</v>
      </c>
      <c r="E328">
        <v>1363946.6779080853</v>
      </c>
      <c r="F328" s="22">
        <v>4149181.992928192</v>
      </c>
      <c r="G328" s="22">
        <v>20734.232782002175</v>
      </c>
      <c r="H328" s="9">
        <v>406.16815155098811</v>
      </c>
      <c r="I328" s="9">
        <f t="shared" si="43"/>
        <v>10766.696384290413</v>
      </c>
      <c r="J328" s="9">
        <f t="shared" si="44"/>
        <v>4149181.992928192</v>
      </c>
      <c r="K328" s="9">
        <f t="shared" si="45"/>
        <v>385.37187683514742</v>
      </c>
      <c r="M328" s="9">
        <f t="shared" si="41"/>
        <v>0</v>
      </c>
      <c r="N328" s="22">
        <f t="shared" si="42"/>
        <v>17384210.775652636</v>
      </c>
      <c r="P328" s="22">
        <f t="shared" si="46"/>
        <v>0</v>
      </c>
      <c r="Q328" s="22">
        <f t="shared" si="47"/>
        <v>1</v>
      </c>
    </row>
    <row r="329" spans="1:17" x14ac:dyDescent="0.25">
      <c r="A329">
        <f t="shared" si="40"/>
        <v>324</v>
      </c>
      <c r="D329">
        <v>1579623.5939549396</v>
      </c>
      <c r="E329">
        <v>1532248.7096308968</v>
      </c>
      <c r="F329" s="22">
        <v>4714976.5817288607</v>
      </c>
      <c r="G329" s="22">
        <v>50472.310474564612</v>
      </c>
      <c r="H329" s="9">
        <v>755.36748736123263</v>
      </c>
      <c r="I329" s="9">
        <f t="shared" si="43"/>
        <v>20553.119815142738</v>
      </c>
      <c r="J329" s="9">
        <f t="shared" si="44"/>
        <v>4714976.5817288607</v>
      </c>
      <c r="K329" s="9">
        <f t="shared" si="45"/>
        <v>229.40442249818685</v>
      </c>
      <c r="M329" s="9">
        <f t="shared" si="41"/>
        <v>0</v>
      </c>
      <c r="N329" s="22">
        <f t="shared" si="42"/>
        <v>36391263.048556618</v>
      </c>
      <c r="P329" s="22">
        <f t="shared" si="46"/>
        <v>0</v>
      </c>
      <c r="Q329" s="22">
        <f t="shared" si="47"/>
        <v>1</v>
      </c>
    </row>
    <row r="330" spans="1:17" x14ac:dyDescent="0.25">
      <c r="A330">
        <f t="shared" si="40"/>
        <v>325</v>
      </c>
      <c r="D330">
        <v>2128632.9026689148</v>
      </c>
      <c r="E330">
        <v>2084416.5120713434</v>
      </c>
      <c r="F330" s="22">
        <v>2774412.6341390507</v>
      </c>
      <c r="G330" s="22">
        <v>64895.983037574981</v>
      </c>
      <c r="H330" s="9">
        <v>715.07333210692013</v>
      </c>
      <c r="I330" s="9">
        <f t="shared" si="43"/>
        <v>19182.838896850368</v>
      </c>
      <c r="J330" s="9">
        <f t="shared" si="44"/>
        <v>2774412.6341390507</v>
      </c>
      <c r="K330" s="9">
        <f t="shared" si="45"/>
        <v>144.62992933723601</v>
      </c>
      <c r="M330" s="9">
        <f t="shared" si="41"/>
        <v>0</v>
      </c>
      <c r="N330" s="22">
        <f t="shared" si="42"/>
        <v>35591265.159561679</v>
      </c>
      <c r="P330" s="22">
        <f t="shared" si="46"/>
        <v>0</v>
      </c>
      <c r="Q330" s="22">
        <f t="shared" si="47"/>
        <v>1</v>
      </c>
    </row>
    <row r="331" spans="1:17" x14ac:dyDescent="0.25">
      <c r="A331">
        <f t="shared" si="40"/>
        <v>326</v>
      </c>
      <c r="D331">
        <v>1933542.8642100121</v>
      </c>
      <c r="E331">
        <v>1865172.4824368034</v>
      </c>
      <c r="F331" s="22">
        <v>2616765.3058459577</v>
      </c>
      <c r="G331" s="22">
        <v>65278.253042218101</v>
      </c>
      <c r="H331" s="9">
        <v>1099.2185276187338</v>
      </c>
      <c r="I331" s="9">
        <f t="shared" si="43"/>
        <v>29661.806428488879</v>
      </c>
      <c r="J331" s="9">
        <f t="shared" si="44"/>
        <v>2616765.3058459577</v>
      </c>
      <c r="K331" s="9">
        <f t="shared" si="45"/>
        <v>88.220025039765218</v>
      </c>
      <c r="M331" s="9">
        <f t="shared" si="41"/>
        <v>0</v>
      </c>
      <c r="N331" s="22">
        <f t="shared" si="42"/>
        <v>56706847.5511318</v>
      </c>
      <c r="P331" s="22">
        <f t="shared" si="46"/>
        <v>0</v>
      </c>
      <c r="Q331" s="22">
        <f t="shared" si="47"/>
        <v>1</v>
      </c>
    </row>
    <row r="332" spans="1:17" x14ac:dyDescent="0.25">
      <c r="A332">
        <f t="shared" si="40"/>
        <v>327</v>
      </c>
      <c r="D332">
        <v>2102689.2204279853</v>
      </c>
      <c r="E332">
        <v>2083489.8066074573</v>
      </c>
      <c r="F332" s="22">
        <v>2246532.6274411161</v>
      </c>
      <c r="G332" s="22">
        <v>15746.742827548573</v>
      </c>
      <c r="H332" s="9">
        <v>317.42976697351696</v>
      </c>
      <c r="I332" s="9">
        <f t="shared" si="43"/>
        <v>8329.4736918978506</v>
      </c>
      <c r="J332" s="9">
        <f t="shared" si="44"/>
        <v>2246532.6274411161</v>
      </c>
      <c r="K332" s="9">
        <f t="shared" si="45"/>
        <v>269.70883281933374</v>
      </c>
      <c r="M332" s="9">
        <f t="shared" si="41"/>
        <v>0</v>
      </c>
      <c r="N332" s="22">
        <f t="shared" si="42"/>
        <v>14412414.756354585</v>
      </c>
      <c r="P332" s="22">
        <f t="shared" si="46"/>
        <v>0</v>
      </c>
      <c r="Q332" s="22">
        <f t="shared" si="47"/>
        <v>1</v>
      </c>
    </row>
    <row r="333" spans="1:17" x14ac:dyDescent="0.25">
      <c r="A333">
        <f t="shared" si="40"/>
        <v>328</v>
      </c>
      <c r="D333">
        <v>1932976.0916247421</v>
      </c>
      <c r="E333">
        <v>1905764.7206552229</v>
      </c>
      <c r="F333" s="22">
        <v>2493541.8134846981</v>
      </c>
      <c r="G333" s="22">
        <v>15934.832066831541</v>
      </c>
      <c r="H333" s="9">
        <v>431.00082628906239</v>
      </c>
      <c r="I333" s="9">
        <f t="shared" si="43"/>
        <v>11805.381181416231</v>
      </c>
      <c r="J333" s="9">
        <f t="shared" si="44"/>
        <v>2493541.8134846981</v>
      </c>
      <c r="K333" s="9">
        <f t="shared" si="45"/>
        <v>211.22077933493384</v>
      </c>
      <c r="M333" s="9">
        <f t="shared" si="41"/>
        <v>0</v>
      </c>
      <c r="N333" s="22">
        <f t="shared" si="42"/>
        <v>21117220.549347762</v>
      </c>
      <c r="P333" s="22">
        <f t="shared" si="46"/>
        <v>0</v>
      </c>
      <c r="Q333" s="22">
        <f t="shared" si="47"/>
        <v>1</v>
      </c>
    </row>
    <row r="334" spans="1:17" x14ac:dyDescent="0.25">
      <c r="A334">
        <f t="shared" si="40"/>
        <v>329</v>
      </c>
      <c r="D334">
        <v>3059409.6851220969</v>
      </c>
      <c r="E334">
        <v>3004413.7586286585</v>
      </c>
      <c r="F334" s="22">
        <v>3504352.7757070446</v>
      </c>
      <c r="G334" s="22">
        <v>59514.748149688501</v>
      </c>
      <c r="H334" s="9">
        <v>907.43350768974051</v>
      </c>
      <c r="I334" s="9">
        <f t="shared" si="43"/>
        <v>23859.432749913329</v>
      </c>
      <c r="J334" s="9">
        <f t="shared" si="44"/>
        <v>3504352.7757070446</v>
      </c>
      <c r="K334" s="9">
        <f t="shared" si="45"/>
        <v>146.87494092749438</v>
      </c>
      <c r="M334" s="9">
        <f t="shared" si="41"/>
        <v>0</v>
      </c>
      <c r="N334" s="22">
        <f t="shared" si="42"/>
        <v>44214512.724119611</v>
      </c>
      <c r="P334" s="22">
        <f t="shared" si="46"/>
        <v>0</v>
      </c>
      <c r="Q334" s="22">
        <f t="shared" si="47"/>
        <v>1</v>
      </c>
    </row>
    <row r="335" spans="1:17" x14ac:dyDescent="0.25">
      <c r="A335">
        <f t="shared" si="40"/>
        <v>330</v>
      </c>
      <c r="D335">
        <v>2457503.6971522565</v>
      </c>
      <c r="E335">
        <v>2426209.1236376553</v>
      </c>
      <c r="F335" s="22">
        <v>4636553.1913153213</v>
      </c>
      <c r="G335" s="22">
        <v>33968.995966811039</v>
      </c>
      <c r="H335" s="9">
        <v>510.23516919271788</v>
      </c>
      <c r="I335" s="9">
        <f t="shared" si="43"/>
        <v>13576.837773574591</v>
      </c>
      <c r="J335" s="9">
        <f t="shared" si="44"/>
        <v>4636553.1913153213</v>
      </c>
      <c r="K335" s="9">
        <f t="shared" si="45"/>
        <v>341.50464700548468</v>
      </c>
      <c r="M335" s="9">
        <f t="shared" si="41"/>
        <v>0</v>
      </c>
      <c r="N335" s="22">
        <f t="shared" si="42"/>
        <v>22517122.355833858</v>
      </c>
      <c r="P335" s="22">
        <f t="shared" si="46"/>
        <v>0</v>
      </c>
      <c r="Q335" s="22">
        <f t="shared" si="47"/>
        <v>1</v>
      </c>
    </row>
    <row r="336" spans="1:17" x14ac:dyDescent="0.25">
      <c r="A336">
        <f t="shared" si="40"/>
        <v>331</v>
      </c>
      <c r="D336">
        <v>1435385.8806384767</v>
      </c>
      <c r="E336">
        <v>1409109.462734943</v>
      </c>
      <c r="F336" s="22">
        <v>3711988.6569690621</v>
      </c>
      <c r="G336" s="22">
        <v>31383.742668136838</v>
      </c>
      <c r="H336" s="9">
        <v>431.74813858023117</v>
      </c>
      <c r="I336" s="9">
        <f t="shared" si="43"/>
        <v>11399.761143269046</v>
      </c>
      <c r="J336" s="9">
        <f t="shared" si="44"/>
        <v>3711988.6569690621</v>
      </c>
      <c r="K336" s="9">
        <f t="shared" si="45"/>
        <v>325.61986258464674</v>
      </c>
      <c r="M336" s="9">
        <f t="shared" si="41"/>
        <v>0</v>
      </c>
      <c r="N336" s="22">
        <f t="shared" si="42"/>
        <v>19087533.629569031</v>
      </c>
      <c r="P336" s="22">
        <f t="shared" si="46"/>
        <v>0</v>
      </c>
      <c r="Q336" s="22">
        <f t="shared" si="47"/>
        <v>1</v>
      </c>
    </row>
    <row r="337" spans="1:17" x14ac:dyDescent="0.25">
      <c r="A337">
        <f t="shared" si="40"/>
        <v>332</v>
      </c>
      <c r="D337">
        <v>2507767.6952284756</v>
      </c>
      <c r="E337">
        <v>2454210.8150613927</v>
      </c>
      <c r="F337" s="22">
        <v>4551784.4326131186</v>
      </c>
      <c r="G337" s="22">
        <v>48271.600398948161</v>
      </c>
      <c r="H337" s="9">
        <v>873.83723274205113</v>
      </c>
      <c r="I337" s="9">
        <f t="shared" si="43"/>
        <v>23235.116891687238</v>
      </c>
      <c r="J337" s="9">
        <f t="shared" si="44"/>
        <v>4551784.4326131186</v>
      </c>
      <c r="K337" s="9">
        <f t="shared" si="45"/>
        <v>195.90107740071656</v>
      </c>
      <c r="M337" s="9">
        <f t="shared" si="41"/>
        <v>0</v>
      </c>
      <c r="N337" s="22">
        <f t="shared" si="42"/>
        <v>41918449.350761354</v>
      </c>
      <c r="P337" s="22">
        <f t="shared" si="46"/>
        <v>0</v>
      </c>
      <c r="Q337" s="22">
        <f t="shared" si="47"/>
        <v>1</v>
      </c>
    </row>
    <row r="338" spans="1:17" x14ac:dyDescent="0.25">
      <c r="A338">
        <f t="shared" si="40"/>
        <v>333</v>
      </c>
      <c r="D338">
        <v>2499576.2806786858</v>
      </c>
      <c r="E338">
        <v>2415169.0638756389</v>
      </c>
      <c r="F338" s="22">
        <v>4407456.8610581309</v>
      </c>
      <c r="G338" s="22">
        <v>83565.018917208858</v>
      </c>
      <c r="H338" s="9">
        <v>1342.5763046971842</v>
      </c>
      <c r="I338" s="9">
        <f t="shared" si="43"/>
        <v>36619.226937833853</v>
      </c>
      <c r="J338" s="9">
        <f t="shared" si="44"/>
        <v>4407456.8610581309</v>
      </c>
      <c r="K338" s="9">
        <f t="shared" si="45"/>
        <v>120.35909082789738</v>
      </c>
      <c r="M338" s="9">
        <f t="shared" si="41"/>
        <v>0</v>
      </c>
      <c r="N338" s="22">
        <f t="shared" si="42"/>
        <v>68830997.014609575</v>
      </c>
      <c r="P338" s="22">
        <f t="shared" si="46"/>
        <v>0</v>
      </c>
      <c r="Q338" s="22">
        <f t="shared" si="47"/>
        <v>1</v>
      </c>
    </row>
    <row r="339" spans="1:17" x14ac:dyDescent="0.25">
      <c r="A339">
        <f t="shared" si="40"/>
        <v>334</v>
      </c>
      <c r="D339">
        <v>2128219.0832159142</v>
      </c>
      <c r="E339">
        <v>2100053.7976868399</v>
      </c>
      <c r="F339" s="22">
        <v>2555309.6044651028</v>
      </c>
      <c r="G339" s="22">
        <v>28535.207616812331</v>
      </c>
      <c r="H339" s="9">
        <v>458.94897057767957</v>
      </c>
      <c r="I339" s="9">
        <f t="shared" si="43"/>
        <v>12219.227473933577</v>
      </c>
      <c r="J339" s="9">
        <f t="shared" si="44"/>
        <v>2555309.6044651028</v>
      </c>
      <c r="K339" s="9">
        <f t="shared" si="45"/>
        <v>209.12202591499062</v>
      </c>
      <c r="M339" s="9">
        <f t="shared" si="41"/>
        <v>0</v>
      </c>
      <c r="N339" s="22">
        <f t="shared" si="42"/>
        <v>21883145.34340205</v>
      </c>
      <c r="P339" s="22">
        <f t="shared" si="46"/>
        <v>0</v>
      </c>
      <c r="Q339" s="22">
        <f t="shared" si="47"/>
        <v>1</v>
      </c>
    </row>
    <row r="340" spans="1:17" x14ac:dyDescent="0.25">
      <c r="A340">
        <f t="shared" si="40"/>
        <v>335</v>
      </c>
      <c r="D340">
        <v>2280889.3883442725</v>
      </c>
      <c r="E340">
        <v>2220913.6515808529</v>
      </c>
      <c r="F340" s="22">
        <v>2626609.5608693296</v>
      </c>
      <c r="G340" s="22">
        <v>58923.611253197465</v>
      </c>
      <c r="H340" s="9">
        <v>979.86154432229523</v>
      </c>
      <c r="I340" s="9">
        <f t="shared" si="43"/>
        <v>26019.87363744195</v>
      </c>
      <c r="J340" s="9">
        <f t="shared" si="44"/>
        <v>2626609.5608693296</v>
      </c>
      <c r="K340" s="9">
        <f t="shared" si="45"/>
        <v>100.94628426979384</v>
      </c>
      <c r="M340" s="9">
        <f t="shared" si="41"/>
        <v>0</v>
      </c>
      <c r="N340" s="22">
        <f t="shared" si="42"/>
        <v>49413137.714014567</v>
      </c>
      <c r="P340" s="22">
        <f t="shared" si="46"/>
        <v>0</v>
      </c>
      <c r="Q340" s="22">
        <f t="shared" si="47"/>
        <v>1</v>
      </c>
    </row>
    <row r="341" spans="1:17" x14ac:dyDescent="0.25">
      <c r="A341">
        <f t="shared" si="40"/>
        <v>336</v>
      </c>
      <c r="D341">
        <v>2620502.7408438292</v>
      </c>
      <c r="E341">
        <v>2581876.6189622581</v>
      </c>
      <c r="F341" s="22">
        <v>2907518.8298729341</v>
      </c>
      <c r="G341" s="22">
        <v>30618.556517046556</v>
      </c>
      <c r="H341" s="9">
        <v>619.15807786492951</v>
      </c>
      <c r="I341" s="9">
        <f t="shared" si="43"/>
        <v>16757.556717100819</v>
      </c>
      <c r="J341" s="9">
        <f t="shared" si="44"/>
        <v>2907518.8298729341</v>
      </c>
      <c r="K341" s="9">
        <f t="shared" si="45"/>
        <v>173.50493744149813</v>
      </c>
      <c r="M341" s="9">
        <f t="shared" si="41"/>
        <v>0</v>
      </c>
      <c r="N341" s="22">
        <f t="shared" si="42"/>
        <v>30607594.604328707</v>
      </c>
      <c r="P341" s="22">
        <f t="shared" si="46"/>
        <v>0</v>
      </c>
      <c r="Q341" s="22">
        <f t="shared" si="47"/>
        <v>1</v>
      </c>
    </row>
    <row r="342" spans="1:17" x14ac:dyDescent="0.25">
      <c r="A342">
        <f t="shared" si="40"/>
        <v>337</v>
      </c>
      <c r="D342">
        <v>1373744.1913739927</v>
      </c>
      <c r="E342">
        <v>1343162.6273007391</v>
      </c>
      <c r="F342" s="22">
        <v>4126361.5757156909</v>
      </c>
      <c r="G342" s="22">
        <v>29737.816024555381</v>
      </c>
      <c r="H342" s="9">
        <v>493.9006974372096</v>
      </c>
      <c r="I342" s="9">
        <f t="shared" si="43"/>
        <v>13267.505757540366</v>
      </c>
      <c r="J342" s="9">
        <f t="shared" si="44"/>
        <v>4126361.5757156909</v>
      </c>
      <c r="K342" s="9">
        <f t="shared" si="45"/>
        <v>311.01260863373221</v>
      </c>
      <c r="M342" s="9">
        <f t="shared" si="41"/>
        <v>0</v>
      </c>
      <c r="N342" s="22">
        <f t="shared" si="42"/>
        <v>22408649.939365041</v>
      </c>
      <c r="P342" s="22">
        <f t="shared" si="46"/>
        <v>0</v>
      </c>
      <c r="Q342" s="22">
        <f t="shared" si="47"/>
        <v>1</v>
      </c>
    </row>
    <row r="343" spans="1:17" x14ac:dyDescent="0.25">
      <c r="A343">
        <f t="shared" si="40"/>
        <v>338</v>
      </c>
      <c r="D343">
        <v>1119321.5830349734</v>
      </c>
      <c r="E343">
        <v>1061583.976419511</v>
      </c>
      <c r="F343" s="22">
        <v>4386692.9198684581</v>
      </c>
      <c r="G343" s="22">
        <v>92210.704005236592</v>
      </c>
      <c r="H343" s="9">
        <v>927.59300121670094</v>
      </c>
      <c r="I343" s="9">
        <f t="shared" si="43"/>
        <v>25048.883254052183</v>
      </c>
      <c r="J343" s="9">
        <f t="shared" si="44"/>
        <v>4386692.9198684581</v>
      </c>
      <c r="K343" s="9">
        <f t="shared" si="45"/>
        <v>175.12528903494405</v>
      </c>
      <c r="M343" s="9">
        <f t="shared" si="41"/>
        <v>0</v>
      </c>
      <c r="N343" s="22">
        <f t="shared" si="42"/>
        <v>45711073.588235915</v>
      </c>
      <c r="P343" s="22">
        <f t="shared" si="46"/>
        <v>0</v>
      </c>
      <c r="Q343" s="22">
        <f t="shared" si="47"/>
        <v>1</v>
      </c>
    </row>
    <row r="344" spans="1:17" x14ac:dyDescent="0.25">
      <c r="A344">
        <f t="shared" si="40"/>
        <v>339</v>
      </c>
      <c r="D344">
        <v>2366935.152661873</v>
      </c>
      <c r="E344">
        <v>2282967.4141844362</v>
      </c>
      <c r="F344" s="22">
        <v>3617771.2240973487</v>
      </c>
      <c r="G344" s="22">
        <v>102313.51354659486</v>
      </c>
      <c r="H344" s="9">
        <v>1339.2624494845222</v>
      </c>
      <c r="I344" s="9">
        <f t="shared" si="43"/>
        <v>36428.563661051187</v>
      </c>
      <c r="J344" s="9">
        <f t="shared" si="44"/>
        <v>3617771.2240973487</v>
      </c>
      <c r="K344" s="9">
        <f t="shared" si="45"/>
        <v>99.311388111780246</v>
      </c>
      <c r="M344" s="9">
        <f t="shared" si="41"/>
        <v>0</v>
      </c>
      <c r="N344" s="22">
        <f t="shared" si="42"/>
        <v>69239356.098005027</v>
      </c>
      <c r="P344" s="22">
        <f t="shared" si="46"/>
        <v>0</v>
      </c>
      <c r="Q344" s="22">
        <f t="shared" si="47"/>
        <v>1</v>
      </c>
    </row>
    <row r="345" spans="1:17" x14ac:dyDescent="0.25">
      <c r="A345">
        <f t="shared" si="40"/>
        <v>340</v>
      </c>
      <c r="D345">
        <v>2056309.096303138</v>
      </c>
      <c r="E345">
        <v>2013295.2243965478</v>
      </c>
      <c r="F345" s="22">
        <v>3781083.6587113594</v>
      </c>
      <c r="G345" s="22">
        <v>52488.035754716002</v>
      </c>
      <c r="H345" s="9">
        <v>691.80942733936899</v>
      </c>
      <c r="I345" s="9">
        <f t="shared" si="43"/>
        <v>18661.138187955083</v>
      </c>
      <c r="J345" s="9">
        <f t="shared" si="44"/>
        <v>3781083.6587113594</v>
      </c>
      <c r="K345" s="9">
        <f t="shared" si="45"/>
        <v>202.6180622333035</v>
      </c>
      <c r="M345" s="9">
        <f t="shared" si="41"/>
        <v>0</v>
      </c>
      <c r="N345" s="22">
        <f t="shared" si="42"/>
        <v>33541192.717198804</v>
      </c>
      <c r="P345" s="22">
        <f t="shared" si="46"/>
        <v>0</v>
      </c>
      <c r="Q345" s="22">
        <f t="shared" si="47"/>
        <v>1</v>
      </c>
    </row>
    <row r="346" spans="1:17" x14ac:dyDescent="0.25">
      <c r="A346">
        <f t="shared" si="40"/>
        <v>341</v>
      </c>
      <c r="D346">
        <v>1506138.2200285965</v>
      </c>
      <c r="E346">
        <v>1471634.190520531</v>
      </c>
      <c r="F346" s="22">
        <v>4861915.1553651327</v>
      </c>
      <c r="G346" s="22">
        <v>30381.089240764733</v>
      </c>
      <c r="H346" s="9">
        <v>548.24541543025043</v>
      </c>
      <c r="I346" s="9">
        <f t="shared" si="43"/>
        <v>14969.228161779109</v>
      </c>
      <c r="J346" s="9">
        <f t="shared" si="44"/>
        <v>4861915.1553651327</v>
      </c>
      <c r="K346" s="9">
        <f t="shared" si="45"/>
        <v>324.79397753980714</v>
      </c>
      <c r="M346" s="9">
        <f t="shared" si="41"/>
        <v>0</v>
      </c>
      <c r="N346" s="22">
        <f t="shared" si="42"/>
        <v>25076541.168193087</v>
      </c>
      <c r="P346" s="22">
        <f t="shared" si="46"/>
        <v>0</v>
      </c>
      <c r="Q346" s="22">
        <f t="shared" si="47"/>
        <v>1</v>
      </c>
    </row>
    <row r="347" spans="1:17" x14ac:dyDescent="0.25">
      <c r="A347">
        <f t="shared" si="40"/>
        <v>342</v>
      </c>
      <c r="D347">
        <v>1988162.6627301394</v>
      </c>
      <c r="E347">
        <v>1959841.0363072217</v>
      </c>
      <c r="F347" s="22">
        <v>4326392.5895117838</v>
      </c>
      <c r="G347" s="22">
        <v>31794.785861605735</v>
      </c>
      <c r="H347" s="9">
        <v>449.92851668638104</v>
      </c>
      <c r="I347" s="9">
        <f t="shared" si="43"/>
        <v>12287.054407318616</v>
      </c>
      <c r="J347" s="9">
        <f t="shared" si="44"/>
        <v>4326392.5895117838</v>
      </c>
      <c r="K347" s="9">
        <f t="shared" si="45"/>
        <v>352.10982600799969</v>
      </c>
      <c r="M347" s="9">
        <f t="shared" si="41"/>
        <v>0</v>
      </c>
      <c r="N347" s="22">
        <f t="shared" si="42"/>
        <v>20247716.225125447</v>
      </c>
      <c r="P347" s="22">
        <f t="shared" si="46"/>
        <v>0</v>
      </c>
      <c r="Q347" s="22">
        <f t="shared" si="47"/>
        <v>1</v>
      </c>
    </row>
    <row r="348" spans="1:17" x14ac:dyDescent="0.25">
      <c r="A348">
        <f t="shared" si="40"/>
        <v>343</v>
      </c>
      <c r="D348">
        <v>1039161.0239686304</v>
      </c>
      <c r="E348">
        <v>1029337.823392119</v>
      </c>
      <c r="F348" s="22">
        <v>4668681.3071256476</v>
      </c>
      <c r="G348" s="22">
        <v>10719.787187357069</v>
      </c>
      <c r="H348" s="9">
        <v>160.13686199007861</v>
      </c>
      <c r="I348" s="9">
        <f t="shared" si="43"/>
        <v>4261.697338113674</v>
      </c>
      <c r="J348" s="9">
        <f t="shared" si="44"/>
        <v>4668681.3071256476</v>
      </c>
      <c r="K348" s="9">
        <f t="shared" si="45"/>
        <v>1095.4980930654531</v>
      </c>
      <c r="M348" s="9">
        <f t="shared" si="41"/>
        <v>0</v>
      </c>
      <c r="N348" s="22">
        <f t="shared" si="42"/>
        <v>3854713.3691017004</v>
      </c>
      <c r="P348" s="22">
        <f t="shared" si="46"/>
        <v>0</v>
      </c>
      <c r="Q348" s="22">
        <f t="shared" si="47"/>
        <v>1</v>
      </c>
    </row>
    <row r="349" spans="1:17" x14ac:dyDescent="0.25">
      <c r="A349">
        <f t="shared" si="40"/>
        <v>344</v>
      </c>
      <c r="D349">
        <v>2229328.2383942446</v>
      </c>
      <c r="E349">
        <v>2161836.9940014961</v>
      </c>
      <c r="F349" s="22">
        <v>2330588.093659075</v>
      </c>
      <c r="G349" s="22">
        <v>85660.558693148909</v>
      </c>
      <c r="H349" s="9">
        <v>1093.25785482231</v>
      </c>
      <c r="I349" s="9">
        <f t="shared" si="43"/>
        <v>29280.401467349991</v>
      </c>
      <c r="J349" s="9">
        <f t="shared" si="44"/>
        <v>2330588.093659075</v>
      </c>
      <c r="K349" s="9">
        <f t="shared" si="45"/>
        <v>79.595496539139617</v>
      </c>
      <c r="M349" s="9">
        <f t="shared" si="41"/>
        <v>0</v>
      </c>
      <c r="N349" s="22">
        <f t="shared" si="42"/>
        <v>56230214.841040909</v>
      </c>
      <c r="P349" s="22">
        <f t="shared" si="46"/>
        <v>0</v>
      </c>
      <c r="Q349" s="22">
        <f t="shared" si="47"/>
        <v>1</v>
      </c>
    </row>
    <row r="350" spans="1:17" x14ac:dyDescent="0.25">
      <c r="A350">
        <f t="shared" si="40"/>
        <v>345</v>
      </c>
      <c r="D350">
        <v>2237019.0197258531</v>
      </c>
      <c r="E350">
        <v>2160482.439924031</v>
      </c>
      <c r="F350" s="22">
        <v>2327973.8413086417</v>
      </c>
      <c r="G350" s="22">
        <v>78427.648441052675</v>
      </c>
      <c r="H350" s="9">
        <v>1255.56002310857</v>
      </c>
      <c r="I350" s="9">
        <f t="shared" si="43"/>
        <v>33204.629781222488</v>
      </c>
      <c r="J350" s="9">
        <f t="shared" si="44"/>
        <v>2327973.8413086417</v>
      </c>
      <c r="K350" s="9">
        <f t="shared" si="45"/>
        <v>70.109917100329525</v>
      </c>
      <c r="M350" s="9">
        <f t="shared" si="41"/>
        <v>0</v>
      </c>
      <c r="N350" s="22">
        <f t="shared" si="42"/>
        <v>64081285.721136339</v>
      </c>
      <c r="P350" s="22">
        <f t="shared" si="46"/>
        <v>0</v>
      </c>
      <c r="Q350" s="22">
        <f t="shared" si="47"/>
        <v>1</v>
      </c>
    </row>
    <row r="351" spans="1:17" x14ac:dyDescent="0.25">
      <c r="A351">
        <f t="shared" si="40"/>
        <v>346</v>
      </c>
      <c r="D351">
        <v>1961073.3164265933</v>
      </c>
      <c r="E351">
        <v>1902589.6636660066</v>
      </c>
      <c r="F351" s="22">
        <v>3700253.2685154318</v>
      </c>
      <c r="G351" s="22">
        <v>75215.632360698859</v>
      </c>
      <c r="H351" s="9">
        <v>940.66349896288739</v>
      </c>
      <c r="I351" s="9">
        <f t="shared" si="43"/>
        <v>25372.547913652936</v>
      </c>
      <c r="J351" s="9">
        <f t="shared" si="44"/>
        <v>3700253.2685154318</v>
      </c>
      <c r="K351" s="9">
        <f t="shared" si="45"/>
        <v>145.83688170017527</v>
      </c>
      <c r="M351" s="9">
        <f t="shared" si="41"/>
        <v>0</v>
      </c>
      <c r="N351" s="22">
        <f t="shared" si="42"/>
        <v>47044842.558790438</v>
      </c>
      <c r="P351" s="22">
        <f t="shared" si="46"/>
        <v>0</v>
      </c>
      <c r="Q351" s="22">
        <f t="shared" si="47"/>
        <v>1</v>
      </c>
    </row>
    <row r="352" spans="1:17" x14ac:dyDescent="0.25">
      <c r="A352">
        <f t="shared" si="40"/>
        <v>347</v>
      </c>
      <c r="D352">
        <v>2272935.4786336366</v>
      </c>
      <c r="E352">
        <v>2239059.9501235057</v>
      </c>
      <c r="F352" s="22">
        <v>3796455.5134641863</v>
      </c>
      <c r="G352" s="22">
        <v>31388.015542077679</v>
      </c>
      <c r="H352" s="9">
        <v>552.94050677077757</v>
      </c>
      <c r="I352" s="9">
        <f t="shared" si="43"/>
        <v>14696.559288835208</v>
      </c>
      <c r="J352" s="9">
        <f t="shared" si="44"/>
        <v>3796455.5134641863</v>
      </c>
      <c r="K352" s="9">
        <f t="shared" si="45"/>
        <v>258.322743361319</v>
      </c>
      <c r="M352" s="9">
        <f t="shared" si="41"/>
        <v>0</v>
      </c>
      <c r="N352" s="22">
        <f t="shared" si="42"/>
        <v>25596663.064206228</v>
      </c>
      <c r="P352" s="22">
        <f t="shared" si="46"/>
        <v>0</v>
      </c>
      <c r="Q352" s="22">
        <f t="shared" si="47"/>
        <v>1</v>
      </c>
    </row>
    <row r="353" spans="1:17" x14ac:dyDescent="0.25">
      <c r="A353">
        <f t="shared" si="40"/>
        <v>348</v>
      </c>
      <c r="D353">
        <v>1882940.8583314188</v>
      </c>
      <c r="E353">
        <v>1843971.0961975893</v>
      </c>
      <c r="F353" s="22">
        <v>2463864.1702848566</v>
      </c>
      <c r="G353" s="22">
        <v>51182.310734123821</v>
      </c>
      <c r="H353" s="9">
        <v>651.709400885371</v>
      </c>
      <c r="I353" s="9">
        <f t="shared" si="43"/>
        <v>16906.641604140605</v>
      </c>
      <c r="J353" s="9">
        <f t="shared" si="44"/>
        <v>2463864.1702848566</v>
      </c>
      <c r="K353" s="9">
        <f t="shared" si="45"/>
        <v>145.73350686522105</v>
      </c>
      <c r="M353" s="9">
        <f t="shared" si="41"/>
        <v>0</v>
      </c>
      <c r="N353" s="22">
        <f t="shared" si="42"/>
        <v>31349419.037996355</v>
      </c>
      <c r="P353" s="22">
        <f t="shared" si="46"/>
        <v>0</v>
      </c>
      <c r="Q353" s="22">
        <f t="shared" si="47"/>
        <v>1</v>
      </c>
    </row>
    <row r="354" spans="1:17" x14ac:dyDescent="0.25">
      <c r="A354">
        <f t="shared" si="40"/>
        <v>349</v>
      </c>
      <c r="D354">
        <v>3105432.7405607179</v>
      </c>
      <c r="E354">
        <v>3031706.5037821354</v>
      </c>
      <c r="F354" s="22">
        <v>3879638.0312430677</v>
      </c>
      <c r="G354" s="22">
        <v>57171.073238640543</v>
      </c>
      <c r="H354" s="9">
        <v>1208.2856389189255</v>
      </c>
      <c r="I354" s="9">
        <f t="shared" si="43"/>
        <v>31985.390564020207</v>
      </c>
      <c r="J354" s="9">
        <f t="shared" si="44"/>
        <v>3879638.0312430677</v>
      </c>
      <c r="K354" s="9">
        <f t="shared" si="45"/>
        <v>121.29406465985765</v>
      </c>
      <c r="M354" s="9">
        <f t="shared" si="41"/>
        <v>0</v>
      </c>
      <c r="N354" s="22">
        <f t="shared" si="42"/>
        <v>60091143.09679734</v>
      </c>
      <c r="P354" s="22">
        <f t="shared" si="46"/>
        <v>0</v>
      </c>
      <c r="Q354" s="22">
        <f t="shared" si="47"/>
        <v>1</v>
      </c>
    </row>
    <row r="355" spans="1:17" x14ac:dyDescent="0.25">
      <c r="A355">
        <f t="shared" si="40"/>
        <v>350</v>
      </c>
      <c r="D355">
        <v>2242587.8903057436</v>
      </c>
      <c r="E355">
        <v>2128600.7874680809</v>
      </c>
      <c r="F355" s="22">
        <v>3487311.3309766008</v>
      </c>
      <c r="G355" s="22">
        <v>174482.26107130229</v>
      </c>
      <c r="H355" s="9">
        <v>1808.8762577921152</v>
      </c>
      <c r="I355" s="9">
        <f t="shared" si="43"/>
        <v>49452.164695091575</v>
      </c>
      <c r="J355" s="9">
        <f t="shared" si="44"/>
        <v>3487311.3309766008</v>
      </c>
      <c r="K355" s="9">
        <f t="shared" si="45"/>
        <v>70.518881276045278</v>
      </c>
      <c r="M355" s="9">
        <f t="shared" si="41"/>
        <v>0</v>
      </c>
      <c r="N355" s="22">
        <f t="shared" si="42"/>
        <v>95417018.059206545</v>
      </c>
      <c r="P355" s="22">
        <f t="shared" si="46"/>
        <v>0</v>
      </c>
      <c r="Q355" s="22">
        <f t="shared" si="47"/>
        <v>1</v>
      </c>
    </row>
    <row r="356" spans="1:17" x14ac:dyDescent="0.25">
      <c r="A356">
        <f t="shared" si="40"/>
        <v>351</v>
      </c>
      <c r="D356">
        <v>1278584.3956300393</v>
      </c>
      <c r="E356">
        <v>1240234.1133203523</v>
      </c>
      <c r="F356" s="22">
        <v>3972654.9439709354</v>
      </c>
      <c r="G356" s="22">
        <v>65151.080019202607</v>
      </c>
      <c r="H356" s="9">
        <v>623.62890868170507</v>
      </c>
      <c r="I356" s="9">
        <f t="shared" si="43"/>
        <v>16637.886477234606</v>
      </c>
      <c r="J356" s="9">
        <f t="shared" si="44"/>
        <v>3972654.9439709354</v>
      </c>
      <c r="K356" s="9">
        <f t="shared" si="45"/>
        <v>238.77161016855507</v>
      </c>
      <c r="M356" s="9">
        <f t="shared" si="41"/>
        <v>0</v>
      </c>
      <c r="N356" s="22">
        <f t="shared" si="42"/>
        <v>29303118.010498278</v>
      </c>
      <c r="P356" s="22">
        <f t="shared" si="46"/>
        <v>0</v>
      </c>
      <c r="Q356" s="22">
        <f t="shared" si="47"/>
        <v>1</v>
      </c>
    </row>
    <row r="357" spans="1:17" x14ac:dyDescent="0.25">
      <c r="A357">
        <f t="shared" si="40"/>
        <v>352</v>
      </c>
      <c r="D357">
        <v>1642983.3135618591</v>
      </c>
      <c r="E357">
        <v>1594695.4256737223</v>
      </c>
      <c r="F357" s="22">
        <v>2931782.8304046015</v>
      </c>
      <c r="G357" s="22">
        <v>53591.072626961541</v>
      </c>
      <c r="H357" s="9">
        <v>790.8828373642682</v>
      </c>
      <c r="I357" s="9">
        <f t="shared" si="43"/>
        <v>20949.217281389265</v>
      </c>
      <c r="J357" s="9">
        <f t="shared" si="44"/>
        <v>2931782.8304046015</v>
      </c>
      <c r="K357" s="9">
        <f t="shared" si="45"/>
        <v>139.94712981516119</v>
      </c>
      <c r="M357" s="9">
        <f t="shared" si="41"/>
        <v>0</v>
      </c>
      <c r="N357" s="22">
        <f t="shared" si="42"/>
        <v>38966651.732373931</v>
      </c>
      <c r="P357" s="22">
        <f t="shared" si="46"/>
        <v>0</v>
      </c>
      <c r="Q357" s="22">
        <f t="shared" si="47"/>
        <v>1</v>
      </c>
    </row>
    <row r="358" spans="1:17" x14ac:dyDescent="0.25">
      <c r="A358">
        <f t="shared" si="40"/>
        <v>353</v>
      </c>
      <c r="D358">
        <v>2338866.3558275932</v>
      </c>
      <c r="E358">
        <v>2289120.1539441175</v>
      </c>
      <c r="F358" s="22">
        <v>1979909.342646403</v>
      </c>
      <c r="G358" s="22">
        <v>58293.057941350737</v>
      </c>
      <c r="H358" s="9">
        <v>813.52036507776938</v>
      </c>
      <c r="I358" s="9">
        <f t="shared" si="43"/>
        <v>21581.892225127121</v>
      </c>
      <c r="J358" s="9">
        <f t="shared" si="44"/>
        <v>1979909.342646403</v>
      </c>
      <c r="K358" s="9">
        <f t="shared" si="45"/>
        <v>91.739376788345581</v>
      </c>
      <c r="M358" s="9">
        <f t="shared" si="41"/>
        <v>0</v>
      </c>
      <c r="N358" s="22">
        <f t="shared" si="42"/>
        <v>41183875.107607841</v>
      </c>
      <c r="P358" s="22">
        <f t="shared" si="46"/>
        <v>0</v>
      </c>
      <c r="Q358" s="22">
        <f t="shared" si="47"/>
        <v>1</v>
      </c>
    </row>
    <row r="359" spans="1:17" x14ac:dyDescent="0.25">
      <c r="A359">
        <f t="shared" si="40"/>
        <v>354</v>
      </c>
      <c r="D359">
        <v>2274631.5217871</v>
      </c>
      <c r="E359">
        <v>2240756.1472360971</v>
      </c>
      <c r="F359" s="22">
        <v>2454453.9215694568</v>
      </c>
      <c r="G359" s="22">
        <v>36509.503743580259</v>
      </c>
      <c r="H359" s="9">
        <v>549.01169761485653</v>
      </c>
      <c r="I359" s="9">
        <f t="shared" si="43"/>
        <v>14696.492495207083</v>
      </c>
      <c r="J359" s="9">
        <f t="shared" si="44"/>
        <v>2454453.9215694568</v>
      </c>
      <c r="K359" s="9">
        <f t="shared" si="45"/>
        <v>167.00950395952773</v>
      </c>
      <c r="M359" s="9">
        <f t="shared" si="41"/>
        <v>0</v>
      </c>
      <c r="N359" s="22">
        <f t="shared" si="42"/>
        <v>26938531.06884471</v>
      </c>
      <c r="P359" s="22">
        <f t="shared" si="46"/>
        <v>0</v>
      </c>
      <c r="Q359" s="22">
        <f t="shared" si="47"/>
        <v>1</v>
      </c>
    </row>
    <row r="360" spans="1:17" x14ac:dyDescent="0.25">
      <c r="A360">
        <f t="shared" si="40"/>
        <v>355</v>
      </c>
      <c r="D360">
        <v>2448905.5707500367</v>
      </c>
      <c r="E360">
        <v>2370523.8659903589</v>
      </c>
      <c r="F360" s="22">
        <v>3139626.2325289459</v>
      </c>
      <c r="G360" s="22">
        <v>107239.88847701589</v>
      </c>
      <c r="H360" s="9">
        <v>1280.8302393053964</v>
      </c>
      <c r="I360" s="9">
        <f t="shared" si="43"/>
        <v>34005.118792938651</v>
      </c>
      <c r="J360" s="9">
        <f t="shared" si="44"/>
        <v>3139626.2325289459</v>
      </c>
      <c r="K360" s="9">
        <f t="shared" si="45"/>
        <v>92.328047775586853</v>
      </c>
      <c r="M360" s="9">
        <f t="shared" si="41"/>
        <v>0</v>
      </c>
      <c r="N360" s="22">
        <f t="shared" si="42"/>
        <v>64870611.353348352</v>
      </c>
      <c r="P360" s="22">
        <f t="shared" si="46"/>
        <v>0</v>
      </c>
      <c r="Q360" s="22">
        <f t="shared" si="47"/>
        <v>1</v>
      </c>
    </row>
    <row r="361" spans="1:17" x14ac:dyDescent="0.25">
      <c r="A361">
        <f t="shared" si="40"/>
        <v>356</v>
      </c>
      <c r="D361">
        <v>1656227.7505551027</v>
      </c>
      <c r="E361">
        <v>1636429.4225595861</v>
      </c>
      <c r="F361" s="22">
        <v>3625248.4526904849</v>
      </c>
      <c r="G361" s="22">
        <v>16275.731148456227</v>
      </c>
      <c r="H361" s="9">
        <v>320.32542552983796</v>
      </c>
      <c r="I361" s="9">
        <f t="shared" si="43"/>
        <v>8589.3066175749173</v>
      </c>
      <c r="J361" s="9">
        <f t="shared" si="44"/>
        <v>3625248.4526904849</v>
      </c>
      <c r="K361" s="9">
        <f t="shared" si="45"/>
        <v>422.06532076439345</v>
      </c>
      <c r="M361" s="9">
        <f t="shared" si="41"/>
        <v>0</v>
      </c>
      <c r="N361" s="22">
        <f t="shared" si="42"/>
        <v>13553364.782459348</v>
      </c>
      <c r="P361" s="22">
        <f t="shared" si="46"/>
        <v>0</v>
      </c>
      <c r="Q361" s="22">
        <f t="shared" si="47"/>
        <v>1</v>
      </c>
    </row>
    <row r="362" spans="1:17" x14ac:dyDescent="0.25">
      <c r="A362">
        <f t="shared" si="40"/>
        <v>357</v>
      </c>
      <c r="D362">
        <v>2305463.066680768</v>
      </c>
      <c r="E362">
        <v>2234301.1115863966</v>
      </c>
      <c r="F362" s="22">
        <v>2061001.3856063841</v>
      </c>
      <c r="G362" s="22">
        <v>59495.753582289472</v>
      </c>
      <c r="H362" s="9">
        <v>1133.2974547665872</v>
      </c>
      <c r="I362" s="9">
        <f t="shared" si="43"/>
        <v>30872.902598142115</v>
      </c>
      <c r="J362" s="9">
        <f t="shared" si="44"/>
        <v>2061001.3856063841</v>
      </c>
      <c r="K362" s="9">
        <f t="shared" si="45"/>
        <v>66.757616296512793</v>
      </c>
      <c r="M362" s="9">
        <f t="shared" si="41"/>
        <v>0</v>
      </c>
      <c r="N362" s="22">
        <f t="shared" si="42"/>
        <v>59684803.810677841</v>
      </c>
      <c r="P362" s="22">
        <f t="shared" si="46"/>
        <v>0</v>
      </c>
      <c r="Q362" s="22">
        <f t="shared" si="47"/>
        <v>1</v>
      </c>
    </row>
    <row r="363" spans="1:17" x14ac:dyDescent="0.25">
      <c r="A363">
        <f t="shared" si="40"/>
        <v>358</v>
      </c>
      <c r="D363">
        <v>2031797.7748490891</v>
      </c>
      <c r="E363">
        <v>1974773.1570616474</v>
      </c>
      <c r="F363" s="22">
        <v>2861554.6012369092</v>
      </c>
      <c r="G363" s="22">
        <v>49290.662742002474</v>
      </c>
      <c r="H363" s="9">
        <v>919.24611413432285</v>
      </c>
      <c r="I363" s="9">
        <f t="shared" si="43"/>
        <v>24739.560180903711</v>
      </c>
      <c r="J363" s="9">
        <f t="shared" si="44"/>
        <v>2861554.6012369092</v>
      </c>
      <c r="K363" s="9">
        <f t="shared" si="45"/>
        <v>115.66715739133159</v>
      </c>
      <c r="M363" s="9">
        <f t="shared" si="41"/>
        <v>0</v>
      </c>
      <c r="N363" s="22">
        <f t="shared" si="42"/>
        <v>46617565.760570511</v>
      </c>
      <c r="P363" s="22">
        <f t="shared" si="46"/>
        <v>0</v>
      </c>
      <c r="Q363" s="22">
        <f t="shared" si="47"/>
        <v>1</v>
      </c>
    </row>
    <row r="364" spans="1:17" x14ac:dyDescent="0.25">
      <c r="A364">
        <f t="shared" si="40"/>
        <v>359</v>
      </c>
      <c r="D364">
        <v>1316509.3731763605</v>
      </c>
      <c r="E364">
        <v>1281506.6902853071</v>
      </c>
      <c r="F364" s="22">
        <v>3527113.1947734896</v>
      </c>
      <c r="G364" s="22">
        <v>43639.42459553315</v>
      </c>
      <c r="H364" s="9">
        <v>566.53197806315075</v>
      </c>
      <c r="I364" s="9">
        <f t="shared" si="43"/>
        <v>15185.5639454546</v>
      </c>
      <c r="J364" s="9">
        <f t="shared" si="44"/>
        <v>3527113.1947734896</v>
      </c>
      <c r="K364" s="9">
        <f t="shared" si="45"/>
        <v>232.26751455807727</v>
      </c>
      <c r="M364" s="9">
        <f t="shared" si="41"/>
        <v>0</v>
      </c>
      <c r="N364" s="22">
        <f t="shared" si="42"/>
        <v>26844014.696135707</v>
      </c>
      <c r="P364" s="22">
        <f t="shared" si="46"/>
        <v>0</v>
      </c>
      <c r="Q364" s="22">
        <f t="shared" si="47"/>
        <v>1</v>
      </c>
    </row>
    <row r="365" spans="1:17" x14ac:dyDescent="0.25">
      <c r="A365">
        <f t="shared" si="40"/>
        <v>360</v>
      </c>
      <c r="D365">
        <v>1636781.3726191169</v>
      </c>
      <c r="E365">
        <v>1611248.6866907917</v>
      </c>
      <c r="F365" s="22">
        <v>6739458.2672539763</v>
      </c>
      <c r="G365" s="22">
        <v>23078.39306135767</v>
      </c>
      <c r="H365" s="9">
        <v>410.02755235304721</v>
      </c>
      <c r="I365" s="9">
        <f t="shared" si="43"/>
        <v>11077.10046314459</v>
      </c>
      <c r="J365" s="9">
        <f t="shared" si="44"/>
        <v>6739458.2672539763</v>
      </c>
      <c r="K365" s="9">
        <f t="shared" si="45"/>
        <v>608.41357263819248</v>
      </c>
      <c r="M365" s="9">
        <f t="shared" si="41"/>
        <v>0</v>
      </c>
      <c r="N365" s="22">
        <f t="shared" si="42"/>
        <v>15414742.659035206</v>
      </c>
      <c r="P365" s="22">
        <f t="shared" si="46"/>
        <v>0</v>
      </c>
      <c r="Q365" s="22">
        <f t="shared" si="47"/>
        <v>1</v>
      </c>
    </row>
    <row r="366" spans="1:17" x14ac:dyDescent="0.25">
      <c r="A366">
        <f t="shared" si="40"/>
        <v>361</v>
      </c>
      <c r="D366">
        <v>1328874.1550199501</v>
      </c>
      <c r="E366">
        <v>1301429.6746196127</v>
      </c>
      <c r="F366" s="22">
        <v>3614635.0121736992</v>
      </c>
      <c r="G366" s="22">
        <v>42110.063716332639</v>
      </c>
      <c r="H366" s="9">
        <v>448.27099769621418</v>
      </c>
      <c r="I366" s="9">
        <f t="shared" si="43"/>
        <v>11906.513376882365</v>
      </c>
      <c r="J366" s="9">
        <f t="shared" si="44"/>
        <v>3614635.0121736992</v>
      </c>
      <c r="K366" s="9">
        <f t="shared" si="45"/>
        <v>303.58467653443023</v>
      </c>
      <c r="M366" s="9">
        <f t="shared" si="41"/>
        <v>0</v>
      </c>
      <c r="N366" s="22">
        <f t="shared" si="42"/>
        <v>20198391.741591029</v>
      </c>
      <c r="P366" s="22">
        <f t="shared" si="46"/>
        <v>0</v>
      </c>
      <c r="Q366" s="22">
        <f t="shared" si="47"/>
        <v>1</v>
      </c>
    </row>
    <row r="367" spans="1:17" x14ac:dyDescent="0.25">
      <c r="A367">
        <f t="shared" si="40"/>
        <v>362</v>
      </c>
      <c r="D367">
        <v>1719899.3103787214</v>
      </c>
      <c r="E367">
        <v>1664551.5542427443</v>
      </c>
      <c r="F367" s="22">
        <v>4000725.875394742</v>
      </c>
      <c r="G367" s="22">
        <v>72513.25554864177</v>
      </c>
      <c r="H367" s="9">
        <v>906.86328460249933</v>
      </c>
      <c r="I367" s="9">
        <f t="shared" si="43"/>
        <v>24012.070522032307</v>
      </c>
      <c r="J367" s="9">
        <f t="shared" si="44"/>
        <v>4000725.875394742</v>
      </c>
      <c r="K367" s="9">
        <f t="shared" si="45"/>
        <v>166.61311533813259</v>
      </c>
      <c r="M367" s="9">
        <f t="shared" si="41"/>
        <v>0</v>
      </c>
      <c r="N367" s="22">
        <f t="shared" si="42"/>
        <v>44023415.168669872</v>
      </c>
      <c r="P367" s="22">
        <f t="shared" si="46"/>
        <v>0</v>
      </c>
      <c r="Q367" s="22">
        <f t="shared" si="47"/>
        <v>1</v>
      </c>
    </row>
    <row r="368" spans="1:17" x14ac:dyDescent="0.25">
      <c r="A368">
        <f t="shared" si="40"/>
        <v>363</v>
      </c>
      <c r="D368">
        <v>1553128.1155074001</v>
      </c>
      <c r="E368">
        <v>1518730.1861941593</v>
      </c>
      <c r="F368" s="22">
        <v>3094286.0376619985</v>
      </c>
      <c r="G368" s="22">
        <v>39946.669097974445</v>
      </c>
      <c r="H368" s="9">
        <v>562.62537991566933</v>
      </c>
      <c r="I368" s="9">
        <f t="shared" si="43"/>
        <v>14923.197653256391</v>
      </c>
      <c r="J368" s="9">
        <f t="shared" si="44"/>
        <v>3094286.0376619985</v>
      </c>
      <c r="K368" s="9">
        <f t="shared" si="45"/>
        <v>207.34738690449458</v>
      </c>
      <c r="M368" s="9">
        <f t="shared" si="41"/>
        <v>0</v>
      </c>
      <c r="N368" s="22">
        <f t="shared" si="42"/>
        <v>26752109.268850785</v>
      </c>
      <c r="P368" s="22">
        <f t="shared" si="46"/>
        <v>0</v>
      </c>
      <c r="Q368" s="22">
        <f t="shared" si="47"/>
        <v>1</v>
      </c>
    </row>
    <row r="369" spans="1:17" x14ac:dyDescent="0.25">
      <c r="A369">
        <f t="shared" si="40"/>
        <v>364</v>
      </c>
      <c r="D369">
        <v>1382402.4844349513</v>
      </c>
      <c r="E369">
        <v>1326512.5982894131</v>
      </c>
      <c r="F369" s="22">
        <v>3551121.0221176124</v>
      </c>
      <c r="G369" s="22">
        <v>84756.775222367243</v>
      </c>
      <c r="H369" s="9">
        <v>908.63547546752307</v>
      </c>
      <c r="I369" s="9">
        <f t="shared" si="43"/>
        <v>24247.268205380286</v>
      </c>
      <c r="J369" s="9">
        <f t="shared" si="44"/>
        <v>3551121.0221176124</v>
      </c>
      <c r="K369" s="9">
        <f t="shared" si="45"/>
        <v>146.45447858450484</v>
      </c>
      <c r="M369" s="9">
        <f t="shared" si="41"/>
        <v>0</v>
      </c>
      <c r="N369" s="22">
        <f t="shared" si="42"/>
        <v>44943415.388642959</v>
      </c>
      <c r="P369" s="22">
        <f t="shared" si="46"/>
        <v>0</v>
      </c>
      <c r="Q369" s="22">
        <f t="shared" si="47"/>
        <v>1</v>
      </c>
    </row>
    <row r="370" spans="1:17" x14ac:dyDescent="0.25">
      <c r="A370">
        <f t="shared" si="40"/>
        <v>365</v>
      </c>
      <c r="D370">
        <v>2352148.1445859913</v>
      </c>
      <c r="E370">
        <v>2288660.5967137492</v>
      </c>
      <c r="F370" s="22">
        <v>2416888.1990074278</v>
      </c>
      <c r="G370" s="22">
        <v>67968.063611937599</v>
      </c>
      <c r="H370" s="9">
        <v>1024.7868974437006</v>
      </c>
      <c r="I370" s="9">
        <f t="shared" si="43"/>
        <v>27543.437768893495</v>
      </c>
      <c r="J370" s="9">
        <f t="shared" si="44"/>
        <v>2416888.1990074278</v>
      </c>
      <c r="K370" s="9">
        <f t="shared" si="45"/>
        <v>87.748240407991801</v>
      </c>
      <c r="M370" s="9">
        <f t="shared" si="41"/>
        <v>0</v>
      </c>
      <c r="N370" s="22">
        <f t="shared" si="42"/>
        <v>52669987.338779561</v>
      </c>
      <c r="P370" s="22">
        <f t="shared" si="46"/>
        <v>0</v>
      </c>
      <c r="Q370" s="22">
        <f t="shared" si="47"/>
        <v>1</v>
      </c>
    </row>
    <row r="371" spans="1:17" x14ac:dyDescent="0.25">
      <c r="A371">
        <f t="shared" si="40"/>
        <v>366</v>
      </c>
      <c r="D371">
        <v>2392561.5530220652</v>
      </c>
      <c r="E371">
        <v>2335393.5283899223</v>
      </c>
      <c r="F371" s="22">
        <v>3521399.9402185967</v>
      </c>
      <c r="G371" s="22">
        <v>67862.922708570492</v>
      </c>
      <c r="H371" s="9">
        <v>937.10137430021132</v>
      </c>
      <c r="I371" s="9">
        <f t="shared" si="43"/>
        <v>24801.775806408859</v>
      </c>
      <c r="J371" s="9">
        <f t="shared" si="44"/>
        <v>3521399.9402185967</v>
      </c>
      <c r="K371" s="9">
        <f t="shared" si="45"/>
        <v>141.98176645515261</v>
      </c>
      <c r="M371" s="9">
        <f t="shared" si="41"/>
        <v>0</v>
      </c>
      <c r="N371" s="22">
        <f t="shared" si="42"/>
        <v>46082151.672599122</v>
      </c>
      <c r="P371" s="22">
        <f t="shared" si="46"/>
        <v>0</v>
      </c>
      <c r="Q371" s="22">
        <f t="shared" si="47"/>
        <v>1</v>
      </c>
    </row>
    <row r="372" spans="1:17" x14ac:dyDescent="0.25">
      <c r="A372">
        <f t="shared" si="40"/>
        <v>367</v>
      </c>
      <c r="D372">
        <v>2234176.9437922086</v>
      </c>
      <c r="E372">
        <v>2210023.276205082</v>
      </c>
      <c r="F372" s="22">
        <v>4320589.7028113073</v>
      </c>
      <c r="G372" s="22">
        <v>27622.049109808631</v>
      </c>
      <c r="H372" s="9">
        <v>393.03047038047953</v>
      </c>
      <c r="I372" s="9">
        <f t="shared" si="43"/>
        <v>10478.827145999006</v>
      </c>
      <c r="J372" s="9">
        <f t="shared" si="44"/>
        <v>4320589.7028113073</v>
      </c>
      <c r="K372" s="9">
        <f t="shared" si="45"/>
        <v>412.31615357458986</v>
      </c>
      <c r="M372" s="9">
        <f t="shared" si="41"/>
        <v>0</v>
      </c>
      <c r="N372" s="22">
        <f t="shared" si="42"/>
        <v>16637064.589186706</v>
      </c>
      <c r="P372" s="22">
        <f t="shared" si="46"/>
        <v>0</v>
      </c>
      <c r="Q372" s="22">
        <f t="shared" si="47"/>
        <v>1</v>
      </c>
    </row>
    <row r="373" spans="1:17" x14ac:dyDescent="0.25">
      <c r="A373">
        <f t="shared" si="40"/>
        <v>368</v>
      </c>
      <c r="D373">
        <v>3762313.0452526133</v>
      </c>
      <c r="E373">
        <v>3501245.0538673308</v>
      </c>
      <c r="F373" s="22">
        <v>2466430.9253537268</v>
      </c>
      <c r="G373" s="22">
        <v>305804.33084795496</v>
      </c>
      <c r="H373" s="9">
        <v>4189.357590402491</v>
      </c>
      <c r="I373" s="9">
        <f t="shared" si="43"/>
        <v>113261.73738259096</v>
      </c>
      <c r="J373" s="9">
        <f t="shared" si="44"/>
        <v>2466430.9253537268</v>
      </c>
      <c r="K373" s="9">
        <f t="shared" si="45"/>
        <v>21.776382583840117</v>
      </c>
      <c r="M373" s="9">
        <f t="shared" si="41"/>
        <v>0</v>
      </c>
      <c r="N373" s="22">
        <f t="shared" si="42"/>
        <v>224057043.83982819</v>
      </c>
      <c r="P373" s="22">
        <f t="shared" si="46"/>
        <v>0</v>
      </c>
      <c r="Q373" s="22">
        <f t="shared" si="47"/>
        <v>1</v>
      </c>
    </row>
    <row r="374" spans="1:17" x14ac:dyDescent="0.25">
      <c r="A374">
        <f t="shared" si="40"/>
        <v>369</v>
      </c>
      <c r="D374">
        <v>1123549.4552725786</v>
      </c>
      <c r="E374">
        <v>1102944.8173288945</v>
      </c>
      <c r="F374" s="22">
        <v>4081229.1722149197</v>
      </c>
      <c r="G374" s="22">
        <v>23909.929716980645</v>
      </c>
      <c r="H374" s="9">
        <v>331.27721683094205</v>
      </c>
      <c r="I374" s="9">
        <f t="shared" si="43"/>
        <v>8939.1161254879207</v>
      </c>
      <c r="J374" s="9">
        <f t="shared" si="44"/>
        <v>4081229.1722149197</v>
      </c>
      <c r="K374" s="9">
        <f t="shared" si="45"/>
        <v>456.55846897191475</v>
      </c>
      <c r="M374" s="9">
        <f t="shared" si="41"/>
        <v>0</v>
      </c>
      <c r="N374" s="22">
        <f t="shared" si="42"/>
        <v>13797003.07876092</v>
      </c>
      <c r="P374" s="22">
        <f t="shared" si="46"/>
        <v>0</v>
      </c>
      <c r="Q374" s="22">
        <f t="shared" si="47"/>
        <v>1</v>
      </c>
    </row>
    <row r="375" spans="1:17" x14ac:dyDescent="0.25">
      <c r="A375">
        <f t="shared" si="40"/>
        <v>370</v>
      </c>
      <c r="D375">
        <v>1672805.8818092407</v>
      </c>
      <c r="E375">
        <v>1613920.4190071956</v>
      </c>
      <c r="F375" s="22">
        <v>2388545.5324417255</v>
      </c>
      <c r="G375" s="22">
        <v>78368.594485108726</v>
      </c>
      <c r="H375" s="9">
        <v>946.45397486310321</v>
      </c>
      <c r="I375" s="9">
        <f t="shared" si="43"/>
        <v>25546.869182039223</v>
      </c>
      <c r="J375" s="9">
        <f t="shared" si="44"/>
        <v>2388545.5324417255</v>
      </c>
      <c r="K375" s="9">
        <f t="shared" si="45"/>
        <v>93.496604825494515</v>
      </c>
      <c r="M375" s="9">
        <f t="shared" si="41"/>
        <v>0</v>
      </c>
      <c r="N375" s="22">
        <f t="shared" si="42"/>
        <v>48705192.831636719</v>
      </c>
      <c r="P375" s="22">
        <f t="shared" si="46"/>
        <v>0</v>
      </c>
      <c r="Q375" s="22">
        <f t="shared" si="47"/>
        <v>1</v>
      </c>
    </row>
    <row r="376" spans="1:17" x14ac:dyDescent="0.25">
      <c r="A376">
        <f t="shared" si="40"/>
        <v>371</v>
      </c>
      <c r="D376">
        <v>1347712.1726399548</v>
      </c>
      <c r="E376">
        <v>1325861.7992556251</v>
      </c>
      <c r="F376" s="22">
        <v>2927146.0300787827</v>
      </c>
      <c r="G376" s="22">
        <v>28320.100028079538</v>
      </c>
      <c r="H376" s="9">
        <v>352.77646222571275</v>
      </c>
      <c r="I376" s="9">
        <f t="shared" si="43"/>
        <v>9479.565989057608</v>
      </c>
      <c r="J376" s="9">
        <f t="shared" si="44"/>
        <v>2927146.0300787827</v>
      </c>
      <c r="K376" s="9">
        <f t="shared" si="45"/>
        <v>308.78481498600541</v>
      </c>
      <c r="M376" s="9">
        <f t="shared" si="41"/>
        <v>0</v>
      </c>
      <c r="N376" s="22">
        <f t="shared" si="42"/>
        <v>16031985.948036432</v>
      </c>
      <c r="P376" s="22">
        <f t="shared" si="46"/>
        <v>0</v>
      </c>
      <c r="Q376" s="22">
        <f t="shared" si="47"/>
        <v>1</v>
      </c>
    </row>
    <row r="377" spans="1:17" x14ac:dyDescent="0.25">
      <c r="A377">
        <f t="shared" si="40"/>
        <v>372</v>
      </c>
      <c r="D377">
        <v>1715435.9274665359</v>
      </c>
      <c r="E377">
        <v>1645651.7508194647</v>
      </c>
      <c r="F377" s="22">
        <v>2959885.6004026202</v>
      </c>
      <c r="G377" s="22">
        <v>91324.152401388055</v>
      </c>
      <c r="H377" s="9">
        <v>1137.9723520302687</v>
      </c>
      <c r="I377" s="9">
        <f t="shared" si="43"/>
        <v>30275.167196565395</v>
      </c>
      <c r="J377" s="9">
        <f t="shared" si="44"/>
        <v>2959885.6004026202</v>
      </c>
      <c r="K377" s="9">
        <f t="shared" si="45"/>
        <v>97.766119050150394</v>
      </c>
      <c r="M377" s="9">
        <f t="shared" si="41"/>
        <v>0</v>
      </c>
      <c r="N377" s="22">
        <f t="shared" si="42"/>
        <v>57590448.792728163</v>
      </c>
      <c r="P377" s="22">
        <f t="shared" si="46"/>
        <v>0</v>
      </c>
      <c r="Q377" s="22">
        <f t="shared" si="47"/>
        <v>1</v>
      </c>
    </row>
    <row r="378" spans="1:17" x14ac:dyDescent="0.25">
      <c r="A378">
        <f t="shared" si="40"/>
        <v>373</v>
      </c>
      <c r="D378">
        <v>2372149.7118127025</v>
      </c>
      <c r="E378">
        <v>2325384.2451294698</v>
      </c>
      <c r="F378" s="22">
        <v>3825394.1497562393</v>
      </c>
      <c r="G378" s="22">
        <v>40102.142330194241</v>
      </c>
      <c r="H378" s="9">
        <v>764.91085462972842</v>
      </c>
      <c r="I378" s="9">
        <f t="shared" si="43"/>
        <v>20288.73006585367</v>
      </c>
      <c r="J378" s="9">
        <f t="shared" si="44"/>
        <v>3825394.1497562393</v>
      </c>
      <c r="K378" s="9">
        <f t="shared" si="45"/>
        <v>188.54773745521177</v>
      </c>
      <c r="M378" s="9">
        <f t="shared" si="41"/>
        <v>0</v>
      </c>
      <c r="N378" s="22">
        <f t="shared" si="42"/>
        <v>36752065.981951103</v>
      </c>
      <c r="P378" s="22">
        <f t="shared" si="46"/>
        <v>0</v>
      </c>
      <c r="Q378" s="22">
        <f t="shared" si="47"/>
        <v>1</v>
      </c>
    </row>
    <row r="379" spans="1:17" x14ac:dyDescent="0.25">
      <c r="A379">
        <f t="shared" si="40"/>
        <v>374</v>
      </c>
      <c r="D379">
        <v>1550233.3370709047</v>
      </c>
      <c r="E379">
        <v>1522780.9299039617</v>
      </c>
      <c r="F379" s="22">
        <v>3816176.9521898534</v>
      </c>
      <c r="G379" s="22">
        <v>27396.111075616394</v>
      </c>
      <c r="H379" s="9">
        <v>447.55774175044644</v>
      </c>
      <c r="I379" s="9">
        <f t="shared" si="43"/>
        <v>11909.952325306531</v>
      </c>
      <c r="J379" s="9">
        <f t="shared" si="44"/>
        <v>3816176.9521898534</v>
      </c>
      <c r="K379" s="9">
        <f t="shared" si="45"/>
        <v>320.41916272671858</v>
      </c>
      <c r="M379" s="9">
        <f t="shared" si="41"/>
        <v>0</v>
      </c>
      <c r="N379" s="22">
        <f t="shared" si="42"/>
        <v>20003727.698423207</v>
      </c>
      <c r="P379" s="22">
        <f t="shared" si="46"/>
        <v>0</v>
      </c>
      <c r="Q379" s="22">
        <f t="shared" si="47"/>
        <v>1</v>
      </c>
    </row>
    <row r="380" spans="1:17" x14ac:dyDescent="0.25">
      <c r="A380">
        <f t="shared" si="40"/>
        <v>375</v>
      </c>
      <c r="D380">
        <v>2346001.7866636626</v>
      </c>
      <c r="E380">
        <v>2232487.4598641358</v>
      </c>
      <c r="F380" s="22">
        <v>4311587.0681839949</v>
      </c>
      <c r="G380" s="22">
        <v>138091.20209559327</v>
      </c>
      <c r="H380" s="9">
        <v>1838.2595897465435</v>
      </c>
      <c r="I380" s="9">
        <f t="shared" si="43"/>
        <v>49247.055538706714</v>
      </c>
      <c r="J380" s="9">
        <f t="shared" si="44"/>
        <v>4311587.0681839949</v>
      </c>
      <c r="K380" s="9">
        <f t="shared" si="45"/>
        <v>87.55014936467046</v>
      </c>
      <c r="M380" s="9">
        <f t="shared" si="41"/>
        <v>0</v>
      </c>
      <c r="N380" s="22">
        <f t="shared" si="42"/>
        <v>94182524.009229437</v>
      </c>
      <c r="P380" s="22">
        <f t="shared" si="46"/>
        <v>0</v>
      </c>
      <c r="Q380" s="22">
        <f t="shared" si="47"/>
        <v>1</v>
      </c>
    </row>
    <row r="381" spans="1:17" x14ac:dyDescent="0.25">
      <c r="A381">
        <f t="shared" si="40"/>
        <v>376</v>
      </c>
      <c r="D381">
        <v>1874334.9623402145</v>
      </c>
      <c r="E381">
        <v>1789865.9228140742</v>
      </c>
      <c r="F381" s="22">
        <v>3908173.3345168671</v>
      </c>
      <c r="G381" s="22">
        <v>106231.62866489824</v>
      </c>
      <c r="H381" s="9">
        <v>1379.0433496570768</v>
      </c>
      <c r="I381" s="9">
        <f t="shared" si="43"/>
        <v>36646.048108020717</v>
      </c>
      <c r="J381" s="9">
        <f t="shared" si="44"/>
        <v>3908173.3345168671</v>
      </c>
      <c r="K381" s="9">
        <f t="shared" si="45"/>
        <v>106.64651541680112</v>
      </c>
      <c r="M381" s="9">
        <f t="shared" si="41"/>
        <v>0</v>
      </c>
      <c r="N381" s="22">
        <f t="shared" si="42"/>
        <v>69383922.881524563</v>
      </c>
      <c r="P381" s="22">
        <f t="shared" si="46"/>
        <v>0</v>
      </c>
      <c r="Q381" s="22">
        <f t="shared" si="47"/>
        <v>1</v>
      </c>
    </row>
    <row r="382" spans="1:17" x14ac:dyDescent="0.25">
      <c r="A382">
        <f t="shared" si="40"/>
        <v>377</v>
      </c>
      <c r="D382">
        <v>2394782.633859918</v>
      </c>
      <c r="E382">
        <v>2369053.074537802</v>
      </c>
      <c r="F382" s="22">
        <v>4285413.023839605</v>
      </c>
      <c r="G382" s="22">
        <v>24231.019811868795</v>
      </c>
      <c r="H382" s="9">
        <v>427.28946696036292</v>
      </c>
      <c r="I382" s="9">
        <f t="shared" si="43"/>
        <v>11162.512016306791</v>
      </c>
      <c r="J382" s="9">
        <f t="shared" si="44"/>
        <v>4285413.023839605</v>
      </c>
      <c r="K382" s="9">
        <f t="shared" si="45"/>
        <v>383.9111678069637</v>
      </c>
      <c r="M382" s="9">
        <f t="shared" si="41"/>
        <v>0</v>
      </c>
      <c r="N382" s="22">
        <f t="shared" si="42"/>
        <v>18039611.008773979</v>
      </c>
      <c r="P382" s="22">
        <f t="shared" si="46"/>
        <v>0</v>
      </c>
      <c r="Q382" s="22">
        <f t="shared" si="47"/>
        <v>1</v>
      </c>
    </row>
    <row r="383" spans="1:17" x14ac:dyDescent="0.25">
      <c r="A383">
        <f t="shared" si="40"/>
        <v>378</v>
      </c>
      <c r="D383">
        <v>2273324.8877785876</v>
      </c>
      <c r="E383">
        <v>2199843.4634937607</v>
      </c>
      <c r="F383" s="22">
        <v>3032011.6448563077</v>
      </c>
      <c r="G383" s="22">
        <v>83462.737670617731</v>
      </c>
      <c r="H383" s="9">
        <v>1196.2386554143668</v>
      </c>
      <c r="I383" s="9">
        <f t="shared" si="43"/>
        <v>31879.181111729333</v>
      </c>
      <c r="J383" s="9">
        <f t="shared" si="44"/>
        <v>3032011.6448563077</v>
      </c>
      <c r="K383" s="9">
        <f t="shared" si="45"/>
        <v>95.109458245799701</v>
      </c>
      <c r="M383" s="9">
        <f t="shared" si="41"/>
        <v>0</v>
      </c>
      <c r="N383" s="22">
        <f t="shared" si="42"/>
        <v>60726350.578602359</v>
      </c>
      <c r="P383" s="22">
        <f t="shared" si="46"/>
        <v>0</v>
      </c>
      <c r="Q383" s="22">
        <f t="shared" si="47"/>
        <v>1</v>
      </c>
    </row>
    <row r="384" spans="1:17" x14ac:dyDescent="0.25">
      <c r="A384">
        <f t="shared" si="40"/>
        <v>379</v>
      </c>
      <c r="D384">
        <v>1454057.1142654116</v>
      </c>
      <c r="E384">
        <v>1430078.7946430068</v>
      </c>
      <c r="F384" s="22">
        <v>4618909.7539361082</v>
      </c>
      <c r="G384" s="22">
        <v>30988.286293204757</v>
      </c>
      <c r="H384" s="9">
        <v>392.62672375106195</v>
      </c>
      <c r="I384" s="9">
        <f t="shared" si="43"/>
        <v>10402.754184984129</v>
      </c>
      <c r="J384" s="9">
        <f t="shared" si="44"/>
        <v>4618909.7539361082</v>
      </c>
      <c r="K384" s="9">
        <f t="shared" si="45"/>
        <v>444.00835315356005</v>
      </c>
      <c r="M384" s="9">
        <f t="shared" si="41"/>
        <v>0</v>
      </c>
      <c r="N384" s="22">
        <f t="shared" si="42"/>
        <v>16186598.61603215</v>
      </c>
      <c r="P384" s="22">
        <f t="shared" si="46"/>
        <v>0</v>
      </c>
      <c r="Q384" s="22">
        <f t="shared" si="47"/>
        <v>1</v>
      </c>
    </row>
    <row r="385" spans="1:17" x14ac:dyDescent="0.25">
      <c r="A385">
        <f t="shared" si="40"/>
        <v>380</v>
      </c>
      <c r="D385">
        <v>1553688.8095049891</v>
      </c>
      <c r="E385">
        <v>1506332.4145499973</v>
      </c>
      <c r="F385" s="22">
        <v>1924316.0349932164</v>
      </c>
      <c r="G385" s="22">
        <v>58336.01501055649</v>
      </c>
      <c r="H385" s="9">
        <v>761.98262427066584</v>
      </c>
      <c r="I385" s="9">
        <f t="shared" si="43"/>
        <v>20545.098387273625</v>
      </c>
      <c r="J385" s="9">
        <f t="shared" si="44"/>
        <v>1924316.0349932164</v>
      </c>
      <c r="K385" s="9">
        <f t="shared" si="45"/>
        <v>93.663023594241196</v>
      </c>
      <c r="M385" s="9">
        <f t="shared" si="41"/>
        <v>0</v>
      </c>
      <c r="N385" s="22">
        <f t="shared" si="42"/>
        <v>39165880.739554033</v>
      </c>
      <c r="P385" s="22">
        <f t="shared" si="46"/>
        <v>0</v>
      </c>
      <c r="Q385" s="22">
        <f t="shared" si="47"/>
        <v>1</v>
      </c>
    </row>
    <row r="386" spans="1:17" x14ac:dyDescent="0.25">
      <c r="A386">
        <f t="shared" ref="A386:A449" si="48">A385+1</f>
        <v>381</v>
      </c>
      <c r="D386">
        <v>2194601.6163896006</v>
      </c>
      <c r="E386">
        <v>2150507.355119776</v>
      </c>
      <c r="F386" s="22">
        <v>2798053.9773623119</v>
      </c>
      <c r="G386" s="22">
        <v>43172.635665090391</v>
      </c>
      <c r="H386" s="9">
        <v>723.12600042769918</v>
      </c>
      <c r="I386" s="9">
        <f t="shared" si="43"/>
        <v>19129.854309300696</v>
      </c>
      <c r="J386" s="9">
        <f t="shared" si="44"/>
        <v>2798053.9773623119</v>
      </c>
      <c r="K386" s="9">
        <f t="shared" si="45"/>
        <v>146.26635060163176</v>
      </c>
      <c r="M386" s="9">
        <f t="shared" si="41"/>
        <v>0</v>
      </c>
      <c r="N386" s="22">
        <f t="shared" si="42"/>
        <v>35461654.641239077</v>
      </c>
      <c r="P386" s="22">
        <f t="shared" si="46"/>
        <v>0</v>
      </c>
      <c r="Q386" s="22">
        <f t="shared" si="47"/>
        <v>1</v>
      </c>
    </row>
    <row r="387" spans="1:17" x14ac:dyDescent="0.25">
      <c r="A387">
        <f t="shared" si="48"/>
        <v>382</v>
      </c>
      <c r="D387">
        <v>1860256.1221988413</v>
      </c>
      <c r="E387">
        <v>1814505.0227556368</v>
      </c>
      <c r="F387" s="22">
        <v>5042307.7375236107</v>
      </c>
      <c r="G387" s="22">
        <v>48081.239185129743</v>
      </c>
      <c r="H387" s="9">
        <v>761.49932960366277</v>
      </c>
      <c r="I387" s="9">
        <f t="shared" si="43"/>
        <v>19848.656982439825</v>
      </c>
      <c r="J387" s="9">
        <f t="shared" si="44"/>
        <v>5042307.7375236107</v>
      </c>
      <c r="K387" s="9">
        <f t="shared" si="45"/>
        <v>254.03772869794454</v>
      </c>
      <c r="M387" s="9">
        <f t="shared" si="41"/>
        <v>0</v>
      </c>
      <c r="N387" s="22">
        <f t="shared" si="42"/>
        <v>34655006.227356039</v>
      </c>
      <c r="P387" s="22">
        <f t="shared" si="46"/>
        <v>0</v>
      </c>
      <c r="Q387" s="22">
        <f t="shared" si="47"/>
        <v>1</v>
      </c>
    </row>
    <row r="388" spans="1:17" x14ac:dyDescent="0.25">
      <c r="A388">
        <f t="shared" si="48"/>
        <v>383</v>
      </c>
      <c r="D388">
        <v>1950702.4305805699</v>
      </c>
      <c r="E388">
        <v>1877564.9474837685</v>
      </c>
      <c r="F388" s="22">
        <v>3598946.4745536302</v>
      </c>
      <c r="G388" s="22">
        <v>93846.373003323009</v>
      </c>
      <c r="H388" s="9">
        <v>1185.2930181057527</v>
      </c>
      <c r="I388" s="9">
        <f t="shared" si="43"/>
        <v>31729.96566671634</v>
      </c>
      <c r="J388" s="9">
        <f t="shared" si="44"/>
        <v>3598946.4745536302</v>
      </c>
      <c r="K388" s="9">
        <f t="shared" si="45"/>
        <v>113.42421584555332</v>
      </c>
      <c r="M388" s="9">
        <f t="shared" si="41"/>
        <v>0</v>
      </c>
      <c r="N388" s="22">
        <f t="shared" si="42"/>
        <v>59860984.858879052</v>
      </c>
      <c r="P388" s="22">
        <f t="shared" si="46"/>
        <v>0</v>
      </c>
      <c r="Q388" s="22">
        <f t="shared" si="47"/>
        <v>1</v>
      </c>
    </row>
    <row r="389" spans="1:17" x14ac:dyDescent="0.25">
      <c r="A389">
        <f t="shared" si="48"/>
        <v>384</v>
      </c>
      <c r="D389">
        <v>1497350.434793598</v>
      </c>
      <c r="E389">
        <v>1433657.8989255859</v>
      </c>
      <c r="F389" s="22">
        <v>4357566.5354339136</v>
      </c>
      <c r="G389" s="22">
        <v>83501.790517276007</v>
      </c>
      <c r="H389" s="9">
        <v>1055.1142322121559</v>
      </c>
      <c r="I389" s="9">
        <f t="shared" si="43"/>
        <v>27632.369760978374</v>
      </c>
      <c r="J389" s="9">
        <f t="shared" si="44"/>
        <v>4357566.5354339136</v>
      </c>
      <c r="K389" s="9">
        <f t="shared" si="45"/>
        <v>157.69789464773092</v>
      </c>
      <c r="M389" s="9">
        <f t="shared" si="41"/>
        <v>0</v>
      </c>
      <c r="N389" s="22">
        <f t="shared" si="42"/>
        <v>50907172.986522838</v>
      </c>
      <c r="P389" s="22">
        <f t="shared" si="46"/>
        <v>0</v>
      </c>
      <c r="Q389" s="22">
        <f t="shared" si="47"/>
        <v>1</v>
      </c>
    </row>
    <row r="390" spans="1:17" x14ac:dyDescent="0.25">
      <c r="A390">
        <f t="shared" si="48"/>
        <v>385</v>
      </c>
      <c r="D390">
        <v>1597016.4895405918</v>
      </c>
      <c r="E390">
        <v>1536743.8515466095</v>
      </c>
      <c r="F390" s="22">
        <v>3319032.9349815701</v>
      </c>
      <c r="G390" s="22">
        <v>79305.979677818526</v>
      </c>
      <c r="H390" s="9">
        <v>991.29927693250647</v>
      </c>
      <c r="I390" s="9">
        <f t="shared" si="43"/>
        <v>26148.681267309279</v>
      </c>
      <c r="J390" s="9">
        <f t="shared" si="44"/>
        <v>3319032.9349815701</v>
      </c>
      <c r="K390" s="9">
        <f t="shared" si="45"/>
        <v>126.92926656806128</v>
      </c>
      <c r="M390" s="9">
        <f t="shared" ref="M390:M453" si="49">cRatio*0-0</f>
        <v>0</v>
      </c>
      <c r="N390" s="22">
        <f t="shared" ref="N390:N453" si="50">cRatio*I390-J390</f>
        <v>48978329.599636987</v>
      </c>
      <c r="P390" s="22">
        <f t="shared" si="46"/>
        <v>0</v>
      </c>
      <c r="Q390" s="22">
        <f t="shared" si="47"/>
        <v>1</v>
      </c>
    </row>
    <row r="391" spans="1:17" x14ac:dyDescent="0.25">
      <c r="A391">
        <f t="shared" si="48"/>
        <v>386</v>
      </c>
      <c r="D391">
        <v>1958888.0442820454</v>
      </c>
      <c r="E391">
        <v>1891551.2695997776</v>
      </c>
      <c r="F391" s="22">
        <v>4609380.7476790268</v>
      </c>
      <c r="G391" s="22">
        <v>85488.72490902165</v>
      </c>
      <c r="H391" s="9">
        <v>1099.9711664754104</v>
      </c>
      <c r="I391" s="9">
        <f t="shared" ref="I391:I454" si="51">(D391-E391)*0.493*0.88</f>
        <v>29213.386328155066</v>
      </c>
      <c r="J391" s="9">
        <f t="shared" ref="J391:J454" si="52">F391</f>
        <v>4609380.7476790268</v>
      </c>
      <c r="K391" s="9">
        <f t="shared" ref="K391:K454" si="53">J391/I391</f>
        <v>157.78317158790423</v>
      </c>
      <c r="M391" s="9">
        <f t="shared" si="49"/>
        <v>0</v>
      </c>
      <c r="N391" s="22">
        <f t="shared" si="50"/>
        <v>53817391.908631109</v>
      </c>
      <c r="P391" s="22">
        <f t="shared" ref="P391:P454" si="54">IF(M391=MAX(M391:N391),1,0)</f>
        <v>0</v>
      </c>
      <c r="Q391" s="22">
        <f t="shared" ref="Q391:Q454" si="55">IF(N391=MAX(M391:N391),1,0)</f>
        <v>1</v>
      </c>
    </row>
    <row r="392" spans="1:17" x14ac:dyDescent="0.25">
      <c r="A392">
        <f t="shared" si="48"/>
        <v>387</v>
      </c>
      <c r="D392">
        <v>2324183.2271129815</v>
      </c>
      <c r="E392">
        <v>2259378.4192757844</v>
      </c>
      <c r="F392" s="22">
        <v>3216708.9933512136</v>
      </c>
      <c r="G392" s="22">
        <v>78562.900907419244</v>
      </c>
      <c r="H392" s="9">
        <v>1052.069872761218</v>
      </c>
      <c r="I392" s="9">
        <f t="shared" si="51"/>
        <v>28114.917832089588</v>
      </c>
      <c r="J392" s="9">
        <f t="shared" si="52"/>
        <v>3216708.9933512136</v>
      </c>
      <c r="K392" s="9">
        <f t="shared" si="53"/>
        <v>114.41288971791876</v>
      </c>
      <c r="M392" s="9">
        <f t="shared" si="49"/>
        <v>0</v>
      </c>
      <c r="N392" s="22">
        <f t="shared" si="50"/>
        <v>53013126.670827962</v>
      </c>
      <c r="P392" s="22">
        <f t="shared" si="54"/>
        <v>0</v>
      </c>
      <c r="Q392" s="22">
        <f t="shared" si="55"/>
        <v>1</v>
      </c>
    </row>
    <row r="393" spans="1:17" x14ac:dyDescent="0.25">
      <c r="A393">
        <f t="shared" si="48"/>
        <v>388</v>
      </c>
      <c r="D393">
        <v>1295535.4628927945</v>
      </c>
      <c r="E393">
        <v>1250355.8486097613</v>
      </c>
      <c r="F393" s="22">
        <v>2717915.6511593731</v>
      </c>
      <c r="G393" s="22">
        <v>41797.196569148604</v>
      </c>
      <c r="H393" s="9">
        <v>725.34774434025167</v>
      </c>
      <c r="I393" s="9">
        <f t="shared" si="51"/>
        <v>19600.723860551116</v>
      </c>
      <c r="J393" s="9">
        <f t="shared" si="52"/>
        <v>2717915.6511593731</v>
      </c>
      <c r="K393" s="9">
        <f t="shared" si="53"/>
        <v>138.66404478201517</v>
      </c>
      <c r="M393" s="9">
        <f t="shared" si="49"/>
        <v>0</v>
      </c>
      <c r="N393" s="22">
        <f t="shared" si="50"/>
        <v>36483532.069942854</v>
      </c>
      <c r="P393" s="22">
        <f t="shared" si="54"/>
        <v>0</v>
      </c>
      <c r="Q393" s="22">
        <f t="shared" si="55"/>
        <v>1</v>
      </c>
    </row>
    <row r="394" spans="1:17" x14ac:dyDescent="0.25">
      <c r="A394">
        <f t="shared" si="48"/>
        <v>389</v>
      </c>
      <c r="D394">
        <v>1182004.1010521553</v>
      </c>
      <c r="E394">
        <v>1155644.6135962592</v>
      </c>
      <c r="F394" s="22">
        <v>4260279.5281507121</v>
      </c>
      <c r="G394" s="22">
        <v>47299.0755673354</v>
      </c>
      <c r="H394" s="9">
        <v>434.42248634385396</v>
      </c>
      <c r="I394" s="9">
        <f t="shared" si="51"/>
        <v>11435.800037865965</v>
      </c>
      <c r="J394" s="9">
        <f t="shared" si="52"/>
        <v>4260279.5281507121</v>
      </c>
      <c r="K394" s="9">
        <f t="shared" si="53"/>
        <v>372.53882667099543</v>
      </c>
      <c r="M394" s="9">
        <f t="shared" si="49"/>
        <v>0</v>
      </c>
      <c r="N394" s="22">
        <f t="shared" si="50"/>
        <v>18611320.547581218</v>
      </c>
      <c r="P394" s="22">
        <f t="shared" si="54"/>
        <v>0</v>
      </c>
      <c r="Q394" s="22">
        <f t="shared" si="55"/>
        <v>1</v>
      </c>
    </row>
    <row r="395" spans="1:17" x14ac:dyDescent="0.25">
      <c r="A395">
        <f t="shared" si="48"/>
        <v>390</v>
      </c>
      <c r="D395">
        <v>2107253.2707217117</v>
      </c>
      <c r="E395">
        <v>2033304.056693637</v>
      </c>
      <c r="F395" s="22">
        <v>5786029.1744072549</v>
      </c>
      <c r="G395" s="22">
        <v>101772.10742947851</v>
      </c>
      <c r="H395" s="9">
        <v>1196.5502561678077</v>
      </c>
      <c r="I395" s="9">
        <f t="shared" si="51"/>
        <v>32082.127013939898</v>
      </c>
      <c r="J395" s="9">
        <f t="shared" si="52"/>
        <v>5786029.1744072549</v>
      </c>
      <c r="K395" s="9">
        <f t="shared" si="53"/>
        <v>180.35054757725965</v>
      </c>
      <c r="M395" s="9">
        <f t="shared" si="49"/>
        <v>0</v>
      </c>
      <c r="N395" s="22">
        <f t="shared" si="50"/>
        <v>58378224.853472546</v>
      </c>
      <c r="P395" s="22">
        <f t="shared" si="54"/>
        <v>0</v>
      </c>
      <c r="Q395" s="22">
        <f t="shared" si="55"/>
        <v>1</v>
      </c>
    </row>
    <row r="396" spans="1:17" x14ac:dyDescent="0.25">
      <c r="A396">
        <f t="shared" si="48"/>
        <v>391</v>
      </c>
      <c r="D396">
        <v>2792401.5051201112</v>
      </c>
      <c r="E396">
        <v>2695003.7384851854</v>
      </c>
      <c r="F396" s="22">
        <v>3255642.8761759987</v>
      </c>
      <c r="G396" s="22">
        <v>113981.97568198162</v>
      </c>
      <c r="H396" s="9">
        <v>1580.0540241419367</v>
      </c>
      <c r="I396" s="9">
        <f t="shared" si="51"/>
        <v>42255.047076896182</v>
      </c>
      <c r="J396" s="9">
        <f t="shared" si="52"/>
        <v>3255642.8761759987</v>
      </c>
      <c r="K396" s="9">
        <f t="shared" si="53"/>
        <v>77.047432233393209</v>
      </c>
      <c r="M396" s="9">
        <f t="shared" si="49"/>
        <v>0</v>
      </c>
      <c r="N396" s="22">
        <f t="shared" si="50"/>
        <v>81254451.277616367</v>
      </c>
      <c r="P396" s="22">
        <f t="shared" si="54"/>
        <v>0</v>
      </c>
      <c r="Q396" s="22">
        <f t="shared" si="55"/>
        <v>1</v>
      </c>
    </row>
    <row r="397" spans="1:17" x14ac:dyDescent="0.25">
      <c r="A397">
        <f t="shared" si="48"/>
        <v>392</v>
      </c>
      <c r="D397">
        <v>3109508.1672614282</v>
      </c>
      <c r="E397">
        <v>3034890.5626702858</v>
      </c>
      <c r="F397" s="22">
        <v>2510808.8369591637</v>
      </c>
      <c r="G397" s="22">
        <v>65197.308627398255</v>
      </c>
      <c r="H397" s="9">
        <v>1188.2006805286146</v>
      </c>
      <c r="I397" s="9">
        <f t="shared" si="51"/>
        <v>32372.101575821212</v>
      </c>
      <c r="J397" s="9">
        <f t="shared" si="52"/>
        <v>2510808.8369591637</v>
      </c>
      <c r="K397" s="9">
        <f t="shared" si="53"/>
        <v>77.560884673440285</v>
      </c>
      <c r="M397" s="9">
        <f t="shared" si="49"/>
        <v>0</v>
      </c>
      <c r="N397" s="22">
        <f t="shared" si="50"/>
        <v>62233394.314683266</v>
      </c>
      <c r="P397" s="22">
        <f t="shared" si="54"/>
        <v>0</v>
      </c>
      <c r="Q397" s="22">
        <f t="shared" si="55"/>
        <v>1</v>
      </c>
    </row>
    <row r="398" spans="1:17" x14ac:dyDescent="0.25">
      <c r="A398">
        <f t="shared" si="48"/>
        <v>393</v>
      </c>
      <c r="D398">
        <v>2075225.4714715255</v>
      </c>
      <c r="E398">
        <v>2006108.847870589</v>
      </c>
      <c r="F398" s="22">
        <v>3420703.8841202292</v>
      </c>
      <c r="G398" s="22">
        <v>89976.194729007548</v>
      </c>
      <c r="H398" s="9">
        <v>1133.4205455652263</v>
      </c>
      <c r="I398" s="9">
        <f t="shared" si="51"/>
        <v>29985.555983030288</v>
      </c>
      <c r="J398" s="9">
        <f t="shared" si="52"/>
        <v>3420703.8841202292</v>
      </c>
      <c r="K398" s="9">
        <f t="shared" si="53"/>
        <v>114.0783878096543</v>
      </c>
      <c r="M398" s="9">
        <f t="shared" si="49"/>
        <v>0</v>
      </c>
      <c r="N398" s="22">
        <f t="shared" si="50"/>
        <v>56550408.081940353</v>
      </c>
      <c r="P398" s="22">
        <f t="shared" si="54"/>
        <v>0</v>
      </c>
      <c r="Q398" s="22">
        <f t="shared" si="55"/>
        <v>1</v>
      </c>
    </row>
    <row r="399" spans="1:17" x14ac:dyDescent="0.25">
      <c r="A399">
        <f t="shared" si="48"/>
        <v>394</v>
      </c>
      <c r="D399">
        <v>1938133.1898077938</v>
      </c>
      <c r="E399">
        <v>1874131.007402445</v>
      </c>
      <c r="F399" s="22">
        <v>2151699.9572093738</v>
      </c>
      <c r="G399" s="22">
        <v>95882.422817249564</v>
      </c>
      <c r="H399" s="9">
        <v>1046.8916634651177</v>
      </c>
      <c r="I399" s="9">
        <f t="shared" si="51"/>
        <v>27766.706814736553</v>
      </c>
      <c r="J399" s="9">
        <f t="shared" si="52"/>
        <v>2151699.9572093738</v>
      </c>
      <c r="K399" s="9">
        <f t="shared" si="53"/>
        <v>77.492083291181203</v>
      </c>
      <c r="M399" s="9">
        <f t="shared" si="49"/>
        <v>0</v>
      </c>
      <c r="N399" s="22">
        <f t="shared" si="50"/>
        <v>53381713.672263734</v>
      </c>
      <c r="P399" s="22">
        <f t="shared" si="54"/>
        <v>0</v>
      </c>
      <c r="Q399" s="22">
        <f t="shared" si="55"/>
        <v>1</v>
      </c>
    </row>
    <row r="400" spans="1:17" x14ac:dyDescent="0.25">
      <c r="A400">
        <f t="shared" si="48"/>
        <v>395</v>
      </c>
      <c r="D400">
        <v>1983451.9983375468</v>
      </c>
      <c r="E400">
        <v>1949687.9550087689</v>
      </c>
      <c r="F400" s="22">
        <v>2959053.8182469239</v>
      </c>
      <c r="G400" s="22">
        <v>40757.182864144823</v>
      </c>
      <c r="H400" s="9">
        <v>540.90877682694918</v>
      </c>
      <c r="I400" s="9">
        <f t="shared" si="51"/>
        <v>14648.192557756998</v>
      </c>
      <c r="J400" s="9">
        <f t="shared" si="52"/>
        <v>2959053.8182469239</v>
      </c>
      <c r="K400" s="9">
        <f t="shared" si="53"/>
        <v>202.00811851561491</v>
      </c>
      <c r="M400" s="9">
        <f t="shared" si="49"/>
        <v>0</v>
      </c>
      <c r="N400" s="22">
        <f t="shared" si="50"/>
        <v>26337331.297267072</v>
      </c>
      <c r="P400" s="22">
        <f t="shared" si="54"/>
        <v>0</v>
      </c>
      <c r="Q400" s="22">
        <f t="shared" si="55"/>
        <v>1</v>
      </c>
    </row>
    <row r="401" spans="1:17" x14ac:dyDescent="0.25">
      <c r="A401">
        <f t="shared" si="48"/>
        <v>396</v>
      </c>
      <c r="D401">
        <v>2532609.0377711812</v>
      </c>
      <c r="E401">
        <v>2452912.6345751784</v>
      </c>
      <c r="F401" s="22">
        <v>4401021.4608559478</v>
      </c>
      <c r="G401" s="22">
        <v>99247.367639327102</v>
      </c>
      <c r="H401" s="9">
        <v>1317.849177435528</v>
      </c>
      <c r="I401" s="9">
        <f t="shared" si="51"/>
        <v>34575.48756255387</v>
      </c>
      <c r="J401" s="9">
        <f t="shared" si="52"/>
        <v>4401021.4608559478</v>
      </c>
      <c r="K401" s="9">
        <f t="shared" si="53"/>
        <v>127.28732900421528</v>
      </c>
      <c r="M401" s="9">
        <f t="shared" si="49"/>
        <v>0</v>
      </c>
      <c r="N401" s="22">
        <f t="shared" si="50"/>
        <v>64749953.664251789</v>
      </c>
      <c r="P401" s="22">
        <f t="shared" si="54"/>
        <v>0</v>
      </c>
      <c r="Q401" s="22">
        <f t="shared" si="55"/>
        <v>1</v>
      </c>
    </row>
    <row r="402" spans="1:17" x14ac:dyDescent="0.25">
      <c r="A402">
        <f t="shared" si="48"/>
        <v>397</v>
      </c>
      <c r="D402">
        <v>2290116.3310253317</v>
      </c>
      <c r="E402">
        <v>2254890.7050499334</v>
      </c>
      <c r="F402" s="22">
        <v>4551311.898366251</v>
      </c>
      <c r="G402" s="22">
        <v>35328.097699067999</v>
      </c>
      <c r="H402" s="9">
        <v>579.36886894287454</v>
      </c>
      <c r="I402" s="9">
        <f t="shared" si="51"/>
        <v>15282.285573166819</v>
      </c>
      <c r="J402" s="9">
        <f t="shared" si="52"/>
        <v>4551311.898366251</v>
      </c>
      <c r="K402" s="9">
        <f t="shared" si="53"/>
        <v>297.8161791687499</v>
      </c>
      <c r="M402" s="9">
        <f t="shared" si="49"/>
        <v>0</v>
      </c>
      <c r="N402" s="22">
        <f t="shared" si="50"/>
        <v>26013259.247967388</v>
      </c>
      <c r="P402" s="22">
        <f t="shared" si="54"/>
        <v>0</v>
      </c>
      <c r="Q402" s="22">
        <f t="shared" si="55"/>
        <v>1</v>
      </c>
    </row>
    <row r="403" spans="1:17" x14ac:dyDescent="0.25">
      <c r="A403">
        <f t="shared" si="48"/>
        <v>398</v>
      </c>
      <c r="D403">
        <v>1489190.4816601179</v>
      </c>
      <c r="E403">
        <v>1451548.2435966029</v>
      </c>
      <c r="F403" s="22">
        <v>1717356.753894072</v>
      </c>
      <c r="G403" s="22">
        <v>65824.613250853887</v>
      </c>
      <c r="H403" s="9">
        <v>615.6834145244211</v>
      </c>
      <c r="I403" s="9">
        <f t="shared" si="51"/>
        <v>16330.708561475318</v>
      </c>
      <c r="J403" s="9">
        <f t="shared" si="52"/>
        <v>1717356.753894072</v>
      </c>
      <c r="K403" s="9">
        <f t="shared" si="53"/>
        <v>105.16119049147527</v>
      </c>
      <c r="M403" s="9">
        <f t="shared" si="49"/>
        <v>0</v>
      </c>
      <c r="N403" s="22">
        <f t="shared" si="50"/>
        <v>30944060.369056564</v>
      </c>
      <c r="P403" s="22">
        <f t="shared" si="54"/>
        <v>0</v>
      </c>
      <c r="Q403" s="22">
        <f t="shared" si="55"/>
        <v>1</v>
      </c>
    </row>
    <row r="404" spans="1:17" x14ac:dyDescent="0.25">
      <c r="A404">
        <f t="shared" si="48"/>
        <v>399</v>
      </c>
      <c r="D404">
        <v>1756169.9172337102</v>
      </c>
      <c r="E404">
        <v>1713212.8187910942</v>
      </c>
      <c r="F404" s="22">
        <v>4312912.2559968038</v>
      </c>
      <c r="G404" s="22">
        <v>37132.972068962648</v>
      </c>
      <c r="H404" s="9">
        <v>698.42020434451842</v>
      </c>
      <c r="I404" s="9">
        <f t="shared" si="51"/>
        <v>18636.507588344502</v>
      </c>
      <c r="J404" s="9">
        <f t="shared" si="52"/>
        <v>4312912.2559968038</v>
      </c>
      <c r="K404" s="9">
        <f t="shared" si="53"/>
        <v>231.42277250991765</v>
      </c>
      <c r="M404" s="9">
        <f t="shared" si="49"/>
        <v>0</v>
      </c>
      <c r="N404" s="22">
        <f t="shared" si="50"/>
        <v>32960102.920692202</v>
      </c>
      <c r="P404" s="22">
        <f t="shared" si="54"/>
        <v>0</v>
      </c>
      <c r="Q404" s="22">
        <f t="shared" si="55"/>
        <v>1</v>
      </c>
    </row>
    <row r="405" spans="1:17" x14ac:dyDescent="0.25">
      <c r="A405">
        <f t="shared" si="48"/>
        <v>400</v>
      </c>
      <c r="D405">
        <v>2284905.2348854244</v>
      </c>
      <c r="E405">
        <v>2223153.5456714579</v>
      </c>
      <c r="F405" s="22">
        <v>3888328.0090412702</v>
      </c>
      <c r="G405" s="22">
        <v>59093.202022218757</v>
      </c>
      <c r="H405" s="9">
        <v>1006.9016438194303</v>
      </c>
      <c r="I405" s="9">
        <f t="shared" si="51"/>
        <v>26790.352848587219</v>
      </c>
      <c r="J405" s="9">
        <f t="shared" si="52"/>
        <v>3888328.0090412702</v>
      </c>
      <c r="K405" s="9">
        <f t="shared" si="53"/>
        <v>145.13911149349866</v>
      </c>
      <c r="M405" s="9">
        <f t="shared" si="49"/>
        <v>0</v>
      </c>
      <c r="N405" s="22">
        <f t="shared" si="50"/>
        <v>49692377.688133165</v>
      </c>
      <c r="P405" s="22">
        <f t="shared" si="54"/>
        <v>0</v>
      </c>
      <c r="Q405" s="22">
        <f t="shared" si="55"/>
        <v>1</v>
      </c>
    </row>
    <row r="406" spans="1:17" x14ac:dyDescent="0.25">
      <c r="A406">
        <f t="shared" si="48"/>
        <v>401</v>
      </c>
      <c r="D406">
        <v>1319911.1958795872</v>
      </c>
      <c r="E406">
        <v>1278513.1811277943</v>
      </c>
      <c r="F406" s="22">
        <v>2390579.5417438676</v>
      </c>
      <c r="G406" s="22">
        <v>63568.7748304915</v>
      </c>
      <c r="H406" s="9">
        <v>670.83359083186951</v>
      </c>
      <c r="I406" s="9">
        <f t="shared" si="51"/>
        <v>17960.114719917823</v>
      </c>
      <c r="J406" s="9">
        <f t="shared" si="52"/>
        <v>2390579.5417438676</v>
      </c>
      <c r="K406" s="9">
        <f t="shared" si="53"/>
        <v>133.10491491976427</v>
      </c>
      <c r="M406" s="9">
        <f t="shared" si="49"/>
        <v>0</v>
      </c>
      <c r="N406" s="22">
        <f t="shared" si="50"/>
        <v>33529649.898091778</v>
      </c>
      <c r="P406" s="22">
        <f t="shared" si="54"/>
        <v>0</v>
      </c>
      <c r="Q406" s="22">
        <f t="shared" si="55"/>
        <v>1</v>
      </c>
    </row>
    <row r="407" spans="1:17" x14ac:dyDescent="0.25">
      <c r="A407">
        <f t="shared" si="48"/>
        <v>402</v>
      </c>
      <c r="D407">
        <v>2318654.7622224586</v>
      </c>
      <c r="E407">
        <v>2227884.5327418954</v>
      </c>
      <c r="F407" s="22">
        <v>3686144.4712760807</v>
      </c>
      <c r="G407" s="22">
        <v>91223.021311183693</v>
      </c>
      <c r="H407" s="9">
        <v>1451.985468478968</v>
      </c>
      <c r="I407" s="9">
        <f t="shared" si="51"/>
        <v>39379.756357847538</v>
      </c>
      <c r="J407" s="9">
        <f t="shared" si="52"/>
        <v>3686144.4712760807</v>
      </c>
      <c r="K407" s="9">
        <f t="shared" si="53"/>
        <v>93.605060371114035</v>
      </c>
      <c r="M407" s="9">
        <f t="shared" si="49"/>
        <v>0</v>
      </c>
      <c r="N407" s="22">
        <f t="shared" si="50"/>
        <v>75073368.244419008</v>
      </c>
      <c r="P407" s="22">
        <f t="shared" si="54"/>
        <v>0</v>
      </c>
      <c r="Q407" s="22">
        <f t="shared" si="55"/>
        <v>1</v>
      </c>
    </row>
    <row r="408" spans="1:17" x14ac:dyDescent="0.25">
      <c r="A408">
        <f t="shared" si="48"/>
        <v>403</v>
      </c>
      <c r="D408">
        <v>2300108.1514903111</v>
      </c>
      <c r="E408">
        <v>2188717.8367500114</v>
      </c>
      <c r="F408" s="22">
        <v>5159673.0548999077</v>
      </c>
      <c r="G408" s="22">
        <v>138344.99638049313</v>
      </c>
      <c r="H408" s="9">
        <v>1788.6972760626741</v>
      </c>
      <c r="I408" s="9">
        <f t="shared" si="51"/>
        <v>48325.574146931627</v>
      </c>
      <c r="J408" s="9">
        <f t="shared" si="52"/>
        <v>5159673.0548999077</v>
      </c>
      <c r="K408" s="9">
        <f t="shared" si="53"/>
        <v>106.76899645748989</v>
      </c>
      <c r="M408" s="9">
        <f t="shared" si="49"/>
        <v>0</v>
      </c>
      <c r="N408" s="22">
        <f t="shared" si="50"/>
        <v>91491475.238963351</v>
      </c>
      <c r="P408" s="22">
        <f t="shared" si="54"/>
        <v>0</v>
      </c>
      <c r="Q408" s="22">
        <f t="shared" si="55"/>
        <v>1</v>
      </c>
    </row>
    <row r="409" spans="1:17" x14ac:dyDescent="0.25">
      <c r="A409">
        <f t="shared" si="48"/>
        <v>404</v>
      </c>
      <c r="D409">
        <v>2362805.4660335458</v>
      </c>
      <c r="E409">
        <v>2308594.4549789587</v>
      </c>
      <c r="F409" s="22">
        <v>3859229.6563985185</v>
      </c>
      <c r="G409" s="22">
        <v>66901.052719994113</v>
      </c>
      <c r="H409" s="9">
        <v>884.9665956232202</v>
      </c>
      <c r="I409" s="9">
        <f t="shared" si="51"/>
        <v>23518.90503592206</v>
      </c>
      <c r="J409" s="9">
        <f t="shared" si="52"/>
        <v>3859229.6563985185</v>
      </c>
      <c r="K409" s="9">
        <f t="shared" si="53"/>
        <v>164.09053272267772</v>
      </c>
      <c r="M409" s="9">
        <f t="shared" si="49"/>
        <v>0</v>
      </c>
      <c r="N409" s="22">
        <f t="shared" si="50"/>
        <v>43178580.415445603</v>
      </c>
      <c r="P409" s="22">
        <f t="shared" si="54"/>
        <v>0</v>
      </c>
      <c r="Q409" s="22">
        <f t="shared" si="55"/>
        <v>1</v>
      </c>
    </row>
    <row r="410" spans="1:17" x14ac:dyDescent="0.25">
      <c r="A410">
        <f t="shared" si="48"/>
        <v>405</v>
      </c>
      <c r="D410">
        <v>1940798.3811727916</v>
      </c>
      <c r="E410">
        <v>1895304.4785121502</v>
      </c>
      <c r="F410" s="22">
        <v>3036411.0276911492</v>
      </c>
      <c r="G410" s="22">
        <v>68982.381790419196</v>
      </c>
      <c r="H410" s="9">
        <v>765.12444160232189</v>
      </c>
      <c r="I410" s="9">
        <f t="shared" si="51"/>
        <v>19737.074730292647</v>
      </c>
      <c r="J410" s="9">
        <f t="shared" si="52"/>
        <v>3036411.0276911492</v>
      </c>
      <c r="K410" s="9">
        <f t="shared" si="53"/>
        <v>153.84301215776608</v>
      </c>
      <c r="M410" s="9">
        <f t="shared" si="49"/>
        <v>0</v>
      </c>
      <c r="N410" s="22">
        <f t="shared" si="50"/>
        <v>36437738.432894148</v>
      </c>
      <c r="P410" s="22">
        <f t="shared" si="54"/>
        <v>0</v>
      </c>
      <c r="Q410" s="22">
        <f t="shared" si="55"/>
        <v>1</v>
      </c>
    </row>
    <row r="411" spans="1:17" x14ac:dyDescent="0.25">
      <c r="A411">
        <f t="shared" si="48"/>
        <v>406</v>
      </c>
      <c r="D411">
        <v>2137828.6318125357</v>
      </c>
      <c r="E411">
        <v>2089223.5635000565</v>
      </c>
      <c r="F411" s="22">
        <v>4422226.2512333011</v>
      </c>
      <c r="G411" s="22">
        <v>47931.880172875259</v>
      </c>
      <c r="H411" s="9">
        <v>801.69030601793929</v>
      </c>
      <c r="I411" s="9">
        <f t="shared" si="51"/>
        <v>21086.822836685969</v>
      </c>
      <c r="J411" s="9">
        <f t="shared" si="52"/>
        <v>4422226.2512333011</v>
      </c>
      <c r="K411" s="9">
        <f t="shared" si="53"/>
        <v>209.71515175532738</v>
      </c>
      <c r="M411" s="9">
        <f t="shared" si="49"/>
        <v>0</v>
      </c>
      <c r="N411" s="22">
        <f t="shared" si="50"/>
        <v>37751419.422138639</v>
      </c>
      <c r="P411" s="22">
        <f t="shared" si="54"/>
        <v>0</v>
      </c>
      <c r="Q411" s="22">
        <f t="shared" si="55"/>
        <v>1</v>
      </c>
    </row>
    <row r="412" spans="1:17" x14ac:dyDescent="0.25">
      <c r="A412">
        <f t="shared" si="48"/>
        <v>407</v>
      </c>
      <c r="D412">
        <v>1267043.0328879566</v>
      </c>
      <c r="E412">
        <v>1226372.1728466363</v>
      </c>
      <c r="F412" s="22">
        <v>5778232.0085657891</v>
      </c>
      <c r="G412" s="22">
        <v>47419.344791971278</v>
      </c>
      <c r="H412" s="9">
        <v>658.56499538347998</v>
      </c>
      <c r="I412" s="9">
        <f t="shared" si="51"/>
        <v>17644.645920326409</v>
      </c>
      <c r="J412" s="9">
        <f t="shared" si="52"/>
        <v>5778232.0085657891</v>
      </c>
      <c r="K412" s="9">
        <f t="shared" si="53"/>
        <v>327.47792359547088</v>
      </c>
      <c r="M412" s="9">
        <f t="shared" si="49"/>
        <v>0</v>
      </c>
      <c r="N412" s="22">
        <f t="shared" si="50"/>
        <v>29511059.832087025</v>
      </c>
      <c r="P412" s="22">
        <f t="shared" si="54"/>
        <v>0</v>
      </c>
      <c r="Q412" s="22">
        <f t="shared" si="55"/>
        <v>1</v>
      </c>
    </row>
    <row r="413" spans="1:17" x14ac:dyDescent="0.25">
      <c r="A413">
        <f t="shared" si="48"/>
        <v>408</v>
      </c>
      <c r="D413">
        <v>1928009.1251728809</v>
      </c>
      <c r="E413">
        <v>1900094.035301093</v>
      </c>
      <c r="F413" s="22">
        <v>2196230.7727679308</v>
      </c>
      <c r="G413" s="22">
        <v>15121.256054505897</v>
      </c>
      <c r="H413" s="9">
        <v>444.38278825794623</v>
      </c>
      <c r="I413" s="9">
        <f t="shared" si="51"/>
        <v>12110.682589976477</v>
      </c>
      <c r="J413" s="9">
        <f t="shared" si="52"/>
        <v>2196230.7727679308</v>
      </c>
      <c r="K413" s="9">
        <f t="shared" si="53"/>
        <v>181.3465720409238</v>
      </c>
      <c r="M413" s="9">
        <f t="shared" si="49"/>
        <v>0</v>
      </c>
      <c r="N413" s="22">
        <f t="shared" si="50"/>
        <v>22025134.407185022</v>
      </c>
      <c r="P413" s="22">
        <f t="shared" si="54"/>
        <v>0</v>
      </c>
      <c r="Q413" s="22">
        <f t="shared" si="55"/>
        <v>1</v>
      </c>
    </row>
    <row r="414" spans="1:17" x14ac:dyDescent="0.25">
      <c r="A414">
        <f t="shared" si="48"/>
        <v>409</v>
      </c>
      <c r="D414">
        <v>2769528.9783642702</v>
      </c>
      <c r="E414">
        <v>2695478.2606220227</v>
      </c>
      <c r="F414" s="22">
        <v>3550391.1068010428</v>
      </c>
      <c r="G414" s="22">
        <v>78885.567180362908</v>
      </c>
      <c r="H414" s="9">
        <v>1187.3087804586321</v>
      </c>
      <c r="I414" s="9">
        <f t="shared" si="51"/>
        <v>32126.163385296655</v>
      </c>
      <c r="J414" s="9">
        <f t="shared" si="52"/>
        <v>3550391.1068010428</v>
      </c>
      <c r="K414" s="9">
        <f t="shared" si="53"/>
        <v>110.51400891604655</v>
      </c>
      <c r="M414" s="9">
        <f t="shared" si="49"/>
        <v>0</v>
      </c>
      <c r="N414" s="22">
        <f t="shared" si="50"/>
        <v>60701935.663792267</v>
      </c>
      <c r="P414" s="22">
        <f t="shared" si="54"/>
        <v>0</v>
      </c>
      <c r="Q414" s="22">
        <f t="shared" si="55"/>
        <v>1</v>
      </c>
    </row>
    <row r="415" spans="1:17" x14ac:dyDescent="0.25">
      <c r="A415">
        <f t="shared" si="48"/>
        <v>410</v>
      </c>
      <c r="D415">
        <v>2492369.836869481</v>
      </c>
      <c r="E415">
        <v>2422818.3912641518</v>
      </c>
      <c r="F415" s="22">
        <v>4607101.8262858121</v>
      </c>
      <c r="G415" s="22">
        <v>70146.250364976935</v>
      </c>
      <c r="H415" s="9">
        <v>1134.4499438878411</v>
      </c>
      <c r="I415" s="9">
        <f t="shared" si="51"/>
        <v>30174.19916141604</v>
      </c>
      <c r="J415" s="9">
        <f t="shared" si="52"/>
        <v>4607101.8262858121</v>
      </c>
      <c r="K415" s="9">
        <f t="shared" si="53"/>
        <v>152.68348305253269</v>
      </c>
      <c r="M415" s="9">
        <f t="shared" si="49"/>
        <v>0</v>
      </c>
      <c r="N415" s="22">
        <f t="shared" si="50"/>
        <v>55741296.496546268</v>
      </c>
      <c r="P415" s="22">
        <f t="shared" si="54"/>
        <v>0</v>
      </c>
      <c r="Q415" s="22">
        <f t="shared" si="55"/>
        <v>1</v>
      </c>
    </row>
    <row r="416" spans="1:17" x14ac:dyDescent="0.25">
      <c r="A416">
        <f t="shared" si="48"/>
        <v>411</v>
      </c>
      <c r="D416">
        <v>1131015.6378611496</v>
      </c>
      <c r="E416">
        <v>1101895.0877880091</v>
      </c>
      <c r="F416" s="22">
        <v>3323625.0094117755</v>
      </c>
      <c r="G416" s="22">
        <v>39154.595122177336</v>
      </c>
      <c r="H416" s="9">
        <v>472.08587862819331</v>
      </c>
      <c r="I416" s="9">
        <f t="shared" si="51"/>
        <v>12633.659443731289</v>
      </c>
      <c r="J416" s="9">
        <f t="shared" si="52"/>
        <v>3323625.0094117755</v>
      </c>
      <c r="K416" s="9">
        <f t="shared" si="53"/>
        <v>263.07698289753483</v>
      </c>
      <c r="M416" s="9">
        <f t="shared" si="49"/>
        <v>0</v>
      </c>
      <c r="N416" s="22">
        <f t="shared" si="50"/>
        <v>21943693.878050804</v>
      </c>
      <c r="P416" s="22">
        <f t="shared" si="54"/>
        <v>0</v>
      </c>
      <c r="Q416" s="22">
        <f t="shared" si="55"/>
        <v>1</v>
      </c>
    </row>
    <row r="417" spans="1:17" x14ac:dyDescent="0.25">
      <c r="A417">
        <f t="shared" si="48"/>
        <v>412</v>
      </c>
      <c r="D417">
        <v>2095149.0689133639</v>
      </c>
      <c r="E417">
        <v>2031806.16635731</v>
      </c>
      <c r="F417" s="22">
        <v>5045781.7330055861</v>
      </c>
      <c r="G417" s="22">
        <v>74863.636911382448</v>
      </c>
      <c r="H417" s="9">
        <v>1032.6160710306649</v>
      </c>
      <c r="I417" s="9">
        <f t="shared" si="51"/>
        <v>27480.684844918393</v>
      </c>
      <c r="J417" s="9">
        <f t="shared" si="52"/>
        <v>5045781.7330055861</v>
      </c>
      <c r="K417" s="9">
        <f t="shared" si="53"/>
        <v>183.61193549143408</v>
      </c>
      <c r="M417" s="9">
        <f t="shared" si="49"/>
        <v>0</v>
      </c>
      <c r="N417" s="22">
        <f t="shared" si="50"/>
        <v>49915587.956831202</v>
      </c>
      <c r="P417" s="22">
        <f t="shared" si="54"/>
        <v>0</v>
      </c>
      <c r="Q417" s="22">
        <f t="shared" si="55"/>
        <v>1</v>
      </c>
    </row>
    <row r="418" spans="1:17" x14ac:dyDescent="0.25">
      <c r="A418">
        <f t="shared" si="48"/>
        <v>413</v>
      </c>
      <c r="D418">
        <v>2348019.8209311976</v>
      </c>
      <c r="E418">
        <v>2305500.1373483744</v>
      </c>
      <c r="F418" s="22">
        <v>4094021.2239665794</v>
      </c>
      <c r="G418" s="22">
        <v>46746.995714020843</v>
      </c>
      <c r="H418" s="9">
        <v>697.49402816520887</v>
      </c>
      <c r="I418" s="9">
        <f t="shared" si="51"/>
        <v>18446.739525572044</v>
      </c>
      <c r="J418" s="9">
        <f t="shared" si="52"/>
        <v>4094021.2239665794</v>
      </c>
      <c r="K418" s="9">
        <f t="shared" si="53"/>
        <v>221.93738998109595</v>
      </c>
      <c r="M418" s="9">
        <f t="shared" si="49"/>
        <v>0</v>
      </c>
      <c r="N418" s="22">
        <f t="shared" si="50"/>
        <v>32799457.827177506</v>
      </c>
      <c r="P418" s="22">
        <f t="shared" si="54"/>
        <v>0</v>
      </c>
      <c r="Q418" s="22">
        <f t="shared" si="55"/>
        <v>1</v>
      </c>
    </row>
    <row r="419" spans="1:17" x14ac:dyDescent="0.25">
      <c r="A419">
        <f t="shared" si="48"/>
        <v>414</v>
      </c>
      <c r="D419">
        <v>1448092.9628751408</v>
      </c>
      <c r="E419">
        <v>1401030.9881173193</v>
      </c>
      <c r="F419" s="22">
        <v>4824980.6805397691</v>
      </c>
      <c r="G419" s="22">
        <v>62276.099325921081</v>
      </c>
      <c r="H419" s="9">
        <v>757.67152798843745</v>
      </c>
      <c r="I419" s="9">
        <f t="shared" si="51"/>
        <v>20417.367128933296</v>
      </c>
      <c r="J419" s="9">
        <f t="shared" si="52"/>
        <v>4824980.6805397691</v>
      </c>
      <c r="K419" s="9">
        <f t="shared" si="53"/>
        <v>236.31747668886874</v>
      </c>
      <c r="M419" s="9">
        <f t="shared" si="49"/>
        <v>0</v>
      </c>
      <c r="N419" s="22">
        <f t="shared" si="50"/>
        <v>36009753.577326819</v>
      </c>
      <c r="P419" s="22">
        <f t="shared" si="54"/>
        <v>0</v>
      </c>
      <c r="Q419" s="22">
        <f t="shared" si="55"/>
        <v>1</v>
      </c>
    </row>
    <row r="420" spans="1:17" x14ac:dyDescent="0.25">
      <c r="A420">
        <f t="shared" si="48"/>
        <v>415</v>
      </c>
      <c r="D420">
        <v>2465165.043787593</v>
      </c>
      <c r="E420">
        <v>2393032.5911353291</v>
      </c>
      <c r="F420" s="22">
        <v>4104131.0163482022</v>
      </c>
      <c r="G420" s="22">
        <v>100012.33911152353</v>
      </c>
      <c r="H420" s="9">
        <v>1195.0653291360723</v>
      </c>
      <c r="I420" s="9">
        <f t="shared" si="51"/>
        <v>31293.943258658182</v>
      </c>
      <c r="J420" s="9">
        <f t="shared" si="52"/>
        <v>4104131.0163482022</v>
      </c>
      <c r="K420" s="9">
        <f t="shared" si="53"/>
        <v>131.14777458455004</v>
      </c>
      <c r="M420" s="9">
        <f t="shared" si="49"/>
        <v>0</v>
      </c>
      <c r="N420" s="22">
        <f t="shared" si="50"/>
        <v>58483755.500968158</v>
      </c>
      <c r="P420" s="22">
        <f t="shared" si="54"/>
        <v>0</v>
      </c>
      <c r="Q420" s="22">
        <f t="shared" si="55"/>
        <v>1</v>
      </c>
    </row>
    <row r="421" spans="1:17" x14ac:dyDescent="0.25">
      <c r="A421">
        <f t="shared" si="48"/>
        <v>416</v>
      </c>
      <c r="D421">
        <v>1655628.6815591105</v>
      </c>
      <c r="E421">
        <v>1621046.1019116596</v>
      </c>
      <c r="F421" s="22">
        <v>2500663.8054198436</v>
      </c>
      <c r="G421" s="22">
        <v>30858.21141881212</v>
      </c>
      <c r="H421" s="9">
        <v>562.3423261737953</v>
      </c>
      <c r="I421" s="9">
        <f t="shared" si="51"/>
        <v>15003.306354250117</v>
      </c>
      <c r="J421" s="9">
        <f t="shared" si="52"/>
        <v>2500663.8054198436</v>
      </c>
      <c r="K421" s="9">
        <f t="shared" si="53"/>
        <v>166.67418143544467</v>
      </c>
      <c r="M421" s="9">
        <f t="shared" si="49"/>
        <v>0</v>
      </c>
      <c r="N421" s="22">
        <f t="shared" si="50"/>
        <v>27505948.903080389</v>
      </c>
      <c r="P421" s="22">
        <f t="shared" si="54"/>
        <v>0</v>
      </c>
      <c r="Q421" s="22">
        <f t="shared" si="55"/>
        <v>1</v>
      </c>
    </row>
    <row r="422" spans="1:17" x14ac:dyDescent="0.25">
      <c r="A422">
        <f t="shared" si="48"/>
        <v>417</v>
      </c>
      <c r="D422">
        <v>2393204.8391418448</v>
      </c>
      <c r="E422">
        <v>2290719.9705769913</v>
      </c>
      <c r="F422" s="22">
        <v>3355806.1166236755</v>
      </c>
      <c r="G422" s="22">
        <v>109010.59581435357</v>
      </c>
      <c r="H422" s="9">
        <v>1678.274061144708</v>
      </c>
      <c r="I422" s="9">
        <f t="shared" si="51"/>
        <v>44462.035378176013</v>
      </c>
      <c r="J422" s="9">
        <f t="shared" si="52"/>
        <v>3355806.1166236755</v>
      </c>
      <c r="K422" s="9">
        <f t="shared" si="53"/>
        <v>75.47576461762381</v>
      </c>
      <c r="M422" s="9">
        <f t="shared" si="49"/>
        <v>0</v>
      </c>
      <c r="N422" s="22">
        <f t="shared" si="50"/>
        <v>85568264.639728352</v>
      </c>
      <c r="P422" s="22">
        <f t="shared" si="54"/>
        <v>0</v>
      </c>
      <c r="Q422" s="22">
        <f t="shared" si="55"/>
        <v>1</v>
      </c>
    </row>
    <row r="423" spans="1:17" x14ac:dyDescent="0.25">
      <c r="A423">
        <f t="shared" si="48"/>
        <v>418</v>
      </c>
      <c r="D423">
        <v>2359660.1932459394</v>
      </c>
      <c r="E423">
        <v>2285331.4212873345</v>
      </c>
      <c r="F423" s="22">
        <v>5130517.1115109306</v>
      </c>
      <c r="G423" s="22">
        <v>74594.488431155827</v>
      </c>
      <c r="H423" s="9">
        <v>1206.5585602106075</v>
      </c>
      <c r="I423" s="9">
        <f t="shared" si="51"/>
        <v>32246.794426521159</v>
      </c>
      <c r="J423" s="9">
        <f t="shared" si="52"/>
        <v>5130517.1115109306</v>
      </c>
      <c r="K423" s="9">
        <f t="shared" si="53"/>
        <v>159.10161623046076</v>
      </c>
      <c r="M423" s="9">
        <f t="shared" si="49"/>
        <v>0</v>
      </c>
      <c r="N423" s="22">
        <f t="shared" si="50"/>
        <v>59363071.741531387</v>
      </c>
      <c r="P423" s="22">
        <f t="shared" si="54"/>
        <v>0</v>
      </c>
      <c r="Q423" s="22">
        <f t="shared" si="55"/>
        <v>1</v>
      </c>
    </row>
    <row r="424" spans="1:17" x14ac:dyDescent="0.25">
      <c r="A424">
        <f t="shared" si="48"/>
        <v>419</v>
      </c>
      <c r="D424">
        <v>1653425.0343123826</v>
      </c>
      <c r="E424">
        <v>1603831.7076316443</v>
      </c>
      <c r="F424" s="22">
        <v>3420407.7011618922</v>
      </c>
      <c r="G424" s="22">
        <v>59630.287350803861</v>
      </c>
      <c r="H424" s="9">
        <v>797.28593220690527</v>
      </c>
      <c r="I424" s="9">
        <f t="shared" si="51"/>
        <v>21515.568847171478</v>
      </c>
      <c r="J424" s="9">
        <f t="shared" si="52"/>
        <v>3420407.7011618922</v>
      </c>
      <c r="K424" s="9">
        <f t="shared" si="53"/>
        <v>158.9736123389344</v>
      </c>
      <c r="M424" s="9">
        <f t="shared" si="49"/>
        <v>0</v>
      </c>
      <c r="N424" s="22">
        <f t="shared" si="50"/>
        <v>39610729.993181065</v>
      </c>
      <c r="P424" s="22">
        <f t="shared" si="54"/>
        <v>0</v>
      </c>
      <c r="Q424" s="22">
        <f t="shared" si="55"/>
        <v>1</v>
      </c>
    </row>
    <row r="425" spans="1:17" x14ac:dyDescent="0.25">
      <c r="A425">
        <f t="shared" si="48"/>
        <v>420</v>
      </c>
      <c r="D425">
        <v>2283274.8994849054</v>
      </c>
      <c r="E425">
        <v>2202658.1977288327</v>
      </c>
      <c r="F425" s="22">
        <v>4937246.3910050103</v>
      </c>
      <c r="G425" s="22">
        <v>94361.28766805763</v>
      </c>
      <c r="H425" s="9">
        <v>1319.4874256901239</v>
      </c>
      <c r="I425" s="9">
        <f t="shared" si="51"/>
        <v>34974.749889854575</v>
      </c>
      <c r="J425" s="9">
        <f t="shared" si="52"/>
        <v>4937246.3910050103</v>
      </c>
      <c r="K425" s="9">
        <f t="shared" si="53"/>
        <v>141.16602424760154</v>
      </c>
      <c r="M425" s="9">
        <f t="shared" si="49"/>
        <v>0</v>
      </c>
      <c r="N425" s="22">
        <f t="shared" si="50"/>
        <v>65012253.388704136</v>
      </c>
      <c r="P425" s="22">
        <f t="shared" si="54"/>
        <v>0</v>
      </c>
      <c r="Q425" s="22">
        <f t="shared" si="55"/>
        <v>1</v>
      </c>
    </row>
    <row r="426" spans="1:17" x14ac:dyDescent="0.25">
      <c r="A426">
        <f t="shared" si="48"/>
        <v>421</v>
      </c>
      <c r="D426">
        <v>2065310.713656737</v>
      </c>
      <c r="E426">
        <v>1999689.7700634697</v>
      </c>
      <c r="F426" s="22">
        <v>4298563.5641583065</v>
      </c>
      <c r="G426" s="22">
        <v>78722.603590415776</v>
      </c>
      <c r="H426" s="9">
        <v>1068.6918656770431</v>
      </c>
      <c r="I426" s="9">
        <f t="shared" si="51"/>
        <v>28468.990168503107</v>
      </c>
      <c r="J426" s="9">
        <f t="shared" si="52"/>
        <v>4298563.5641583065</v>
      </c>
      <c r="K426" s="9">
        <f t="shared" si="53"/>
        <v>150.99107972273833</v>
      </c>
      <c r="M426" s="9">
        <f t="shared" si="49"/>
        <v>0</v>
      </c>
      <c r="N426" s="22">
        <f t="shared" si="50"/>
        <v>52639416.772847906</v>
      </c>
      <c r="P426" s="22">
        <f t="shared" si="54"/>
        <v>0</v>
      </c>
      <c r="Q426" s="22">
        <f t="shared" si="55"/>
        <v>1</v>
      </c>
    </row>
    <row r="427" spans="1:17" x14ac:dyDescent="0.25">
      <c r="A427">
        <f t="shared" si="48"/>
        <v>422</v>
      </c>
      <c r="D427">
        <v>1641873.1641195666</v>
      </c>
      <c r="E427">
        <v>1583684.9571061507</v>
      </c>
      <c r="F427" s="22">
        <v>2377316.4656669479</v>
      </c>
      <c r="G427" s="22">
        <v>79954.473868274988</v>
      </c>
      <c r="H427" s="9">
        <v>952.67859639613744</v>
      </c>
      <c r="I427" s="9">
        <f t="shared" si="51"/>
        <v>25244.371730700339</v>
      </c>
      <c r="J427" s="9">
        <f t="shared" si="52"/>
        <v>2377316.4656669479</v>
      </c>
      <c r="K427" s="9">
        <f t="shared" si="53"/>
        <v>94.172138289971045</v>
      </c>
      <c r="M427" s="9">
        <f t="shared" si="49"/>
        <v>0</v>
      </c>
      <c r="N427" s="22">
        <f t="shared" si="50"/>
        <v>48111426.99573373</v>
      </c>
      <c r="P427" s="22">
        <f t="shared" si="54"/>
        <v>0</v>
      </c>
      <c r="Q427" s="22">
        <f t="shared" si="55"/>
        <v>1</v>
      </c>
    </row>
    <row r="428" spans="1:17" x14ac:dyDescent="0.25">
      <c r="A428">
        <f t="shared" si="48"/>
        <v>423</v>
      </c>
      <c r="D428">
        <v>2220266.6466665925</v>
      </c>
      <c r="E428">
        <v>2149638.2245342606</v>
      </c>
      <c r="F428" s="22">
        <v>3509168.4902500976</v>
      </c>
      <c r="G428" s="22">
        <v>78519.408312585452</v>
      </c>
      <c r="H428" s="9">
        <v>1154.6786282865869</v>
      </c>
      <c r="I428" s="9">
        <f t="shared" si="51"/>
        <v>30641.434657890863</v>
      </c>
      <c r="J428" s="9">
        <f t="shared" si="52"/>
        <v>3509168.4902500976</v>
      </c>
      <c r="K428" s="9">
        <f t="shared" si="53"/>
        <v>114.52363537901145</v>
      </c>
      <c r="M428" s="9">
        <f t="shared" si="49"/>
        <v>0</v>
      </c>
      <c r="N428" s="22">
        <f t="shared" si="50"/>
        <v>57773700.825531632</v>
      </c>
      <c r="P428" s="22">
        <f t="shared" si="54"/>
        <v>0</v>
      </c>
      <c r="Q428" s="22">
        <f t="shared" si="55"/>
        <v>1</v>
      </c>
    </row>
    <row r="429" spans="1:17" x14ac:dyDescent="0.25">
      <c r="A429">
        <f t="shared" si="48"/>
        <v>424</v>
      </c>
      <c r="D429">
        <v>3168342.9017857304</v>
      </c>
      <c r="E429">
        <v>3063020.1241593328</v>
      </c>
      <c r="F429" s="22">
        <v>5187135.9940720666</v>
      </c>
      <c r="G429" s="22">
        <v>110122.27993228809</v>
      </c>
      <c r="H429" s="9">
        <v>1728.4731184132688</v>
      </c>
      <c r="I429" s="9">
        <f t="shared" si="51"/>
        <v>45693.233845436313</v>
      </c>
      <c r="J429" s="9">
        <f t="shared" si="52"/>
        <v>5187135.9940720666</v>
      </c>
      <c r="K429" s="9">
        <f t="shared" si="53"/>
        <v>113.52087732766458</v>
      </c>
      <c r="M429" s="9">
        <f t="shared" si="49"/>
        <v>0</v>
      </c>
      <c r="N429" s="22">
        <f t="shared" si="50"/>
        <v>86199331.69680056</v>
      </c>
      <c r="P429" s="22">
        <f t="shared" si="54"/>
        <v>0</v>
      </c>
      <c r="Q429" s="22">
        <f t="shared" si="55"/>
        <v>1</v>
      </c>
    </row>
    <row r="430" spans="1:17" x14ac:dyDescent="0.25">
      <c r="A430">
        <f t="shared" si="48"/>
        <v>425</v>
      </c>
      <c r="D430">
        <v>2331172.8315762826</v>
      </c>
      <c r="E430">
        <v>2285548.598566209</v>
      </c>
      <c r="F430" s="22">
        <v>2571164.5849356232</v>
      </c>
      <c r="G430" s="22">
        <v>56190.36201197515</v>
      </c>
      <c r="H430" s="9">
        <v>748.52566066603322</v>
      </c>
      <c r="I430" s="9">
        <f t="shared" si="51"/>
        <v>19793.617249090355</v>
      </c>
      <c r="J430" s="9">
        <f t="shared" si="52"/>
        <v>2571164.5849356232</v>
      </c>
      <c r="K430" s="9">
        <f t="shared" si="53"/>
        <v>129.89867150501684</v>
      </c>
      <c r="M430" s="9">
        <f t="shared" si="49"/>
        <v>0</v>
      </c>
      <c r="N430" s="22">
        <f t="shared" si="50"/>
        <v>37016069.913245089</v>
      </c>
      <c r="P430" s="22">
        <f t="shared" si="54"/>
        <v>0</v>
      </c>
      <c r="Q430" s="22">
        <f t="shared" si="55"/>
        <v>1</v>
      </c>
    </row>
    <row r="431" spans="1:17" x14ac:dyDescent="0.25">
      <c r="A431">
        <f t="shared" si="48"/>
        <v>426</v>
      </c>
      <c r="D431">
        <v>1855047.3469186607</v>
      </c>
      <c r="E431">
        <v>1788648.845714292</v>
      </c>
      <c r="F431" s="22">
        <v>3003667.387047308</v>
      </c>
      <c r="G431" s="22">
        <v>83505.023749947344</v>
      </c>
      <c r="H431" s="9">
        <v>1086.6782717811402</v>
      </c>
      <c r="I431" s="9">
        <f t="shared" si="51"/>
        <v>28806.325762503297</v>
      </c>
      <c r="J431" s="9">
        <f t="shared" si="52"/>
        <v>3003667.387047308</v>
      </c>
      <c r="K431" s="9">
        <f t="shared" si="53"/>
        <v>104.2711039169435</v>
      </c>
      <c r="M431" s="9">
        <f t="shared" si="49"/>
        <v>0</v>
      </c>
      <c r="N431" s="22">
        <f t="shared" si="50"/>
        <v>54608984.137959287</v>
      </c>
      <c r="P431" s="22">
        <f t="shared" si="54"/>
        <v>0</v>
      </c>
      <c r="Q431" s="22">
        <f t="shared" si="55"/>
        <v>1</v>
      </c>
    </row>
    <row r="432" spans="1:17" x14ac:dyDescent="0.25">
      <c r="A432">
        <f t="shared" si="48"/>
        <v>427</v>
      </c>
      <c r="D432">
        <v>2057392.4811951653</v>
      </c>
      <c r="E432">
        <v>2028489.2102099552</v>
      </c>
      <c r="F432" s="22">
        <v>3693887.6481718873</v>
      </c>
      <c r="G432" s="22">
        <v>25584.301170547693</v>
      </c>
      <c r="H432" s="9">
        <v>473.58644237885164</v>
      </c>
      <c r="I432" s="9">
        <f t="shared" si="51"/>
        <v>12539.395084223543</v>
      </c>
      <c r="J432" s="9">
        <f t="shared" si="52"/>
        <v>3693887.6481718873</v>
      </c>
      <c r="K432" s="9">
        <f t="shared" si="53"/>
        <v>294.58260333621331</v>
      </c>
      <c r="M432" s="9">
        <f t="shared" si="49"/>
        <v>0</v>
      </c>
      <c r="N432" s="22">
        <f t="shared" si="50"/>
        <v>21384902.520275198</v>
      </c>
      <c r="P432" s="22">
        <f t="shared" si="54"/>
        <v>0</v>
      </c>
      <c r="Q432" s="22">
        <f t="shared" si="55"/>
        <v>1</v>
      </c>
    </row>
    <row r="433" spans="1:17" x14ac:dyDescent="0.25">
      <c r="A433">
        <f t="shared" si="48"/>
        <v>428</v>
      </c>
      <c r="D433">
        <v>1673574.285973625</v>
      </c>
      <c r="E433">
        <v>1633053.6858446545</v>
      </c>
      <c r="F433" s="22">
        <v>3951885.0536272652</v>
      </c>
      <c r="G433" s="22">
        <v>39680.629028363852</v>
      </c>
      <c r="H433" s="9">
        <v>645.35970863963303</v>
      </c>
      <c r="I433" s="9">
        <f t="shared" si="51"/>
        <v>17579.457159952592</v>
      </c>
      <c r="J433" s="9">
        <f t="shared" si="52"/>
        <v>3951885.0536272652</v>
      </c>
      <c r="K433" s="9">
        <f t="shared" si="53"/>
        <v>224.80131312757342</v>
      </c>
      <c r="M433" s="9">
        <f t="shared" si="49"/>
        <v>0</v>
      </c>
      <c r="N433" s="22">
        <f t="shared" si="50"/>
        <v>31207029.26627792</v>
      </c>
      <c r="P433" s="22">
        <f t="shared" si="54"/>
        <v>0</v>
      </c>
      <c r="Q433" s="22">
        <f t="shared" si="55"/>
        <v>1</v>
      </c>
    </row>
    <row r="434" spans="1:17" x14ac:dyDescent="0.25">
      <c r="A434">
        <f t="shared" si="48"/>
        <v>429</v>
      </c>
      <c r="D434">
        <v>2011906.4694793927</v>
      </c>
      <c r="E434">
        <v>1942772.7172257996</v>
      </c>
      <c r="F434" s="22">
        <v>2584525.6729528666</v>
      </c>
      <c r="G434" s="22">
        <v>108150.94918501371</v>
      </c>
      <c r="H434" s="9">
        <v>1114.5277795078728</v>
      </c>
      <c r="I434" s="9">
        <f t="shared" si="51"/>
        <v>29992.987077698861</v>
      </c>
      <c r="J434" s="9">
        <f t="shared" si="52"/>
        <v>2584525.6729528666</v>
      </c>
      <c r="K434" s="9">
        <f t="shared" si="53"/>
        <v>86.170999449220517</v>
      </c>
      <c r="M434" s="9">
        <f t="shared" si="49"/>
        <v>0</v>
      </c>
      <c r="N434" s="22">
        <f t="shared" si="50"/>
        <v>57401448.482444853</v>
      </c>
      <c r="P434" s="22">
        <f t="shared" si="54"/>
        <v>0</v>
      </c>
      <c r="Q434" s="22">
        <f t="shared" si="55"/>
        <v>1</v>
      </c>
    </row>
    <row r="435" spans="1:17" x14ac:dyDescent="0.25">
      <c r="A435">
        <f t="shared" si="48"/>
        <v>430</v>
      </c>
      <c r="D435">
        <v>1980897.8246578204</v>
      </c>
      <c r="E435">
        <v>1956471.6138718512</v>
      </c>
      <c r="F435" s="22">
        <v>2800929.1635923125</v>
      </c>
      <c r="G435" s="22">
        <v>8638.8783078526485</v>
      </c>
      <c r="H435" s="9">
        <v>407.23607121038367</v>
      </c>
      <c r="I435" s="9">
        <f t="shared" si="51"/>
        <v>10597.067287384862</v>
      </c>
      <c r="J435" s="9">
        <f t="shared" si="52"/>
        <v>2800929.1635923125</v>
      </c>
      <c r="K435" s="9">
        <f t="shared" si="53"/>
        <v>264.31172772929744</v>
      </c>
      <c r="M435" s="9">
        <f t="shared" si="49"/>
        <v>0</v>
      </c>
      <c r="N435" s="22">
        <f t="shared" si="50"/>
        <v>18393205.411177412</v>
      </c>
      <c r="P435" s="22">
        <f t="shared" si="54"/>
        <v>0</v>
      </c>
      <c r="Q435" s="22">
        <f t="shared" si="55"/>
        <v>1</v>
      </c>
    </row>
    <row r="436" spans="1:17" x14ac:dyDescent="0.25">
      <c r="A436">
        <f t="shared" si="48"/>
        <v>431</v>
      </c>
      <c r="D436">
        <v>1715922.2260957311</v>
      </c>
      <c r="E436">
        <v>1668873.9306579574</v>
      </c>
      <c r="F436" s="22">
        <v>3495113.6561117764</v>
      </c>
      <c r="G436" s="22">
        <v>59873.475591835013</v>
      </c>
      <c r="H436" s="9">
        <v>776.08198237650504</v>
      </c>
      <c r="I436" s="9">
        <f t="shared" si="51"/>
        <v>20411.432492723739</v>
      </c>
      <c r="J436" s="9">
        <f t="shared" si="52"/>
        <v>3495113.6561117764</v>
      </c>
      <c r="K436" s="9">
        <f t="shared" si="53"/>
        <v>171.23313894591735</v>
      </c>
      <c r="M436" s="9">
        <f t="shared" si="49"/>
        <v>0</v>
      </c>
      <c r="N436" s="22">
        <f t="shared" si="50"/>
        <v>37327751.329335704</v>
      </c>
      <c r="P436" s="22">
        <f t="shared" si="54"/>
        <v>0</v>
      </c>
      <c r="Q436" s="22">
        <f t="shared" si="55"/>
        <v>1</v>
      </c>
    </row>
    <row r="437" spans="1:17" x14ac:dyDescent="0.25">
      <c r="A437">
        <f t="shared" si="48"/>
        <v>432</v>
      </c>
      <c r="D437">
        <v>2195891.7165935985</v>
      </c>
      <c r="E437">
        <v>2137542.89902844</v>
      </c>
      <c r="F437" s="22">
        <v>3887301.866570232</v>
      </c>
      <c r="G437" s="22">
        <v>58553.15975608649</v>
      </c>
      <c r="H437" s="9">
        <v>965.7356735127978</v>
      </c>
      <c r="I437" s="9">
        <f t="shared" si="51"/>
        <v>25314.05101246835</v>
      </c>
      <c r="J437" s="9">
        <f t="shared" si="52"/>
        <v>3887301.866570232</v>
      </c>
      <c r="K437" s="9">
        <f t="shared" si="53"/>
        <v>153.56300991317252</v>
      </c>
      <c r="M437" s="9">
        <f t="shared" si="49"/>
        <v>0</v>
      </c>
      <c r="N437" s="22">
        <f t="shared" si="50"/>
        <v>46740800.158366464</v>
      </c>
      <c r="P437" s="22">
        <f t="shared" si="54"/>
        <v>0</v>
      </c>
      <c r="Q437" s="22">
        <f t="shared" si="55"/>
        <v>1</v>
      </c>
    </row>
    <row r="438" spans="1:17" x14ac:dyDescent="0.25">
      <c r="A438">
        <f t="shared" si="48"/>
        <v>433</v>
      </c>
      <c r="D438">
        <v>2448219.7792856242</v>
      </c>
      <c r="E438">
        <v>2409653.6801923597</v>
      </c>
      <c r="F438" s="22">
        <v>4854929.1587333893</v>
      </c>
      <c r="G438" s="22">
        <v>32898.828665570603</v>
      </c>
      <c r="H438" s="9">
        <v>628.51930448568601</v>
      </c>
      <c r="I438" s="9">
        <f t="shared" si="51"/>
        <v>16731.516430621843</v>
      </c>
      <c r="J438" s="9">
        <f t="shared" si="52"/>
        <v>4854929.1587333893</v>
      </c>
      <c r="K438" s="9">
        <f t="shared" si="53"/>
        <v>290.16671494569073</v>
      </c>
      <c r="M438" s="9">
        <f t="shared" si="49"/>
        <v>0</v>
      </c>
      <c r="N438" s="22">
        <f t="shared" si="50"/>
        <v>28608103.702510297</v>
      </c>
      <c r="P438" s="22">
        <f t="shared" si="54"/>
        <v>0</v>
      </c>
      <c r="Q438" s="22">
        <f t="shared" si="55"/>
        <v>1</v>
      </c>
    </row>
    <row r="439" spans="1:17" x14ac:dyDescent="0.25">
      <c r="A439">
        <f t="shared" si="48"/>
        <v>434</v>
      </c>
      <c r="D439">
        <v>1875294.1975767442</v>
      </c>
      <c r="E439">
        <v>1798020.8016873426</v>
      </c>
      <c r="F439" s="22">
        <v>3173228.0888471329</v>
      </c>
      <c r="G439" s="22">
        <v>92911.751185298301</v>
      </c>
      <c r="H439" s="9">
        <v>1264.5374722676643</v>
      </c>
      <c r="I439" s="9">
        <f t="shared" si="51"/>
        <v>33524.290072658019</v>
      </c>
      <c r="J439" s="9">
        <f t="shared" si="52"/>
        <v>3173228.0888471329</v>
      </c>
      <c r="K439" s="9">
        <f t="shared" si="53"/>
        <v>94.654594682533698</v>
      </c>
      <c r="M439" s="9">
        <f t="shared" si="49"/>
        <v>0</v>
      </c>
      <c r="N439" s="22">
        <f t="shared" si="50"/>
        <v>63875352.056468911</v>
      </c>
      <c r="P439" s="22">
        <f t="shared" si="54"/>
        <v>0</v>
      </c>
      <c r="Q439" s="22">
        <f t="shared" si="55"/>
        <v>1</v>
      </c>
    </row>
    <row r="440" spans="1:17" x14ac:dyDescent="0.25">
      <c r="A440">
        <f t="shared" si="48"/>
        <v>435</v>
      </c>
      <c r="D440">
        <v>1974863.8839555567</v>
      </c>
      <c r="E440">
        <v>1933226.7926573872</v>
      </c>
      <c r="F440" s="22">
        <v>2840363.0949040796</v>
      </c>
      <c r="G440" s="22">
        <v>38598.983230162776</v>
      </c>
      <c r="H440" s="9">
        <v>671.50406956365259</v>
      </c>
      <c r="I440" s="9">
        <f t="shared" si="51"/>
        <v>18063.835688797837</v>
      </c>
      <c r="J440" s="9">
        <f t="shared" si="52"/>
        <v>2840363.0949040796</v>
      </c>
      <c r="K440" s="9">
        <f t="shared" si="53"/>
        <v>157.24030841719355</v>
      </c>
      <c r="M440" s="9">
        <f t="shared" si="49"/>
        <v>0</v>
      </c>
      <c r="N440" s="22">
        <f t="shared" si="50"/>
        <v>33287308.28269159</v>
      </c>
      <c r="P440" s="22">
        <f t="shared" si="54"/>
        <v>0</v>
      </c>
      <c r="Q440" s="22">
        <f t="shared" si="55"/>
        <v>1</v>
      </c>
    </row>
    <row r="441" spans="1:17" x14ac:dyDescent="0.25">
      <c r="A441">
        <f t="shared" si="48"/>
        <v>436</v>
      </c>
      <c r="D441">
        <v>2925937.5609585028</v>
      </c>
      <c r="E441">
        <v>2884437.3254252621</v>
      </c>
      <c r="F441" s="22">
        <v>3108590.1790409191</v>
      </c>
      <c r="G441" s="22">
        <v>33815.593390945171</v>
      </c>
      <c r="H441" s="9">
        <v>682.42598575434386</v>
      </c>
      <c r="I441" s="9">
        <f t="shared" si="51"/>
        <v>18004.462183741151</v>
      </c>
      <c r="J441" s="9">
        <f t="shared" si="52"/>
        <v>3108590.1790409191</v>
      </c>
      <c r="K441" s="9">
        <f t="shared" si="53"/>
        <v>172.65665296284814</v>
      </c>
      <c r="M441" s="9">
        <f t="shared" si="49"/>
        <v>0</v>
      </c>
      <c r="N441" s="22">
        <f t="shared" si="50"/>
        <v>32900334.188441385</v>
      </c>
      <c r="P441" s="22">
        <f t="shared" si="54"/>
        <v>0</v>
      </c>
      <c r="Q441" s="22">
        <f t="shared" si="55"/>
        <v>1</v>
      </c>
    </row>
    <row r="442" spans="1:17" x14ac:dyDescent="0.25">
      <c r="A442">
        <f t="shared" si="48"/>
        <v>437</v>
      </c>
      <c r="D442">
        <v>2010420.0377346424</v>
      </c>
      <c r="E442">
        <v>1961395.0132760531</v>
      </c>
      <c r="F442" s="22">
        <v>2280030.3299402213</v>
      </c>
      <c r="G442" s="22">
        <v>49380.588556626048</v>
      </c>
      <c r="H442" s="9">
        <v>793.37786166469596</v>
      </c>
      <c r="I442" s="9">
        <f t="shared" si="51"/>
        <v>21269.016611114366</v>
      </c>
      <c r="J442" s="9">
        <f t="shared" si="52"/>
        <v>2280030.3299402213</v>
      </c>
      <c r="K442" s="9">
        <f t="shared" si="53"/>
        <v>107.19961207556561</v>
      </c>
      <c r="M442" s="9">
        <f t="shared" si="49"/>
        <v>0</v>
      </c>
      <c r="N442" s="22">
        <f t="shared" si="50"/>
        <v>40258002.892288513</v>
      </c>
      <c r="P442" s="22">
        <f t="shared" si="54"/>
        <v>0</v>
      </c>
      <c r="Q442" s="22">
        <f t="shared" si="55"/>
        <v>1</v>
      </c>
    </row>
    <row r="443" spans="1:17" x14ac:dyDescent="0.25">
      <c r="A443">
        <f t="shared" si="48"/>
        <v>438</v>
      </c>
      <c r="D443">
        <v>2180290.9160959781</v>
      </c>
      <c r="E443">
        <v>2132943.5547268493</v>
      </c>
      <c r="F443" s="22">
        <v>3315539.2875713045</v>
      </c>
      <c r="G443" s="22">
        <v>55420.780537481012</v>
      </c>
      <c r="H443" s="9">
        <v>762.77536893976503</v>
      </c>
      <c r="I443" s="9">
        <f t="shared" si="51"/>
        <v>20541.179256382842</v>
      </c>
      <c r="J443" s="9">
        <f t="shared" si="52"/>
        <v>3315539.2875713045</v>
      </c>
      <c r="K443" s="9">
        <f t="shared" si="53"/>
        <v>161.40939359852254</v>
      </c>
      <c r="M443" s="9">
        <f t="shared" si="49"/>
        <v>0</v>
      </c>
      <c r="N443" s="22">
        <f t="shared" si="50"/>
        <v>37766819.22519438</v>
      </c>
      <c r="P443" s="22">
        <f t="shared" si="54"/>
        <v>0</v>
      </c>
      <c r="Q443" s="22">
        <f t="shared" si="55"/>
        <v>1</v>
      </c>
    </row>
    <row r="444" spans="1:17" x14ac:dyDescent="0.25">
      <c r="A444">
        <f t="shared" si="48"/>
        <v>439</v>
      </c>
      <c r="D444">
        <v>3567188.637230481</v>
      </c>
      <c r="E444">
        <v>3455127.7534311097</v>
      </c>
      <c r="F444" s="22">
        <v>3718443.444427338</v>
      </c>
      <c r="G444" s="22">
        <v>109890.87294435088</v>
      </c>
      <c r="H444" s="9">
        <v>1786.8547555015757</v>
      </c>
      <c r="I444" s="9">
        <f t="shared" si="51"/>
        <v>48616.493827519247</v>
      </c>
      <c r="J444" s="9">
        <f t="shared" si="52"/>
        <v>3718443.444427338</v>
      </c>
      <c r="K444" s="9">
        <f t="shared" si="53"/>
        <v>76.485224492320796</v>
      </c>
      <c r="M444" s="9">
        <f t="shared" si="49"/>
        <v>0</v>
      </c>
      <c r="N444" s="22">
        <f t="shared" si="50"/>
        <v>93514544.21061115</v>
      </c>
      <c r="P444" s="22">
        <f t="shared" si="54"/>
        <v>0</v>
      </c>
      <c r="Q444" s="22">
        <f t="shared" si="55"/>
        <v>1</v>
      </c>
    </row>
    <row r="445" spans="1:17" x14ac:dyDescent="0.25">
      <c r="A445">
        <f t="shared" si="48"/>
        <v>440</v>
      </c>
      <c r="D445">
        <v>2913658.509143264</v>
      </c>
      <c r="E445">
        <v>2788381.2693572803</v>
      </c>
      <c r="F445" s="22">
        <v>4499662.8980585551</v>
      </c>
      <c r="G445" s="22">
        <v>119126.23152670223</v>
      </c>
      <c r="H445" s="9">
        <v>2039.4741871943552</v>
      </c>
      <c r="I445" s="9">
        <f t="shared" si="51"/>
        <v>54350.277708751164</v>
      </c>
      <c r="J445" s="9">
        <f t="shared" si="52"/>
        <v>4499662.8980585551</v>
      </c>
      <c r="K445" s="9">
        <f t="shared" si="53"/>
        <v>82.790062677711873</v>
      </c>
      <c r="M445" s="9">
        <f t="shared" si="49"/>
        <v>0</v>
      </c>
      <c r="N445" s="22">
        <f t="shared" si="50"/>
        <v>104200892.51944378</v>
      </c>
      <c r="P445" s="22">
        <f t="shared" si="54"/>
        <v>0</v>
      </c>
      <c r="Q445" s="22">
        <f t="shared" si="55"/>
        <v>1</v>
      </c>
    </row>
    <row r="446" spans="1:17" x14ac:dyDescent="0.25">
      <c r="A446">
        <f t="shared" si="48"/>
        <v>441</v>
      </c>
      <c r="D446">
        <v>899151.73507098132</v>
      </c>
      <c r="E446">
        <v>868293.73623845587</v>
      </c>
      <c r="F446" s="22">
        <v>3592094.0073587745</v>
      </c>
      <c r="G446" s="22">
        <v>37501.953603427195</v>
      </c>
      <c r="H446" s="9">
        <v>502.25468582682697</v>
      </c>
      <c r="I446" s="9">
        <f t="shared" si="51"/>
        <v>13387.434213502842</v>
      </c>
      <c r="J446" s="9">
        <f t="shared" si="52"/>
        <v>3592094.0073587745</v>
      </c>
      <c r="K446" s="9">
        <f t="shared" si="53"/>
        <v>268.31833121060004</v>
      </c>
      <c r="M446" s="9">
        <f t="shared" si="49"/>
        <v>0</v>
      </c>
      <c r="N446" s="22">
        <f t="shared" si="50"/>
        <v>23182774.419646908</v>
      </c>
      <c r="P446" s="22">
        <f t="shared" si="54"/>
        <v>0</v>
      </c>
      <c r="Q446" s="22">
        <f t="shared" si="55"/>
        <v>1</v>
      </c>
    </row>
    <row r="447" spans="1:17" x14ac:dyDescent="0.25">
      <c r="A447">
        <f t="shared" si="48"/>
        <v>442</v>
      </c>
      <c r="D447">
        <v>2269756.7312555728</v>
      </c>
      <c r="E447">
        <v>2222127.9006042778</v>
      </c>
      <c r="F447" s="22">
        <v>3869305.7414949453</v>
      </c>
      <c r="G447" s="22">
        <v>68154.168377458409</v>
      </c>
      <c r="H447" s="9">
        <v>786.86630171729485</v>
      </c>
      <c r="I447" s="9">
        <f t="shared" si="51"/>
        <v>20663.291889757784</v>
      </c>
      <c r="J447" s="9">
        <f t="shared" si="52"/>
        <v>3869305.7414949453</v>
      </c>
      <c r="K447" s="9">
        <f t="shared" si="53"/>
        <v>187.25504929893827</v>
      </c>
      <c r="M447" s="9">
        <f t="shared" si="49"/>
        <v>0</v>
      </c>
      <c r="N447" s="22">
        <f t="shared" si="50"/>
        <v>37457278.038020618</v>
      </c>
      <c r="P447" s="22">
        <f t="shared" si="54"/>
        <v>0</v>
      </c>
      <c r="Q447" s="22">
        <f t="shared" si="55"/>
        <v>1</v>
      </c>
    </row>
    <row r="448" spans="1:17" x14ac:dyDescent="0.25">
      <c r="A448">
        <f t="shared" si="48"/>
        <v>443</v>
      </c>
      <c r="D448">
        <v>1136777.5631401977</v>
      </c>
      <c r="E448">
        <v>1106578.5401232911</v>
      </c>
      <c r="F448" s="22">
        <v>4467420.2580923541</v>
      </c>
      <c r="G448" s="22">
        <v>32590.156782932605</v>
      </c>
      <c r="H448" s="9">
        <v>496.38124045150835</v>
      </c>
      <c r="I448" s="9">
        <f t="shared" si="51"/>
        <v>13101.544145654749</v>
      </c>
      <c r="J448" s="9">
        <f t="shared" si="52"/>
        <v>4467420.2580923541</v>
      </c>
      <c r="K448" s="9">
        <f t="shared" si="53"/>
        <v>340.98425410214082</v>
      </c>
      <c r="M448" s="9">
        <f t="shared" si="49"/>
        <v>0</v>
      </c>
      <c r="N448" s="22">
        <f t="shared" si="50"/>
        <v>21735668.033217143</v>
      </c>
      <c r="P448" s="22">
        <f t="shared" si="54"/>
        <v>0</v>
      </c>
      <c r="Q448" s="22">
        <f t="shared" si="55"/>
        <v>1</v>
      </c>
    </row>
    <row r="449" spans="1:17" x14ac:dyDescent="0.25">
      <c r="A449">
        <f t="shared" si="48"/>
        <v>444</v>
      </c>
      <c r="D449">
        <v>1917635.9454884515</v>
      </c>
      <c r="E449">
        <v>1866964.2798093522</v>
      </c>
      <c r="F449" s="22">
        <v>3453010.649422776</v>
      </c>
      <c r="G449" s="22">
        <v>61306.973233991383</v>
      </c>
      <c r="H449" s="9">
        <v>819.33286496726214</v>
      </c>
      <c r="I449" s="9">
        <f t="shared" si="51"/>
        <v>21983.395438220425</v>
      </c>
      <c r="J449" s="9">
        <f t="shared" si="52"/>
        <v>3453010.649422776</v>
      </c>
      <c r="K449" s="9">
        <f t="shared" si="53"/>
        <v>157.07358124575046</v>
      </c>
      <c r="M449" s="9">
        <f t="shared" si="49"/>
        <v>0</v>
      </c>
      <c r="N449" s="22">
        <f t="shared" si="50"/>
        <v>40513780.227018073</v>
      </c>
      <c r="P449" s="22">
        <f t="shared" si="54"/>
        <v>0</v>
      </c>
      <c r="Q449" s="22">
        <f t="shared" si="55"/>
        <v>1</v>
      </c>
    </row>
    <row r="450" spans="1:17" x14ac:dyDescent="0.25">
      <c r="A450">
        <f t="shared" ref="A450:A513" si="56">A449+1</f>
        <v>445</v>
      </c>
      <c r="D450">
        <v>2240962.3311120826</v>
      </c>
      <c r="E450">
        <v>2206430.5096172243</v>
      </c>
      <c r="F450" s="22">
        <v>3962392.0789413597</v>
      </c>
      <c r="G450" s="22">
        <v>33217.011598475357</v>
      </c>
      <c r="H450" s="9">
        <v>568.24591390007845</v>
      </c>
      <c r="I450" s="9">
        <f t="shared" si="51"/>
        <v>14981.285437329303</v>
      </c>
      <c r="J450" s="9">
        <f t="shared" si="52"/>
        <v>3962392.0789413597</v>
      </c>
      <c r="K450" s="9">
        <f t="shared" si="53"/>
        <v>264.48945889971179</v>
      </c>
      <c r="M450" s="9">
        <f t="shared" si="49"/>
        <v>0</v>
      </c>
      <c r="N450" s="22">
        <f t="shared" si="50"/>
        <v>26000178.795717247</v>
      </c>
      <c r="P450" s="22">
        <f t="shared" si="54"/>
        <v>0</v>
      </c>
      <c r="Q450" s="22">
        <f t="shared" si="55"/>
        <v>1</v>
      </c>
    </row>
    <row r="451" spans="1:17" x14ac:dyDescent="0.25">
      <c r="A451">
        <f t="shared" si="56"/>
        <v>446</v>
      </c>
      <c r="D451">
        <v>2044242.8629536375</v>
      </c>
      <c r="E451">
        <v>2007278.8881430847</v>
      </c>
      <c r="F451" s="22">
        <v>3903238.7533115367</v>
      </c>
      <c r="G451" s="22">
        <v>30357.303657178651</v>
      </c>
      <c r="H451" s="9">
        <v>586.87432723035454</v>
      </c>
      <c r="I451" s="9">
        <f t="shared" si="51"/>
        <v>16036.450831810222</v>
      </c>
      <c r="J451" s="9">
        <f t="shared" si="52"/>
        <v>3903238.7533115367</v>
      </c>
      <c r="K451" s="9">
        <f t="shared" si="53"/>
        <v>243.39791854498097</v>
      </c>
      <c r="M451" s="9">
        <f t="shared" si="49"/>
        <v>0</v>
      </c>
      <c r="N451" s="22">
        <f t="shared" si="50"/>
        <v>28169662.910308905</v>
      </c>
      <c r="P451" s="22">
        <f t="shared" si="54"/>
        <v>0</v>
      </c>
      <c r="Q451" s="22">
        <f t="shared" si="55"/>
        <v>1</v>
      </c>
    </row>
    <row r="452" spans="1:17" x14ac:dyDescent="0.25">
      <c r="A452">
        <f t="shared" si="56"/>
        <v>447</v>
      </c>
      <c r="D452">
        <v>1626202.3506321842</v>
      </c>
      <c r="E452">
        <v>1565569.9797077025</v>
      </c>
      <c r="F452" s="22">
        <v>4243542.9668129049</v>
      </c>
      <c r="G452" s="22">
        <v>78399.980540135803</v>
      </c>
      <c r="H452" s="9">
        <v>979.8839191139341</v>
      </c>
      <c r="I452" s="9">
        <f t="shared" si="51"/>
        <v>26304.747801877122</v>
      </c>
      <c r="J452" s="9">
        <f t="shared" si="52"/>
        <v>4243542.9668129049</v>
      </c>
      <c r="K452" s="9">
        <f t="shared" si="53"/>
        <v>161.32232092755831</v>
      </c>
      <c r="M452" s="9">
        <f t="shared" si="49"/>
        <v>0</v>
      </c>
      <c r="N452" s="22">
        <f t="shared" si="50"/>
        <v>48365952.636941344</v>
      </c>
      <c r="P452" s="22">
        <f t="shared" si="54"/>
        <v>0</v>
      </c>
      <c r="Q452" s="22">
        <f t="shared" si="55"/>
        <v>1</v>
      </c>
    </row>
    <row r="453" spans="1:17" x14ac:dyDescent="0.25">
      <c r="A453">
        <f t="shared" si="56"/>
        <v>448</v>
      </c>
      <c r="D453">
        <v>1628094.6936649594</v>
      </c>
      <c r="E453">
        <v>1573109.514236093</v>
      </c>
      <c r="F453" s="22">
        <v>2758588.546802754</v>
      </c>
      <c r="G453" s="22">
        <v>65770.475767735479</v>
      </c>
      <c r="H453" s="9">
        <v>910.63203731938484</v>
      </c>
      <c r="I453" s="9">
        <f t="shared" si="51"/>
        <v>23854.770243419382</v>
      </c>
      <c r="J453" s="9">
        <f t="shared" si="52"/>
        <v>2758588.546802754</v>
      </c>
      <c r="K453" s="9">
        <f t="shared" si="53"/>
        <v>115.64096064030393</v>
      </c>
      <c r="M453" s="9">
        <f t="shared" si="49"/>
        <v>0</v>
      </c>
      <c r="N453" s="22">
        <f t="shared" si="50"/>
        <v>44950951.940036014</v>
      </c>
      <c r="P453" s="22">
        <f t="shared" si="54"/>
        <v>0</v>
      </c>
      <c r="Q453" s="22">
        <f t="shared" si="55"/>
        <v>1</v>
      </c>
    </row>
    <row r="454" spans="1:17" x14ac:dyDescent="0.25">
      <c r="A454">
        <f t="shared" si="56"/>
        <v>449</v>
      </c>
      <c r="D454">
        <v>1576040.7283117112</v>
      </c>
      <c r="E454">
        <v>1533990.3600480033</v>
      </c>
      <c r="F454" s="22">
        <v>3615214.0655261711</v>
      </c>
      <c r="G454" s="22">
        <v>50168.294940440697</v>
      </c>
      <c r="H454" s="9">
        <v>668.23862561687201</v>
      </c>
      <c r="I454" s="9">
        <f t="shared" si="51"/>
        <v>18243.131767527062</v>
      </c>
      <c r="J454" s="9">
        <f t="shared" si="52"/>
        <v>3615214.0655261711</v>
      </c>
      <c r="K454" s="9">
        <f t="shared" si="53"/>
        <v>198.16850043046253</v>
      </c>
      <c r="M454" s="9">
        <f t="shared" ref="M454:M517" si="57">cRatio*0-0</f>
        <v>0</v>
      </c>
      <c r="N454" s="22">
        <f t="shared" ref="N454:N517" si="58">cRatio*I454-J454</f>
        <v>32871049.469527952</v>
      </c>
      <c r="P454" s="22">
        <f t="shared" si="54"/>
        <v>0</v>
      </c>
      <c r="Q454" s="22">
        <f t="shared" si="55"/>
        <v>1</v>
      </c>
    </row>
    <row r="455" spans="1:17" x14ac:dyDescent="0.25">
      <c r="A455">
        <f t="shared" si="56"/>
        <v>450</v>
      </c>
      <c r="D455">
        <v>2478695.3606521925</v>
      </c>
      <c r="E455">
        <v>2406929.7388113118</v>
      </c>
      <c r="F455" s="22">
        <v>2582995.2239881703</v>
      </c>
      <c r="G455" s="22">
        <v>87676.939814342215</v>
      </c>
      <c r="H455" s="9">
        <v>1173.0304299884228</v>
      </c>
      <c r="I455" s="9">
        <f t="shared" ref="I455:I518" si="59">(D455-E455)*0.493*0.88</f>
        <v>31134.797379447689</v>
      </c>
      <c r="J455" s="9">
        <f t="shared" ref="J455:J518" si="60">F455</f>
        <v>2582995.2239881703</v>
      </c>
      <c r="K455" s="9">
        <f t="shared" ref="K455:K518" si="61">J455/I455</f>
        <v>82.961684076775924</v>
      </c>
      <c r="M455" s="9">
        <f t="shared" si="57"/>
        <v>0</v>
      </c>
      <c r="N455" s="22">
        <f t="shared" si="58"/>
        <v>59686599.534907214</v>
      </c>
      <c r="P455" s="22">
        <f t="shared" ref="P455:P518" si="62">IF(M455=MAX(M455:N455),1,0)</f>
        <v>0</v>
      </c>
      <c r="Q455" s="22">
        <f t="shared" ref="Q455:Q518" si="63">IF(N455=MAX(M455:N455),1,0)</f>
        <v>1</v>
      </c>
    </row>
    <row r="456" spans="1:17" x14ac:dyDescent="0.25">
      <c r="A456">
        <f t="shared" si="56"/>
        <v>451</v>
      </c>
      <c r="D456">
        <v>2269323.8453850686</v>
      </c>
      <c r="E456">
        <v>2214978.9568331237</v>
      </c>
      <c r="F456" s="22">
        <v>4706867.0433502067</v>
      </c>
      <c r="G456" s="22">
        <v>50712.208655179602</v>
      </c>
      <c r="H456" s="9">
        <v>857.81650720358448</v>
      </c>
      <c r="I456" s="9">
        <f t="shared" si="59"/>
        <v>23576.98644937576</v>
      </c>
      <c r="J456" s="9">
        <f t="shared" si="60"/>
        <v>4706867.0433502067</v>
      </c>
      <c r="K456" s="9">
        <f t="shared" si="61"/>
        <v>199.6381960627894</v>
      </c>
      <c r="M456" s="9">
        <f t="shared" si="57"/>
        <v>0</v>
      </c>
      <c r="N456" s="22">
        <f t="shared" si="58"/>
        <v>42447105.855401315</v>
      </c>
      <c r="P456" s="22">
        <f t="shared" si="62"/>
        <v>0</v>
      </c>
      <c r="Q456" s="22">
        <f t="shared" si="63"/>
        <v>1</v>
      </c>
    </row>
    <row r="457" spans="1:17" x14ac:dyDescent="0.25">
      <c r="A457">
        <f t="shared" si="56"/>
        <v>452</v>
      </c>
      <c r="D457">
        <v>1552326.5903225373</v>
      </c>
      <c r="E457">
        <v>1528611.2870328161</v>
      </c>
      <c r="F457" s="22">
        <v>1928614.7857829349</v>
      </c>
      <c r="G457" s="22">
        <v>19042.152857307236</v>
      </c>
      <c r="H457" s="9">
        <v>389.14966146928418</v>
      </c>
      <c r="I457" s="9">
        <f t="shared" si="59"/>
        <v>10288.64717921267</v>
      </c>
      <c r="J457" s="9">
        <f t="shared" si="60"/>
        <v>1928614.7857829349</v>
      </c>
      <c r="K457" s="9">
        <f t="shared" si="61"/>
        <v>187.45076511900766</v>
      </c>
      <c r="M457" s="9">
        <f t="shared" si="57"/>
        <v>0</v>
      </c>
      <c r="N457" s="22">
        <f t="shared" si="58"/>
        <v>18648679.572642408</v>
      </c>
      <c r="P457" s="22">
        <f t="shared" si="62"/>
        <v>0</v>
      </c>
      <c r="Q457" s="22">
        <f t="shared" si="63"/>
        <v>1</v>
      </c>
    </row>
    <row r="458" spans="1:17" x14ac:dyDescent="0.25">
      <c r="A458">
        <f t="shared" si="56"/>
        <v>453</v>
      </c>
      <c r="D458">
        <v>1423534.1601668142</v>
      </c>
      <c r="E458">
        <v>1397823.6401860048</v>
      </c>
      <c r="F458" s="22">
        <v>2926179.6044478575</v>
      </c>
      <c r="G458" s="22">
        <v>29120.151286901644</v>
      </c>
      <c r="H458" s="9">
        <v>425.78943881445593</v>
      </c>
      <c r="I458" s="9">
        <f t="shared" si="59"/>
        <v>11154.251988474358</v>
      </c>
      <c r="J458" s="9">
        <f t="shared" si="60"/>
        <v>2926179.6044478575</v>
      </c>
      <c r="K458" s="9">
        <f t="shared" si="61"/>
        <v>262.33759175168956</v>
      </c>
      <c r="M458" s="9">
        <f t="shared" si="57"/>
        <v>0</v>
      </c>
      <c r="N458" s="22">
        <f t="shared" si="58"/>
        <v>19382324.372500859</v>
      </c>
      <c r="P458" s="22">
        <f t="shared" si="62"/>
        <v>0</v>
      </c>
      <c r="Q458" s="22">
        <f t="shared" si="63"/>
        <v>1</v>
      </c>
    </row>
    <row r="459" spans="1:17" x14ac:dyDescent="0.25">
      <c r="A459">
        <f t="shared" si="56"/>
        <v>454</v>
      </c>
      <c r="D459">
        <v>2020330.5072587603</v>
      </c>
      <c r="E459">
        <v>1981024.9346349745</v>
      </c>
      <c r="F459" s="22">
        <v>4225093.9413992492</v>
      </c>
      <c r="G459" s="22">
        <v>66335.614732051428</v>
      </c>
      <c r="H459" s="9">
        <v>647.16101168643945</v>
      </c>
      <c r="I459" s="9">
        <f t="shared" si="59"/>
        <v>17052.329627103241</v>
      </c>
      <c r="J459" s="9">
        <f t="shared" si="60"/>
        <v>4225093.9413992492</v>
      </c>
      <c r="K459" s="9">
        <f t="shared" si="61"/>
        <v>247.77224190434475</v>
      </c>
      <c r="M459" s="9">
        <f t="shared" si="57"/>
        <v>0</v>
      </c>
      <c r="N459" s="22">
        <f t="shared" si="58"/>
        <v>29879565.312807236</v>
      </c>
      <c r="P459" s="22">
        <f t="shared" si="62"/>
        <v>0</v>
      </c>
      <c r="Q459" s="22">
        <f t="shared" si="63"/>
        <v>1</v>
      </c>
    </row>
    <row r="460" spans="1:17" x14ac:dyDescent="0.25">
      <c r="A460">
        <f t="shared" si="56"/>
        <v>455</v>
      </c>
      <c r="D460">
        <v>1307467.5195514879</v>
      </c>
      <c r="E460">
        <v>1285642.7170855177</v>
      </c>
      <c r="F460" s="22">
        <v>3924146.3152056769</v>
      </c>
      <c r="G460" s="22">
        <v>19231.397507235124</v>
      </c>
      <c r="H460" s="9">
        <v>351.22863449327997</v>
      </c>
      <c r="I460" s="9">
        <f t="shared" si="59"/>
        <v>9468.4723018364948</v>
      </c>
      <c r="J460" s="9">
        <f t="shared" si="60"/>
        <v>3924146.3152056769</v>
      </c>
      <c r="K460" s="9">
        <f t="shared" si="61"/>
        <v>414.44344875408819</v>
      </c>
      <c r="M460" s="9">
        <f t="shared" si="57"/>
        <v>0</v>
      </c>
      <c r="N460" s="22">
        <f t="shared" si="58"/>
        <v>15012798.288467312</v>
      </c>
      <c r="P460" s="22">
        <f t="shared" si="62"/>
        <v>0</v>
      </c>
      <c r="Q460" s="22">
        <f t="shared" si="63"/>
        <v>1</v>
      </c>
    </row>
    <row r="461" spans="1:17" x14ac:dyDescent="0.25">
      <c r="A461">
        <f t="shared" si="56"/>
        <v>456</v>
      </c>
      <c r="D461">
        <v>1604580.6615168897</v>
      </c>
      <c r="E461">
        <v>1533400.0489755007</v>
      </c>
      <c r="F461" s="22">
        <v>4147839.8475674447</v>
      </c>
      <c r="G461" s="22">
        <v>115221.69870907652</v>
      </c>
      <c r="H461" s="9">
        <v>1154.9719982506685</v>
      </c>
      <c r="I461" s="9">
        <f t="shared" si="59"/>
        <v>30880.996944956183</v>
      </c>
      <c r="J461" s="9">
        <f t="shared" si="60"/>
        <v>4147839.8475674447</v>
      </c>
      <c r="K461" s="9">
        <f t="shared" si="61"/>
        <v>134.31690223475491</v>
      </c>
      <c r="M461" s="9">
        <f t="shared" si="57"/>
        <v>0</v>
      </c>
      <c r="N461" s="22">
        <f t="shared" si="58"/>
        <v>57614154.04234492</v>
      </c>
      <c r="P461" s="22">
        <f t="shared" si="62"/>
        <v>0</v>
      </c>
      <c r="Q461" s="22">
        <f t="shared" si="63"/>
        <v>1</v>
      </c>
    </row>
    <row r="462" spans="1:17" x14ac:dyDescent="0.25">
      <c r="A462">
        <f t="shared" si="56"/>
        <v>457</v>
      </c>
      <c r="D462">
        <v>1939072.9723672385</v>
      </c>
      <c r="E462">
        <v>1895183.5207044603</v>
      </c>
      <c r="F462" s="22">
        <v>3231945.0159195554</v>
      </c>
      <c r="G462" s="22">
        <v>64581.384142353461</v>
      </c>
      <c r="H462" s="9">
        <v>731.75236718836095</v>
      </c>
      <c r="I462" s="9">
        <f t="shared" si="59"/>
        <v>19040.999709379677</v>
      </c>
      <c r="J462" s="9">
        <f t="shared" si="60"/>
        <v>3231945.0159195554</v>
      </c>
      <c r="K462" s="9">
        <f t="shared" si="61"/>
        <v>169.73609922001552</v>
      </c>
      <c r="M462" s="9">
        <f t="shared" si="57"/>
        <v>0</v>
      </c>
      <c r="N462" s="22">
        <f t="shared" si="58"/>
        <v>34850054.402839795</v>
      </c>
      <c r="P462" s="22">
        <f t="shared" si="62"/>
        <v>0</v>
      </c>
      <c r="Q462" s="22">
        <f t="shared" si="63"/>
        <v>1</v>
      </c>
    </row>
    <row r="463" spans="1:17" x14ac:dyDescent="0.25">
      <c r="A463">
        <f t="shared" si="56"/>
        <v>458</v>
      </c>
      <c r="D463">
        <v>2103916.8025250244</v>
      </c>
      <c r="E463">
        <v>2038286.861404577</v>
      </c>
      <c r="F463" s="22">
        <v>4960446.7722016647</v>
      </c>
      <c r="G463" s="22">
        <v>66186.913062132677</v>
      </c>
      <c r="H463" s="9">
        <v>1066.8600438247304</v>
      </c>
      <c r="I463" s="9">
        <f t="shared" si="59"/>
        <v>28472.893655694879</v>
      </c>
      <c r="J463" s="9">
        <f t="shared" si="60"/>
        <v>4960446.7722016647</v>
      </c>
      <c r="K463" s="9">
        <f t="shared" si="61"/>
        <v>174.21646117831523</v>
      </c>
      <c r="M463" s="9">
        <f t="shared" si="57"/>
        <v>0</v>
      </c>
      <c r="N463" s="22">
        <f t="shared" si="58"/>
        <v>51985340.539188094</v>
      </c>
      <c r="P463" s="22">
        <f t="shared" si="62"/>
        <v>0</v>
      </c>
      <c r="Q463" s="22">
        <f t="shared" si="63"/>
        <v>1</v>
      </c>
    </row>
    <row r="464" spans="1:17" x14ac:dyDescent="0.25">
      <c r="A464">
        <f t="shared" si="56"/>
        <v>459</v>
      </c>
      <c r="D464">
        <v>2043400.9443005964</v>
      </c>
      <c r="E464">
        <v>1995332.8162381721</v>
      </c>
      <c r="F464" s="22">
        <v>2281491.3691508858</v>
      </c>
      <c r="G464" s="22">
        <v>59433.253485993235</v>
      </c>
      <c r="H464" s="9">
        <v>773.987767409144</v>
      </c>
      <c r="I464" s="9">
        <f t="shared" si="59"/>
        <v>20853.876678602137</v>
      </c>
      <c r="J464" s="9">
        <f t="shared" si="60"/>
        <v>2281491.3691508858</v>
      </c>
      <c r="K464" s="9">
        <f t="shared" si="61"/>
        <v>109.4037048512851</v>
      </c>
      <c r="M464" s="9">
        <f t="shared" si="57"/>
        <v>0</v>
      </c>
      <c r="N464" s="22">
        <f t="shared" si="58"/>
        <v>39426261.988053389</v>
      </c>
      <c r="P464" s="22">
        <f t="shared" si="62"/>
        <v>0</v>
      </c>
      <c r="Q464" s="22">
        <f t="shared" si="63"/>
        <v>1</v>
      </c>
    </row>
    <row r="465" spans="1:17" x14ac:dyDescent="0.25">
      <c r="A465">
        <f t="shared" si="56"/>
        <v>460</v>
      </c>
      <c r="D465">
        <v>2594783.8127529887</v>
      </c>
      <c r="E465">
        <v>2535646.2035773294</v>
      </c>
      <c r="F465" s="22">
        <v>3821755.8848720891</v>
      </c>
      <c r="G465" s="22">
        <v>71876.08398463206</v>
      </c>
      <c r="H465" s="9">
        <v>950.69805882218498</v>
      </c>
      <c r="I465" s="9">
        <f t="shared" si="59"/>
        <v>25656.260364768008</v>
      </c>
      <c r="J465" s="9">
        <f t="shared" si="60"/>
        <v>3821755.8848720891</v>
      </c>
      <c r="K465" s="9">
        <f t="shared" si="61"/>
        <v>148.95997431177639</v>
      </c>
      <c r="M465" s="9">
        <f t="shared" si="57"/>
        <v>0</v>
      </c>
      <c r="N465" s="22">
        <f t="shared" si="58"/>
        <v>47490764.844663933</v>
      </c>
      <c r="P465" s="22">
        <f t="shared" si="62"/>
        <v>0</v>
      </c>
      <c r="Q465" s="22">
        <f t="shared" si="63"/>
        <v>1</v>
      </c>
    </row>
    <row r="466" spans="1:17" x14ac:dyDescent="0.25">
      <c r="A466">
        <f t="shared" si="56"/>
        <v>461</v>
      </c>
      <c r="D466">
        <v>2770475.3144922382</v>
      </c>
      <c r="E466">
        <v>2720953.2255891296</v>
      </c>
      <c r="F466" s="22">
        <v>3258138.671461165</v>
      </c>
      <c r="G466" s="22">
        <v>54002.517540202563</v>
      </c>
      <c r="H466" s="9">
        <v>805.07622724119574</v>
      </c>
      <c r="I466" s="9">
        <f t="shared" si="59"/>
        <v>21484.663049724641</v>
      </c>
      <c r="J466" s="9">
        <f t="shared" si="60"/>
        <v>3258138.671461165</v>
      </c>
      <c r="K466" s="9">
        <f t="shared" si="61"/>
        <v>151.64951220879971</v>
      </c>
      <c r="M466" s="9">
        <f t="shared" si="57"/>
        <v>0</v>
      </c>
      <c r="N466" s="22">
        <f t="shared" si="58"/>
        <v>39711187.427988119</v>
      </c>
      <c r="P466" s="22">
        <f t="shared" si="62"/>
        <v>0</v>
      </c>
      <c r="Q466" s="22">
        <f t="shared" si="63"/>
        <v>1</v>
      </c>
    </row>
    <row r="467" spans="1:17" x14ac:dyDescent="0.25">
      <c r="A467">
        <f t="shared" si="56"/>
        <v>462</v>
      </c>
      <c r="D467">
        <v>1139314.5898831561</v>
      </c>
      <c r="E467">
        <v>1090942.9907182658</v>
      </c>
      <c r="F467" s="22">
        <v>3979480.6547522889</v>
      </c>
      <c r="G467" s="22">
        <v>79034.215803223953</v>
      </c>
      <c r="H467" s="9">
        <v>784.03224316726846</v>
      </c>
      <c r="I467" s="9">
        <f t="shared" si="59"/>
        <v>20985.534581696036</v>
      </c>
      <c r="J467" s="9">
        <f t="shared" si="60"/>
        <v>3979480.6547522889</v>
      </c>
      <c r="K467" s="9">
        <f t="shared" si="61"/>
        <v>189.62970131927275</v>
      </c>
      <c r="M467" s="9">
        <f t="shared" si="57"/>
        <v>0</v>
      </c>
      <c r="N467" s="22">
        <f t="shared" si="58"/>
        <v>37991588.508639783</v>
      </c>
      <c r="P467" s="22">
        <f t="shared" si="62"/>
        <v>0</v>
      </c>
      <c r="Q467" s="22">
        <f t="shared" si="63"/>
        <v>1</v>
      </c>
    </row>
    <row r="468" spans="1:17" x14ac:dyDescent="0.25">
      <c r="A468">
        <f t="shared" si="56"/>
        <v>463</v>
      </c>
      <c r="D468">
        <v>2017003.1194562749</v>
      </c>
      <c r="E468">
        <v>1956487.1187887895</v>
      </c>
      <c r="F468" s="22">
        <v>3624574.4368658396</v>
      </c>
      <c r="G468" s="22">
        <v>74828.44177133037</v>
      </c>
      <c r="H468" s="9">
        <v>998.96722171332294</v>
      </c>
      <c r="I468" s="9">
        <f t="shared" si="59"/>
        <v>26254.261729581867</v>
      </c>
      <c r="J468" s="9">
        <f t="shared" si="60"/>
        <v>3624574.4368658396</v>
      </c>
      <c r="K468" s="9">
        <f t="shared" si="61"/>
        <v>138.05661245396465</v>
      </c>
      <c r="M468" s="9">
        <f t="shared" si="57"/>
        <v>0</v>
      </c>
      <c r="N468" s="22">
        <f t="shared" si="58"/>
        <v>48883949.022297896</v>
      </c>
      <c r="P468" s="22">
        <f t="shared" si="62"/>
        <v>0</v>
      </c>
      <c r="Q468" s="22">
        <f t="shared" si="63"/>
        <v>1</v>
      </c>
    </row>
    <row r="469" spans="1:17" x14ac:dyDescent="0.25">
      <c r="A469">
        <f t="shared" si="56"/>
        <v>464</v>
      </c>
      <c r="D469">
        <v>1722422.650378345</v>
      </c>
      <c r="E469">
        <v>1662223.4799099215</v>
      </c>
      <c r="F469" s="22">
        <v>3555022.7055710712</v>
      </c>
      <c r="G469" s="22">
        <v>65614.359570304339</v>
      </c>
      <c r="H469" s="9">
        <v>972.44889809388042</v>
      </c>
      <c r="I469" s="9">
        <f t="shared" si="59"/>
        <v>26116.80811602086</v>
      </c>
      <c r="J469" s="9">
        <f t="shared" si="60"/>
        <v>3555022.7055710712</v>
      </c>
      <c r="K469" s="9">
        <f t="shared" si="61"/>
        <v>136.12010662935145</v>
      </c>
      <c r="M469" s="9">
        <f t="shared" si="57"/>
        <v>0</v>
      </c>
      <c r="N469" s="22">
        <f t="shared" si="58"/>
        <v>48678593.526470654</v>
      </c>
      <c r="P469" s="22">
        <f t="shared" si="62"/>
        <v>0</v>
      </c>
      <c r="Q469" s="22">
        <f t="shared" si="63"/>
        <v>1</v>
      </c>
    </row>
    <row r="470" spans="1:17" x14ac:dyDescent="0.25">
      <c r="A470">
        <f t="shared" si="56"/>
        <v>465</v>
      </c>
      <c r="D470">
        <v>2127730.4893584303</v>
      </c>
      <c r="E470">
        <v>2019034.4846019309</v>
      </c>
      <c r="F470" s="22">
        <v>2589364.4973737421</v>
      </c>
      <c r="G470" s="22">
        <v>191577.17917129796</v>
      </c>
      <c r="H470" s="9">
        <v>1792.0384709138889</v>
      </c>
      <c r="I470" s="9">
        <f t="shared" si="59"/>
        <v>47156.674703559664</v>
      </c>
      <c r="J470" s="9">
        <f t="shared" si="60"/>
        <v>2589364.4973737421</v>
      </c>
      <c r="K470" s="9">
        <f t="shared" si="61"/>
        <v>54.909819525045549</v>
      </c>
      <c r="M470" s="9">
        <f t="shared" si="57"/>
        <v>0</v>
      </c>
      <c r="N470" s="22">
        <f t="shared" si="58"/>
        <v>91723984.909745589</v>
      </c>
      <c r="P470" s="22">
        <f t="shared" si="62"/>
        <v>0</v>
      </c>
      <c r="Q470" s="22">
        <f t="shared" si="63"/>
        <v>1</v>
      </c>
    </row>
    <row r="471" spans="1:17" x14ac:dyDescent="0.25">
      <c r="A471">
        <f t="shared" si="56"/>
        <v>466</v>
      </c>
      <c r="D471">
        <v>1274767.1765976597</v>
      </c>
      <c r="E471">
        <v>1234833.6910899072</v>
      </c>
      <c r="F471" s="22">
        <v>3929049.4590148581</v>
      </c>
      <c r="G471" s="22">
        <v>68970.197716740047</v>
      </c>
      <c r="H471" s="9">
        <v>636.44782093310641</v>
      </c>
      <c r="I471" s="9">
        <f t="shared" si="59"/>
        <v>17324.743352683352</v>
      </c>
      <c r="J471" s="9">
        <f t="shared" si="60"/>
        <v>3929049.4590148581</v>
      </c>
      <c r="K471" s="9">
        <f t="shared" si="61"/>
        <v>226.78832113298262</v>
      </c>
      <c r="M471" s="9">
        <f t="shared" si="57"/>
        <v>0</v>
      </c>
      <c r="N471" s="22">
        <f t="shared" si="58"/>
        <v>30720437.246351842</v>
      </c>
      <c r="P471" s="22">
        <f t="shared" si="62"/>
        <v>0</v>
      </c>
      <c r="Q471" s="22">
        <f t="shared" si="63"/>
        <v>1</v>
      </c>
    </row>
    <row r="472" spans="1:17" x14ac:dyDescent="0.25">
      <c r="A472">
        <f t="shared" si="56"/>
        <v>467</v>
      </c>
      <c r="D472">
        <v>2067967.2175515222</v>
      </c>
      <c r="E472">
        <v>2017448.2807757505</v>
      </c>
      <c r="F472" s="22">
        <v>2829236.5841759131</v>
      </c>
      <c r="G472" s="22">
        <v>60049.792388416892</v>
      </c>
      <c r="H472" s="9">
        <v>838.36207993079006</v>
      </c>
      <c r="I472" s="9">
        <f t="shared" si="59"/>
        <v>21917.135530800781</v>
      </c>
      <c r="J472" s="9">
        <f t="shared" si="60"/>
        <v>2829236.5841759131</v>
      </c>
      <c r="K472" s="9">
        <f t="shared" si="61"/>
        <v>129.08788104174954</v>
      </c>
      <c r="M472" s="9">
        <f t="shared" si="57"/>
        <v>0</v>
      </c>
      <c r="N472" s="22">
        <f t="shared" si="58"/>
        <v>41005034.47742565</v>
      </c>
      <c r="P472" s="22">
        <f t="shared" si="62"/>
        <v>0</v>
      </c>
      <c r="Q472" s="22">
        <f t="shared" si="63"/>
        <v>1</v>
      </c>
    </row>
    <row r="473" spans="1:17" x14ac:dyDescent="0.25">
      <c r="A473">
        <f t="shared" si="56"/>
        <v>468</v>
      </c>
      <c r="D473">
        <v>2227464.5037005311</v>
      </c>
      <c r="E473">
        <v>2179000.0312157013</v>
      </c>
      <c r="F473" s="22">
        <v>3365791.794512467</v>
      </c>
      <c r="G473" s="22">
        <v>60516.525751077381</v>
      </c>
      <c r="H473" s="9">
        <v>801.14320195268374</v>
      </c>
      <c r="I473" s="9">
        <f t="shared" si="59"/>
        <v>21025.826742818575</v>
      </c>
      <c r="J473" s="9">
        <f t="shared" si="60"/>
        <v>3365791.794512467</v>
      </c>
      <c r="K473" s="9">
        <f t="shared" si="61"/>
        <v>160.07892748674254</v>
      </c>
      <c r="M473" s="9">
        <f t="shared" si="57"/>
        <v>0</v>
      </c>
      <c r="N473" s="22">
        <f t="shared" si="58"/>
        <v>38685861.691124685</v>
      </c>
      <c r="P473" s="22">
        <f t="shared" si="62"/>
        <v>0</v>
      </c>
      <c r="Q473" s="22">
        <f t="shared" si="63"/>
        <v>1</v>
      </c>
    </row>
    <row r="474" spans="1:17" x14ac:dyDescent="0.25">
      <c r="A474">
        <f t="shared" si="56"/>
        <v>469</v>
      </c>
      <c r="D474">
        <v>2105787.0353623773</v>
      </c>
      <c r="E474">
        <v>2068049.1173495208</v>
      </c>
      <c r="F474" s="22">
        <v>4274911.4957363801</v>
      </c>
      <c r="G474" s="22">
        <v>50703.091623176362</v>
      </c>
      <c r="H474" s="9">
        <v>620.57870485521562</v>
      </c>
      <c r="I474" s="9">
        <f t="shared" si="59"/>
        <v>16372.218350697667</v>
      </c>
      <c r="J474" s="9">
        <f t="shared" si="60"/>
        <v>4274911.4957363801</v>
      </c>
      <c r="K474" s="9">
        <f t="shared" si="61"/>
        <v>261.10765225374689</v>
      </c>
      <c r="M474" s="9">
        <f t="shared" si="57"/>
        <v>0</v>
      </c>
      <c r="N474" s="22">
        <f t="shared" si="58"/>
        <v>28469525.205658954</v>
      </c>
      <c r="P474" s="22">
        <f t="shared" si="62"/>
        <v>0</v>
      </c>
      <c r="Q474" s="22">
        <f t="shared" si="63"/>
        <v>1</v>
      </c>
    </row>
    <row r="475" spans="1:17" x14ac:dyDescent="0.25">
      <c r="A475">
        <f t="shared" si="56"/>
        <v>470</v>
      </c>
      <c r="D475">
        <v>1597560.7294871153</v>
      </c>
      <c r="E475">
        <v>1540838.9895809733</v>
      </c>
      <c r="F475" s="22">
        <v>3728371.5796929956</v>
      </c>
      <c r="G475" s="22">
        <v>59752.749149073417</v>
      </c>
      <c r="H475" s="9">
        <v>912.88245164784894</v>
      </c>
      <c r="I475" s="9">
        <f t="shared" si="59"/>
        <v>24608.159640880644</v>
      </c>
      <c r="J475" s="9">
        <f t="shared" si="60"/>
        <v>3728371.5796929956</v>
      </c>
      <c r="K475" s="9">
        <f t="shared" si="61"/>
        <v>151.50956569296579</v>
      </c>
      <c r="M475" s="9">
        <f t="shared" si="57"/>
        <v>0</v>
      </c>
      <c r="N475" s="22">
        <f t="shared" si="58"/>
        <v>45487947.702068292</v>
      </c>
      <c r="P475" s="22">
        <f t="shared" si="62"/>
        <v>0</v>
      </c>
      <c r="Q475" s="22">
        <f t="shared" si="63"/>
        <v>1</v>
      </c>
    </row>
    <row r="476" spans="1:17" x14ac:dyDescent="0.25">
      <c r="A476">
        <f t="shared" si="56"/>
        <v>471</v>
      </c>
      <c r="D476">
        <v>2601502.4006400504</v>
      </c>
      <c r="E476">
        <v>2535532.075814215</v>
      </c>
      <c r="F476" s="22">
        <v>2800003.8439327707</v>
      </c>
      <c r="G476" s="22">
        <v>57480.776130884376</v>
      </c>
      <c r="H476" s="9">
        <v>1083.1004971280781</v>
      </c>
      <c r="I476" s="9">
        <f t="shared" si="59"/>
        <v>28620.565722440435</v>
      </c>
      <c r="J476" s="9">
        <f t="shared" si="60"/>
        <v>2800003.8439327707</v>
      </c>
      <c r="K476" s="9">
        <f t="shared" si="61"/>
        <v>97.831883236933393</v>
      </c>
      <c r="M476" s="9">
        <f t="shared" si="57"/>
        <v>0</v>
      </c>
      <c r="N476" s="22">
        <f t="shared" si="58"/>
        <v>54441127.600948103</v>
      </c>
      <c r="P476" s="22">
        <f t="shared" si="62"/>
        <v>0</v>
      </c>
      <c r="Q476" s="22">
        <f t="shared" si="63"/>
        <v>1</v>
      </c>
    </row>
    <row r="477" spans="1:17" x14ac:dyDescent="0.25">
      <c r="A477">
        <f t="shared" si="56"/>
        <v>472</v>
      </c>
      <c r="D477">
        <v>2668592.6500866762</v>
      </c>
      <c r="E477">
        <v>2636497.244353815</v>
      </c>
      <c r="F477" s="22">
        <v>4056911.1779299355</v>
      </c>
      <c r="G477" s="22">
        <v>31764.305314016136</v>
      </c>
      <c r="H477" s="9">
        <v>524.6039960215785</v>
      </c>
      <c r="I477" s="9">
        <f t="shared" si="59"/>
        <v>13924.270823144527</v>
      </c>
      <c r="J477" s="9">
        <f t="shared" si="60"/>
        <v>4056911.1779299355</v>
      </c>
      <c r="K477" s="9">
        <f t="shared" si="61"/>
        <v>291.35537720127172</v>
      </c>
      <c r="M477" s="9">
        <f t="shared" si="57"/>
        <v>0</v>
      </c>
      <c r="N477" s="22">
        <f t="shared" si="58"/>
        <v>23791630.46835912</v>
      </c>
      <c r="P477" s="22">
        <f t="shared" si="62"/>
        <v>0</v>
      </c>
      <c r="Q477" s="22">
        <f t="shared" si="63"/>
        <v>1</v>
      </c>
    </row>
    <row r="478" spans="1:17" x14ac:dyDescent="0.25">
      <c r="A478">
        <f t="shared" si="56"/>
        <v>473</v>
      </c>
      <c r="D478">
        <v>2014198.7857041608</v>
      </c>
      <c r="E478">
        <v>1939333.9707638938</v>
      </c>
      <c r="F478" s="22">
        <v>3940835.0406436841</v>
      </c>
      <c r="G478" s="22">
        <v>73548.661207822093</v>
      </c>
      <c r="H478" s="9">
        <v>1204.3150336856415</v>
      </c>
      <c r="I478" s="9">
        <f t="shared" si="59"/>
        <v>32479.351313685438</v>
      </c>
      <c r="J478" s="9">
        <f t="shared" si="60"/>
        <v>3940835.0406436841</v>
      </c>
      <c r="K478" s="9">
        <f t="shared" si="61"/>
        <v>121.33355135646386</v>
      </c>
      <c r="M478" s="9">
        <f t="shared" si="57"/>
        <v>0</v>
      </c>
      <c r="N478" s="22">
        <f t="shared" si="58"/>
        <v>61017867.586727194</v>
      </c>
      <c r="P478" s="22">
        <f t="shared" si="62"/>
        <v>0</v>
      </c>
      <c r="Q478" s="22">
        <f t="shared" si="63"/>
        <v>1</v>
      </c>
    </row>
    <row r="479" spans="1:17" x14ac:dyDescent="0.25">
      <c r="A479">
        <f t="shared" si="56"/>
        <v>474</v>
      </c>
      <c r="D479">
        <v>1211753.9874229329</v>
      </c>
      <c r="E479">
        <v>1183270.3398193996</v>
      </c>
      <c r="F479" s="22">
        <v>3095063.0522944299</v>
      </c>
      <c r="G479" s="22">
        <v>36088.549991911525</v>
      </c>
      <c r="H479" s="9">
        <v>464.2374617901296</v>
      </c>
      <c r="I479" s="9">
        <f t="shared" si="59"/>
        <v>12357.345676316856</v>
      </c>
      <c r="J479" s="9">
        <f t="shared" si="60"/>
        <v>3095063.0522944299</v>
      </c>
      <c r="K479" s="9">
        <f t="shared" si="61"/>
        <v>250.4634193592392</v>
      </c>
      <c r="M479" s="9">
        <f t="shared" si="57"/>
        <v>0</v>
      </c>
      <c r="N479" s="22">
        <f t="shared" si="58"/>
        <v>21619628.300339282</v>
      </c>
      <c r="P479" s="22">
        <f t="shared" si="62"/>
        <v>0</v>
      </c>
      <c r="Q479" s="22">
        <f t="shared" si="63"/>
        <v>1</v>
      </c>
    </row>
    <row r="480" spans="1:17" x14ac:dyDescent="0.25">
      <c r="A480">
        <f t="shared" si="56"/>
        <v>475</v>
      </c>
      <c r="D480">
        <v>2790550.7499620952</v>
      </c>
      <c r="E480">
        <v>2670296.0887934924</v>
      </c>
      <c r="F480" s="22">
        <v>3805063.8213078389</v>
      </c>
      <c r="G480" s="22">
        <v>130918.35035940327</v>
      </c>
      <c r="H480" s="9">
        <v>1947.8900746825675</v>
      </c>
      <c r="I480" s="9">
        <f t="shared" si="59"/>
        <v>52171.282201386624</v>
      </c>
      <c r="J480" s="9">
        <f t="shared" si="60"/>
        <v>3805063.8213078389</v>
      </c>
      <c r="K480" s="9">
        <f t="shared" si="61"/>
        <v>72.934067570352084</v>
      </c>
      <c r="M480" s="9">
        <f t="shared" si="57"/>
        <v>0</v>
      </c>
      <c r="N480" s="22">
        <f t="shared" si="58"/>
        <v>100537500.58146541</v>
      </c>
      <c r="P480" s="22">
        <f t="shared" si="62"/>
        <v>0</v>
      </c>
      <c r="Q480" s="22">
        <f t="shared" si="63"/>
        <v>1</v>
      </c>
    </row>
    <row r="481" spans="1:17" x14ac:dyDescent="0.25">
      <c r="A481">
        <f t="shared" si="56"/>
        <v>476</v>
      </c>
      <c r="D481">
        <v>2449238.1553235888</v>
      </c>
      <c r="E481">
        <v>2402985.4159450019</v>
      </c>
      <c r="F481" s="22">
        <v>3522667.1518395711</v>
      </c>
      <c r="G481" s="22">
        <v>44465.523273472936</v>
      </c>
      <c r="H481" s="9">
        <v>753.97365762729169</v>
      </c>
      <c r="I481" s="9">
        <f t="shared" si="59"/>
        <v>20066.288452006131</v>
      </c>
      <c r="J481" s="9">
        <f t="shared" si="60"/>
        <v>3522667.1518395711</v>
      </c>
      <c r="K481" s="9">
        <f t="shared" si="61"/>
        <v>175.5515057139225</v>
      </c>
      <c r="M481" s="9">
        <f t="shared" si="57"/>
        <v>0</v>
      </c>
      <c r="N481" s="22">
        <f t="shared" si="58"/>
        <v>36609909.752172694</v>
      </c>
      <c r="P481" s="22">
        <f t="shared" si="62"/>
        <v>0</v>
      </c>
      <c r="Q481" s="22">
        <f t="shared" si="63"/>
        <v>1</v>
      </c>
    </row>
    <row r="482" spans="1:17" x14ac:dyDescent="0.25">
      <c r="A482">
        <f t="shared" si="56"/>
        <v>477</v>
      </c>
      <c r="D482">
        <v>1877814.0198112519</v>
      </c>
      <c r="E482">
        <v>1818556.9664480893</v>
      </c>
      <c r="F482" s="22">
        <v>4837549.8902132353</v>
      </c>
      <c r="G482" s="22">
        <v>109347.95483400465</v>
      </c>
      <c r="H482" s="9">
        <v>951.43115470094926</v>
      </c>
      <c r="I482" s="9">
        <f t="shared" si="59"/>
        <v>25708.080031074445</v>
      </c>
      <c r="J482" s="9">
        <f t="shared" si="60"/>
        <v>4837549.8902132353</v>
      </c>
      <c r="K482" s="9">
        <f t="shared" si="61"/>
        <v>188.17235220856182</v>
      </c>
      <c r="M482" s="9">
        <f t="shared" si="57"/>
        <v>0</v>
      </c>
      <c r="N482" s="22">
        <f t="shared" si="58"/>
        <v>46578610.171935655</v>
      </c>
      <c r="P482" s="22">
        <f t="shared" si="62"/>
        <v>0</v>
      </c>
      <c r="Q482" s="22">
        <f t="shared" si="63"/>
        <v>1</v>
      </c>
    </row>
    <row r="483" spans="1:17" x14ac:dyDescent="0.25">
      <c r="A483">
        <f t="shared" si="56"/>
        <v>478</v>
      </c>
      <c r="D483">
        <v>1140528.156438604</v>
      </c>
      <c r="E483">
        <v>1103090.2114717904</v>
      </c>
      <c r="F483" s="22">
        <v>3206396.1241801353</v>
      </c>
      <c r="G483" s="22">
        <v>55845.058651277068</v>
      </c>
      <c r="H483" s="9">
        <v>605.70293982233125</v>
      </c>
      <c r="I483" s="9">
        <f t="shared" si="59"/>
        <v>16242.078044402389</v>
      </c>
      <c r="J483" s="9">
        <f t="shared" si="60"/>
        <v>3206396.1241801353</v>
      </c>
      <c r="K483" s="9">
        <f t="shared" si="61"/>
        <v>197.41292434468852</v>
      </c>
      <c r="M483" s="9">
        <f t="shared" si="57"/>
        <v>0</v>
      </c>
      <c r="N483" s="22">
        <f t="shared" si="58"/>
        <v>29277759.964624643</v>
      </c>
      <c r="P483" s="22">
        <f t="shared" si="62"/>
        <v>0</v>
      </c>
      <c r="Q483" s="22">
        <f t="shared" si="63"/>
        <v>1</v>
      </c>
    </row>
    <row r="484" spans="1:17" x14ac:dyDescent="0.25">
      <c r="A484">
        <f t="shared" si="56"/>
        <v>479</v>
      </c>
      <c r="D484">
        <v>2194632.5898045348</v>
      </c>
      <c r="E484">
        <v>2154303.1749114664</v>
      </c>
      <c r="F484" s="22">
        <v>4904208.8140316298</v>
      </c>
      <c r="G484" s="22">
        <v>51659.007522010899</v>
      </c>
      <c r="H484" s="9">
        <v>647.84976596431807</v>
      </c>
      <c r="I484" s="9">
        <f t="shared" si="59"/>
        <v>17496.513357208783</v>
      </c>
      <c r="J484" s="9">
        <f t="shared" si="60"/>
        <v>4904208.8140316298</v>
      </c>
      <c r="K484" s="9">
        <f t="shared" si="61"/>
        <v>280.29634898721315</v>
      </c>
      <c r="M484" s="9">
        <f t="shared" si="57"/>
        <v>0</v>
      </c>
      <c r="N484" s="22">
        <f t="shared" si="58"/>
        <v>30088817.900385939</v>
      </c>
      <c r="P484" s="22">
        <f t="shared" si="62"/>
        <v>0</v>
      </c>
      <c r="Q484" s="22">
        <f t="shared" si="63"/>
        <v>1</v>
      </c>
    </row>
    <row r="485" spans="1:17" x14ac:dyDescent="0.25">
      <c r="A485">
        <f t="shared" si="56"/>
        <v>480</v>
      </c>
      <c r="D485">
        <v>1846926.5764596928</v>
      </c>
      <c r="E485">
        <v>1759869.0953140792</v>
      </c>
      <c r="F485" s="22">
        <v>3263059.1258535828</v>
      </c>
      <c r="G485" s="22">
        <v>118466.1057517044</v>
      </c>
      <c r="H485" s="9">
        <v>1424.0988961377661</v>
      </c>
      <c r="I485" s="9">
        <f t="shared" si="59"/>
        <v>37769.017620213002</v>
      </c>
      <c r="J485" s="9">
        <f t="shared" si="60"/>
        <v>3263059.1258535828</v>
      </c>
      <c r="K485" s="9">
        <f t="shared" si="61"/>
        <v>86.395128373878535</v>
      </c>
      <c r="M485" s="9">
        <f t="shared" si="57"/>
        <v>0</v>
      </c>
      <c r="N485" s="22">
        <f t="shared" si="58"/>
        <v>72274976.114572421</v>
      </c>
      <c r="P485" s="22">
        <f t="shared" si="62"/>
        <v>0</v>
      </c>
      <c r="Q485" s="22">
        <f t="shared" si="63"/>
        <v>1</v>
      </c>
    </row>
    <row r="486" spans="1:17" x14ac:dyDescent="0.25">
      <c r="A486">
        <f t="shared" si="56"/>
        <v>481</v>
      </c>
      <c r="D486">
        <v>2565066.7613889319</v>
      </c>
      <c r="E486">
        <v>2514766.5515004299</v>
      </c>
      <c r="F486" s="22">
        <v>3012896.5897442303</v>
      </c>
      <c r="G486" s="22">
        <v>49011.46785498871</v>
      </c>
      <c r="H486" s="9">
        <v>806.03956538698549</v>
      </c>
      <c r="I486" s="9">
        <f t="shared" si="59"/>
        <v>21822.243058027718</v>
      </c>
      <c r="J486" s="9">
        <f t="shared" si="60"/>
        <v>3012896.5897442303</v>
      </c>
      <c r="K486" s="9">
        <f t="shared" si="61"/>
        <v>138.06539418210176</v>
      </c>
      <c r="M486" s="9">
        <f t="shared" si="57"/>
        <v>0</v>
      </c>
      <c r="N486" s="22">
        <f t="shared" si="58"/>
        <v>40631589.526311204</v>
      </c>
      <c r="P486" s="22">
        <f t="shared" si="62"/>
        <v>0</v>
      </c>
      <c r="Q486" s="22">
        <f t="shared" si="63"/>
        <v>1</v>
      </c>
    </row>
    <row r="487" spans="1:17" x14ac:dyDescent="0.25">
      <c r="A487">
        <f t="shared" si="56"/>
        <v>482</v>
      </c>
      <c r="D487">
        <v>3084102.2915412821</v>
      </c>
      <c r="E487">
        <v>2965165.4193360778</v>
      </c>
      <c r="F487" s="22">
        <v>4810156.6472284729</v>
      </c>
      <c r="G487" s="22">
        <v>156766.48356391196</v>
      </c>
      <c r="H487" s="9">
        <v>1911.9946672380102</v>
      </c>
      <c r="I487" s="9">
        <f t="shared" si="59"/>
        <v>51599.572637505844</v>
      </c>
      <c r="J487" s="9">
        <f t="shared" si="60"/>
        <v>4810156.6472284729</v>
      </c>
      <c r="K487" s="9">
        <f t="shared" si="61"/>
        <v>93.220862138151617</v>
      </c>
      <c r="M487" s="9">
        <f t="shared" si="57"/>
        <v>0</v>
      </c>
      <c r="N487" s="22">
        <f t="shared" si="58"/>
        <v>98388988.627783209</v>
      </c>
      <c r="P487" s="22">
        <f t="shared" si="62"/>
        <v>0</v>
      </c>
      <c r="Q487" s="22">
        <f t="shared" si="63"/>
        <v>1</v>
      </c>
    </row>
    <row r="488" spans="1:17" x14ac:dyDescent="0.25">
      <c r="A488">
        <f t="shared" si="56"/>
        <v>483</v>
      </c>
      <c r="D488">
        <v>1985570.4041260444</v>
      </c>
      <c r="E488">
        <v>1877210.1068595801</v>
      </c>
      <c r="F488" s="22">
        <v>2720275.6702684187</v>
      </c>
      <c r="G488" s="22">
        <v>184536.54381691138</v>
      </c>
      <c r="H488" s="9">
        <v>1764.7418690718623</v>
      </c>
      <c r="I488" s="9">
        <f t="shared" si="59"/>
        <v>47011.031366082832</v>
      </c>
      <c r="J488" s="9">
        <f t="shared" si="60"/>
        <v>2720275.6702684187</v>
      </c>
      <c r="K488" s="9">
        <f t="shared" si="61"/>
        <v>57.864624349233551</v>
      </c>
      <c r="M488" s="9">
        <f t="shared" si="57"/>
        <v>0</v>
      </c>
      <c r="N488" s="22">
        <f t="shared" si="58"/>
        <v>91301787.061897248</v>
      </c>
      <c r="P488" s="22">
        <f t="shared" si="62"/>
        <v>0</v>
      </c>
      <c r="Q488" s="22">
        <f t="shared" si="63"/>
        <v>1</v>
      </c>
    </row>
    <row r="489" spans="1:17" x14ac:dyDescent="0.25">
      <c r="A489">
        <f t="shared" si="56"/>
        <v>484</v>
      </c>
      <c r="D489">
        <v>2259080.7673599166</v>
      </c>
      <c r="E489">
        <v>2196680.6638179249</v>
      </c>
      <c r="F489" s="22">
        <v>2991977.3934709607</v>
      </c>
      <c r="G489" s="22">
        <v>65581.362926737682</v>
      </c>
      <c r="H489" s="9">
        <v>1008.5832507260857</v>
      </c>
      <c r="I489" s="9">
        <f t="shared" si="59"/>
        <v>27071.660920657669</v>
      </c>
      <c r="J489" s="9">
        <f t="shared" si="60"/>
        <v>2991977.3934709607</v>
      </c>
      <c r="K489" s="9">
        <f t="shared" si="61"/>
        <v>110.52064379204239</v>
      </c>
      <c r="M489" s="9">
        <f t="shared" si="57"/>
        <v>0</v>
      </c>
      <c r="N489" s="22">
        <f t="shared" si="58"/>
        <v>51151344.447844379</v>
      </c>
      <c r="P489" s="22">
        <f t="shared" si="62"/>
        <v>0</v>
      </c>
      <c r="Q489" s="22">
        <f t="shared" si="63"/>
        <v>1</v>
      </c>
    </row>
    <row r="490" spans="1:17" x14ac:dyDescent="0.25">
      <c r="A490">
        <f t="shared" si="56"/>
        <v>485</v>
      </c>
      <c r="D490">
        <v>2044694.4839613538</v>
      </c>
      <c r="E490">
        <v>1968105.7836192993</v>
      </c>
      <c r="F490" s="22">
        <v>4464329.3173737023</v>
      </c>
      <c r="G490" s="22">
        <v>96376.450618209114</v>
      </c>
      <c r="H490" s="9">
        <v>1275.0956361458011</v>
      </c>
      <c r="I490" s="9">
        <f t="shared" si="59"/>
        <v>33227.241756396914</v>
      </c>
      <c r="J490" s="9">
        <f t="shared" si="60"/>
        <v>4464329.3173737023</v>
      </c>
      <c r="K490" s="9">
        <f t="shared" si="61"/>
        <v>134.35750551019567</v>
      </c>
      <c r="M490" s="9">
        <f t="shared" si="57"/>
        <v>0</v>
      </c>
      <c r="N490" s="22">
        <f t="shared" si="58"/>
        <v>61990154.195420124</v>
      </c>
      <c r="P490" s="22">
        <f t="shared" si="62"/>
        <v>0</v>
      </c>
      <c r="Q490" s="22">
        <f t="shared" si="63"/>
        <v>1</v>
      </c>
    </row>
    <row r="491" spans="1:17" x14ac:dyDescent="0.25">
      <c r="A491">
        <f t="shared" si="56"/>
        <v>486</v>
      </c>
      <c r="D491">
        <v>1621165.0837857269</v>
      </c>
      <c r="E491">
        <v>1592739.4915291741</v>
      </c>
      <c r="F491" s="22">
        <v>4942756.2947698496</v>
      </c>
      <c r="G491" s="22">
        <v>30743.852457104302</v>
      </c>
      <c r="H491" s="9">
        <v>463.78477538407606</v>
      </c>
      <c r="I491" s="9">
        <f t="shared" si="59"/>
        <v>12332.158944582856</v>
      </c>
      <c r="J491" s="9">
        <f t="shared" si="60"/>
        <v>4942756.2947698496</v>
      </c>
      <c r="K491" s="9">
        <f t="shared" si="61"/>
        <v>400.80218856902206</v>
      </c>
      <c r="M491" s="9">
        <f t="shared" si="57"/>
        <v>0</v>
      </c>
      <c r="N491" s="22">
        <f t="shared" si="58"/>
        <v>19721561.594395861</v>
      </c>
      <c r="P491" s="22">
        <f t="shared" si="62"/>
        <v>0</v>
      </c>
      <c r="Q491" s="22">
        <f t="shared" si="63"/>
        <v>1</v>
      </c>
    </row>
    <row r="492" spans="1:17" x14ac:dyDescent="0.25">
      <c r="A492">
        <f t="shared" si="56"/>
        <v>487</v>
      </c>
      <c r="D492">
        <v>1895484.5792450041</v>
      </c>
      <c r="E492">
        <v>1846817.8973267891</v>
      </c>
      <c r="F492" s="22">
        <v>3760082.5925200521</v>
      </c>
      <c r="G492" s="22">
        <v>51715.251386599986</v>
      </c>
      <c r="H492" s="9">
        <v>785.0376741045875</v>
      </c>
      <c r="I492" s="9">
        <f t="shared" si="59"/>
        <v>21113.553283398396</v>
      </c>
      <c r="J492" s="9">
        <f t="shared" si="60"/>
        <v>3760082.5925200521</v>
      </c>
      <c r="K492" s="9">
        <f t="shared" si="61"/>
        <v>178.08857382033406</v>
      </c>
      <c r="M492" s="9">
        <f t="shared" si="57"/>
        <v>0</v>
      </c>
      <c r="N492" s="22">
        <f t="shared" si="58"/>
        <v>38467023.974276744</v>
      </c>
      <c r="P492" s="22">
        <f t="shared" si="62"/>
        <v>0</v>
      </c>
      <c r="Q492" s="22">
        <f t="shared" si="63"/>
        <v>1</v>
      </c>
    </row>
    <row r="493" spans="1:17" x14ac:dyDescent="0.25">
      <c r="A493">
        <f t="shared" si="56"/>
        <v>488</v>
      </c>
      <c r="D493">
        <v>1857895.014139435</v>
      </c>
      <c r="E493">
        <v>1807730.50163448</v>
      </c>
      <c r="F493" s="22">
        <v>4571871.42742413</v>
      </c>
      <c r="G493" s="22">
        <v>43397.896286923198</v>
      </c>
      <c r="H493" s="9">
        <v>811.721513130924</v>
      </c>
      <c r="I493" s="9">
        <f t="shared" si="59"/>
        <v>21763.372105149701</v>
      </c>
      <c r="J493" s="9">
        <f t="shared" si="60"/>
        <v>4571871.42742413</v>
      </c>
      <c r="K493" s="9">
        <f t="shared" si="61"/>
        <v>210.07183102577761</v>
      </c>
      <c r="M493" s="9">
        <f t="shared" si="57"/>
        <v>0</v>
      </c>
      <c r="N493" s="22">
        <f t="shared" si="58"/>
        <v>38954872.78287527</v>
      </c>
      <c r="P493" s="22">
        <f t="shared" si="62"/>
        <v>0</v>
      </c>
      <c r="Q493" s="22">
        <f t="shared" si="63"/>
        <v>1</v>
      </c>
    </row>
    <row r="494" spans="1:17" x14ac:dyDescent="0.25">
      <c r="A494">
        <f t="shared" si="56"/>
        <v>489</v>
      </c>
      <c r="D494">
        <v>2034808.8365129461</v>
      </c>
      <c r="E494">
        <v>1909258.863670019</v>
      </c>
      <c r="F494" s="22">
        <v>3639703.0484827696</v>
      </c>
      <c r="G494" s="22">
        <v>187329.82847683289</v>
      </c>
      <c r="H494" s="9">
        <v>2065.6358140328011</v>
      </c>
      <c r="I494" s="9">
        <f t="shared" si="59"/>
        <v>54468.600218175488</v>
      </c>
      <c r="J494" s="9">
        <f t="shared" si="60"/>
        <v>3639703.0484827696</v>
      </c>
      <c r="K494" s="9">
        <f t="shared" si="61"/>
        <v>66.822041210969957</v>
      </c>
      <c r="M494" s="9">
        <f t="shared" si="57"/>
        <v>0</v>
      </c>
      <c r="N494" s="22">
        <f t="shared" si="58"/>
        <v>105297497.3878682</v>
      </c>
      <c r="P494" s="22">
        <f t="shared" si="62"/>
        <v>0</v>
      </c>
      <c r="Q494" s="22">
        <f t="shared" si="63"/>
        <v>1</v>
      </c>
    </row>
    <row r="495" spans="1:17" x14ac:dyDescent="0.25">
      <c r="A495">
        <f t="shared" si="56"/>
        <v>490</v>
      </c>
      <c r="D495">
        <v>2729984.8945352812</v>
      </c>
      <c r="E495">
        <v>2672183.0564750824</v>
      </c>
      <c r="F495" s="22">
        <v>3449897.6291194153</v>
      </c>
      <c r="G495" s="22">
        <v>73096.884586460772</v>
      </c>
      <c r="H495" s="9">
        <v>945.18919063316571</v>
      </c>
      <c r="I495" s="9">
        <f t="shared" si="59"/>
        <v>25076.749424036654</v>
      </c>
      <c r="J495" s="9">
        <f t="shared" si="60"/>
        <v>3449897.6291194153</v>
      </c>
      <c r="K495" s="9">
        <f t="shared" si="61"/>
        <v>137.57355751270566</v>
      </c>
      <c r="M495" s="9">
        <f t="shared" si="57"/>
        <v>0</v>
      </c>
      <c r="N495" s="22">
        <f t="shared" si="58"/>
        <v>46703601.218953893</v>
      </c>
      <c r="P495" s="22">
        <f t="shared" si="62"/>
        <v>0</v>
      </c>
      <c r="Q495" s="22">
        <f t="shared" si="63"/>
        <v>1</v>
      </c>
    </row>
    <row r="496" spans="1:17" x14ac:dyDescent="0.25">
      <c r="A496">
        <f t="shared" si="56"/>
        <v>491</v>
      </c>
      <c r="D496">
        <v>2362653.6772001814</v>
      </c>
      <c r="E496">
        <v>2314578.2814219841</v>
      </c>
      <c r="F496" s="22">
        <v>2463322.7796463305</v>
      </c>
      <c r="G496" s="22">
        <v>51002.000218907007</v>
      </c>
      <c r="H496" s="9">
        <v>776.10192478126555</v>
      </c>
      <c r="I496" s="9">
        <f t="shared" si="59"/>
        <v>20857.029704413129</v>
      </c>
      <c r="J496" s="9">
        <f t="shared" si="60"/>
        <v>2463322.7796463305</v>
      </c>
      <c r="K496" s="9">
        <f t="shared" si="61"/>
        <v>118.10515756829541</v>
      </c>
      <c r="M496" s="9">
        <f t="shared" si="57"/>
        <v>0</v>
      </c>
      <c r="N496" s="22">
        <f t="shared" si="58"/>
        <v>39250736.629179932</v>
      </c>
      <c r="P496" s="22">
        <f t="shared" si="62"/>
        <v>0</v>
      </c>
      <c r="Q496" s="22">
        <f t="shared" si="63"/>
        <v>1</v>
      </c>
    </row>
    <row r="497" spans="1:17" x14ac:dyDescent="0.25">
      <c r="A497">
        <f t="shared" si="56"/>
        <v>492</v>
      </c>
      <c r="D497">
        <v>1830912.7731047424</v>
      </c>
      <c r="E497">
        <v>1755928.0286561039</v>
      </c>
      <c r="F497" s="22">
        <v>2583411.1100374185</v>
      </c>
      <c r="G497" s="22">
        <v>113776.6996246601</v>
      </c>
      <c r="H497" s="9">
        <v>1219.5594612553832</v>
      </c>
      <c r="I497" s="9">
        <f t="shared" si="59"/>
        <v>32531.381531597333</v>
      </c>
      <c r="J497" s="9">
        <f t="shared" si="60"/>
        <v>2583411.1100374185</v>
      </c>
      <c r="K497" s="9">
        <f t="shared" si="61"/>
        <v>79.412892671901531</v>
      </c>
      <c r="M497" s="9">
        <f t="shared" si="57"/>
        <v>0</v>
      </c>
      <c r="N497" s="22">
        <f t="shared" si="58"/>
        <v>62479351.953157254</v>
      </c>
      <c r="P497" s="22">
        <f t="shared" si="62"/>
        <v>0</v>
      </c>
      <c r="Q497" s="22">
        <f t="shared" si="63"/>
        <v>1</v>
      </c>
    </row>
    <row r="498" spans="1:17" x14ac:dyDescent="0.25">
      <c r="A498">
        <f t="shared" si="56"/>
        <v>493</v>
      </c>
      <c r="D498">
        <v>2503474.3980338341</v>
      </c>
      <c r="E498">
        <v>2454706.1304095206</v>
      </c>
      <c r="F498" s="22">
        <v>3911107.0290811863</v>
      </c>
      <c r="G498" s="22">
        <v>52512.189367745756</v>
      </c>
      <c r="H498" s="9">
        <v>794.98399487437564</v>
      </c>
      <c r="I498" s="9">
        <f t="shared" si="59"/>
        <v>21157.625226132161</v>
      </c>
      <c r="J498" s="9">
        <f t="shared" si="60"/>
        <v>3911107.0290811863</v>
      </c>
      <c r="K498" s="9">
        <f t="shared" si="61"/>
        <v>184.85567199907237</v>
      </c>
      <c r="M498" s="9">
        <f t="shared" si="57"/>
        <v>0</v>
      </c>
      <c r="N498" s="22">
        <f t="shared" si="58"/>
        <v>38404143.423183136</v>
      </c>
      <c r="P498" s="22">
        <f t="shared" si="62"/>
        <v>0</v>
      </c>
      <c r="Q498" s="22">
        <f t="shared" si="63"/>
        <v>1</v>
      </c>
    </row>
    <row r="499" spans="1:17" x14ac:dyDescent="0.25">
      <c r="A499">
        <f t="shared" si="56"/>
        <v>494</v>
      </c>
      <c r="D499">
        <v>2936403.1518777735</v>
      </c>
      <c r="E499">
        <v>2860275.7268888969</v>
      </c>
      <c r="F499" s="22">
        <v>2688431.9640406184</v>
      </c>
      <c r="G499" s="22">
        <v>77325.428114342911</v>
      </c>
      <c r="H499" s="9">
        <v>1210.7108289083117</v>
      </c>
      <c r="I499" s="9">
        <f t="shared" si="59"/>
        <v>33027.122057174209</v>
      </c>
      <c r="J499" s="9">
        <f t="shared" si="60"/>
        <v>2688431.9640406184</v>
      </c>
      <c r="K499" s="9">
        <f t="shared" si="61"/>
        <v>81.400733596666271</v>
      </c>
      <c r="M499" s="9">
        <f t="shared" si="57"/>
        <v>0</v>
      </c>
      <c r="N499" s="22">
        <f t="shared" si="58"/>
        <v>63365812.150307804</v>
      </c>
      <c r="P499" s="22">
        <f t="shared" si="62"/>
        <v>0</v>
      </c>
      <c r="Q499" s="22">
        <f t="shared" si="63"/>
        <v>1</v>
      </c>
    </row>
    <row r="500" spans="1:17" x14ac:dyDescent="0.25">
      <c r="A500">
        <f t="shared" si="56"/>
        <v>495</v>
      </c>
      <c r="D500">
        <v>3022135.4947537635</v>
      </c>
      <c r="E500">
        <v>2946483.7823524228</v>
      </c>
      <c r="F500" s="22">
        <v>3140538.2307660989</v>
      </c>
      <c r="G500" s="22">
        <v>79916.242812891287</v>
      </c>
      <c r="H500" s="9">
        <v>1228.5166178881336</v>
      </c>
      <c r="I500" s="9">
        <f t="shared" si="59"/>
        <v>32820.738908197658</v>
      </c>
      <c r="J500" s="9">
        <f t="shared" si="60"/>
        <v>3140538.2307660989</v>
      </c>
      <c r="K500" s="9">
        <f t="shared" si="61"/>
        <v>95.687615064074151</v>
      </c>
      <c r="M500" s="9">
        <f t="shared" si="57"/>
        <v>0</v>
      </c>
      <c r="N500" s="22">
        <f t="shared" si="58"/>
        <v>62500939.58562921</v>
      </c>
      <c r="P500" s="22">
        <f t="shared" si="62"/>
        <v>0</v>
      </c>
      <c r="Q500" s="22">
        <f t="shared" si="63"/>
        <v>1</v>
      </c>
    </row>
    <row r="501" spans="1:17" x14ac:dyDescent="0.25">
      <c r="A501">
        <f t="shared" si="56"/>
        <v>496</v>
      </c>
      <c r="D501">
        <v>1978448.2088523153</v>
      </c>
      <c r="E501">
        <v>1920671.6836305675</v>
      </c>
      <c r="F501" s="22">
        <v>4670606.330966264</v>
      </c>
      <c r="G501" s="22">
        <v>66140.696872324421</v>
      </c>
      <c r="H501" s="9">
        <v>935.51072020517677</v>
      </c>
      <c r="I501" s="9">
        <f t="shared" si="59"/>
        <v>25065.767702203069</v>
      </c>
      <c r="J501" s="9">
        <f t="shared" si="60"/>
        <v>4670606.330966264</v>
      </c>
      <c r="K501" s="9">
        <f t="shared" si="61"/>
        <v>186.33406271277929</v>
      </c>
      <c r="M501" s="9">
        <f t="shared" si="57"/>
        <v>0</v>
      </c>
      <c r="N501" s="22">
        <f t="shared" si="58"/>
        <v>45460929.073439874</v>
      </c>
      <c r="P501" s="22">
        <f t="shared" si="62"/>
        <v>0</v>
      </c>
      <c r="Q501" s="22">
        <f t="shared" si="63"/>
        <v>1</v>
      </c>
    </row>
    <row r="502" spans="1:17" x14ac:dyDescent="0.25">
      <c r="A502">
        <f t="shared" si="56"/>
        <v>497</v>
      </c>
      <c r="D502">
        <v>1365005.4848633325</v>
      </c>
      <c r="E502">
        <v>1346699.1305232353</v>
      </c>
      <c r="F502" s="22">
        <v>2677798.8405895941</v>
      </c>
      <c r="G502" s="22">
        <v>20069.418875700088</v>
      </c>
      <c r="H502" s="9">
        <v>302.02631716478572</v>
      </c>
      <c r="I502" s="9">
        <f t="shared" si="59"/>
        <v>7942.0287669077552</v>
      </c>
      <c r="J502" s="9">
        <f t="shared" si="60"/>
        <v>2677798.8405895941</v>
      </c>
      <c r="K502" s="9">
        <f t="shared" si="61"/>
        <v>337.16811147137162</v>
      </c>
      <c r="M502" s="9">
        <f t="shared" si="57"/>
        <v>0</v>
      </c>
      <c r="N502" s="22">
        <f t="shared" si="58"/>
        <v>13206258.693225916</v>
      </c>
      <c r="P502" s="22">
        <f t="shared" si="62"/>
        <v>0</v>
      </c>
      <c r="Q502" s="22">
        <f t="shared" si="63"/>
        <v>1</v>
      </c>
    </row>
    <row r="503" spans="1:17" x14ac:dyDescent="0.25">
      <c r="A503">
        <f t="shared" si="56"/>
        <v>498</v>
      </c>
      <c r="D503">
        <v>1725131.7200626305</v>
      </c>
      <c r="E503">
        <v>1691700.9566235063</v>
      </c>
      <c r="F503" s="22">
        <v>3226786.9539814768</v>
      </c>
      <c r="G503" s="22">
        <v>28231.386555157522</v>
      </c>
      <c r="H503" s="9">
        <v>549.47129343418055</v>
      </c>
      <c r="I503" s="9">
        <f t="shared" si="59"/>
        <v>14503.602410429652</v>
      </c>
      <c r="J503" s="9">
        <f t="shared" si="60"/>
        <v>3226786.9539814768</v>
      </c>
      <c r="K503" s="9">
        <f t="shared" si="61"/>
        <v>222.48175747434095</v>
      </c>
      <c r="M503" s="9">
        <f t="shared" si="57"/>
        <v>0</v>
      </c>
      <c r="N503" s="22">
        <f t="shared" si="58"/>
        <v>25780417.866877828</v>
      </c>
      <c r="P503" s="22">
        <f t="shared" si="62"/>
        <v>0</v>
      </c>
      <c r="Q503" s="22">
        <f t="shared" si="63"/>
        <v>1</v>
      </c>
    </row>
    <row r="504" spans="1:17" x14ac:dyDescent="0.25">
      <c r="A504">
        <f t="shared" si="56"/>
        <v>499</v>
      </c>
      <c r="D504">
        <v>1965214.177827772</v>
      </c>
      <c r="E504">
        <v>1907235.3317148057</v>
      </c>
      <c r="F504" s="22">
        <v>4002464.7601321358</v>
      </c>
      <c r="G504" s="22">
        <v>65872.59631061813</v>
      </c>
      <c r="H504" s="9">
        <v>940.82469233694064</v>
      </c>
      <c r="I504" s="9">
        <f t="shared" si="59"/>
        <v>25153.542597649302</v>
      </c>
      <c r="J504" s="9">
        <f t="shared" si="60"/>
        <v>4002464.7601321358</v>
      </c>
      <c r="K504" s="9">
        <f t="shared" si="61"/>
        <v>159.12131440706813</v>
      </c>
      <c r="M504" s="9">
        <f t="shared" si="57"/>
        <v>0</v>
      </c>
      <c r="N504" s="22">
        <f t="shared" si="58"/>
        <v>46304620.435166471</v>
      </c>
      <c r="P504" s="22">
        <f t="shared" si="62"/>
        <v>0</v>
      </c>
      <c r="Q504" s="22">
        <f t="shared" si="63"/>
        <v>1</v>
      </c>
    </row>
    <row r="505" spans="1:17" x14ac:dyDescent="0.25">
      <c r="A505">
        <f t="shared" si="56"/>
        <v>500</v>
      </c>
      <c r="D505">
        <v>2655591.3330578031</v>
      </c>
      <c r="E505">
        <v>2573381.2727473583</v>
      </c>
      <c r="F505" s="22">
        <v>3472903.2923805541</v>
      </c>
      <c r="G505" s="22">
        <v>110955.22722434634</v>
      </c>
      <c r="H505" s="9">
        <v>1331.2723342708123</v>
      </c>
      <c r="I505" s="9">
        <f t="shared" si="59"/>
        <v>35666.012565083365</v>
      </c>
      <c r="J505" s="9">
        <f t="shared" si="60"/>
        <v>3472903.2923805541</v>
      </c>
      <c r="K505" s="9">
        <f t="shared" si="61"/>
        <v>97.372906097736546</v>
      </c>
      <c r="M505" s="9">
        <f t="shared" si="57"/>
        <v>0</v>
      </c>
      <c r="N505" s="22">
        <f t="shared" si="58"/>
        <v>67859121.837786168</v>
      </c>
      <c r="P505" s="22">
        <f t="shared" si="62"/>
        <v>0</v>
      </c>
      <c r="Q505" s="22">
        <f t="shared" si="63"/>
        <v>1</v>
      </c>
    </row>
    <row r="506" spans="1:17" x14ac:dyDescent="0.25">
      <c r="A506">
        <f t="shared" si="56"/>
        <v>501</v>
      </c>
      <c r="D506">
        <v>2041739.570725712</v>
      </c>
      <c r="E506">
        <v>1981770.8926701685</v>
      </c>
      <c r="F506" s="22">
        <v>3865607.865886556</v>
      </c>
      <c r="G506" s="22">
        <v>83429.968934630073</v>
      </c>
      <c r="H506" s="9">
        <v>962.18006522628639</v>
      </c>
      <c r="I506" s="9">
        <f t="shared" si="59"/>
        <v>26016.811287616969</v>
      </c>
      <c r="J506" s="9">
        <f t="shared" si="60"/>
        <v>3865607.865886556</v>
      </c>
      <c r="K506" s="9">
        <f t="shared" si="61"/>
        <v>148.58115482147656</v>
      </c>
      <c r="M506" s="9">
        <f t="shared" si="57"/>
        <v>0</v>
      </c>
      <c r="N506" s="22">
        <f t="shared" si="58"/>
        <v>48168014.709347382</v>
      </c>
      <c r="P506" s="22">
        <f t="shared" si="62"/>
        <v>0</v>
      </c>
      <c r="Q506" s="22">
        <f t="shared" si="63"/>
        <v>1</v>
      </c>
    </row>
    <row r="507" spans="1:17" x14ac:dyDescent="0.25">
      <c r="A507">
        <f t="shared" si="56"/>
        <v>502</v>
      </c>
      <c r="D507">
        <v>2045857.076879188</v>
      </c>
      <c r="E507">
        <v>2013045.7683235069</v>
      </c>
      <c r="F507" s="22">
        <v>2176545.986948668</v>
      </c>
      <c r="G507" s="22">
        <v>31654.917075653389</v>
      </c>
      <c r="H507" s="9">
        <v>532.63398897974548</v>
      </c>
      <c r="I507" s="9">
        <f t="shared" si="59"/>
        <v>14234.858103796656</v>
      </c>
      <c r="J507" s="9">
        <f t="shared" si="60"/>
        <v>2176545.986948668</v>
      </c>
      <c r="K507" s="9">
        <f t="shared" si="61"/>
        <v>152.90254185028721</v>
      </c>
      <c r="M507" s="9">
        <f t="shared" si="57"/>
        <v>0</v>
      </c>
      <c r="N507" s="22">
        <f t="shared" si="58"/>
        <v>26293170.220644642</v>
      </c>
      <c r="P507" s="22">
        <f t="shared" si="62"/>
        <v>0</v>
      </c>
      <c r="Q507" s="22">
        <f t="shared" si="63"/>
        <v>1</v>
      </c>
    </row>
    <row r="508" spans="1:17" x14ac:dyDescent="0.25">
      <c r="A508">
        <f t="shared" si="56"/>
        <v>503</v>
      </c>
      <c r="D508">
        <v>2029769.2635623994</v>
      </c>
      <c r="E508">
        <v>1966566.4698543665</v>
      </c>
      <c r="F508" s="22">
        <v>2989254.6635195254</v>
      </c>
      <c r="G508" s="22">
        <v>75491.164803849766</v>
      </c>
      <c r="H508" s="9">
        <v>1011.9087567393435</v>
      </c>
      <c r="I508" s="9">
        <f t="shared" si="59"/>
        <v>27419.900022293004</v>
      </c>
      <c r="J508" s="9">
        <f t="shared" si="60"/>
        <v>2989254.6635195254</v>
      </c>
      <c r="K508" s="9">
        <f t="shared" si="61"/>
        <v>109.01770834646345</v>
      </c>
      <c r="M508" s="9">
        <f t="shared" si="57"/>
        <v>0</v>
      </c>
      <c r="N508" s="22">
        <f t="shared" si="58"/>
        <v>51850545.381066486</v>
      </c>
      <c r="P508" s="22">
        <f t="shared" si="62"/>
        <v>0</v>
      </c>
      <c r="Q508" s="22">
        <f t="shared" si="63"/>
        <v>1</v>
      </c>
    </row>
    <row r="509" spans="1:17" x14ac:dyDescent="0.25">
      <c r="A509">
        <f t="shared" si="56"/>
        <v>504</v>
      </c>
      <c r="D509">
        <v>1970788.9500788224</v>
      </c>
      <c r="E509">
        <v>1944830.4693660748</v>
      </c>
      <c r="F509" s="22">
        <v>3229014.1776634636</v>
      </c>
      <c r="G509" s="22">
        <v>17824.1256723726</v>
      </c>
      <c r="H509" s="9">
        <v>423.38338696822029</v>
      </c>
      <c r="I509" s="9">
        <f t="shared" si="59"/>
        <v>11261.827272418448</v>
      </c>
      <c r="J509" s="9">
        <f t="shared" si="60"/>
        <v>3229014.1776634636</v>
      </c>
      <c r="K509" s="9">
        <f t="shared" si="61"/>
        <v>286.72204781294266</v>
      </c>
      <c r="M509" s="9">
        <f t="shared" si="57"/>
        <v>0</v>
      </c>
      <c r="N509" s="22">
        <f t="shared" si="58"/>
        <v>19294640.367173433</v>
      </c>
      <c r="P509" s="22">
        <f t="shared" si="62"/>
        <v>0</v>
      </c>
      <c r="Q509" s="22">
        <f t="shared" si="63"/>
        <v>1</v>
      </c>
    </row>
    <row r="510" spans="1:17" x14ac:dyDescent="0.25">
      <c r="A510">
        <f t="shared" si="56"/>
        <v>505</v>
      </c>
      <c r="D510">
        <v>2235530.1451093056</v>
      </c>
      <c r="E510">
        <v>2208656.0241245436</v>
      </c>
      <c r="F510" s="22">
        <v>3284410.4873495004</v>
      </c>
      <c r="G510" s="22">
        <v>34044.89173664173</v>
      </c>
      <c r="H510" s="9">
        <v>426.46173392632772</v>
      </c>
      <c r="I510" s="9">
        <f t="shared" si="59"/>
        <v>11659.068648029135</v>
      </c>
      <c r="J510" s="9">
        <f t="shared" si="60"/>
        <v>3284410.4873495004</v>
      </c>
      <c r="K510" s="9">
        <f t="shared" si="61"/>
        <v>281.70436134319368</v>
      </c>
      <c r="M510" s="9">
        <f t="shared" si="57"/>
        <v>0</v>
      </c>
      <c r="N510" s="22">
        <f t="shared" si="58"/>
        <v>20033726.808708772</v>
      </c>
      <c r="P510" s="22">
        <f t="shared" si="62"/>
        <v>0</v>
      </c>
      <c r="Q510" s="22">
        <f t="shared" si="63"/>
        <v>1</v>
      </c>
    </row>
    <row r="511" spans="1:17" x14ac:dyDescent="0.25">
      <c r="A511">
        <f t="shared" si="56"/>
        <v>506</v>
      </c>
      <c r="D511">
        <v>1458644.1212005776</v>
      </c>
      <c r="E511">
        <v>1423078.1497659176</v>
      </c>
      <c r="F511" s="22">
        <v>3349658.7821400366</v>
      </c>
      <c r="G511" s="22">
        <v>34979.052398589411</v>
      </c>
      <c r="H511" s="9">
        <v>580.19052463473781</v>
      </c>
      <c r="I511" s="9">
        <f t="shared" si="59"/>
        <v>15429.941047212904</v>
      </c>
      <c r="J511" s="9">
        <f t="shared" si="60"/>
        <v>3349658.7821400366</v>
      </c>
      <c r="K511" s="9">
        <f t="shared" si="61"/>
        <v>217.08824239124894</v>
      </c>
      <c r="M511" s="9">
        <f t="shared" si="57"/>
        <v>0</v>
      </c>
      <c r="N511" s="22">
        <f t="shared" si="58"/>
        <v>27510223.312285773</v>
      </c>
      <c r="P511" s="22">
        <f t="shared" si="62"/>
        <v>0</v>
      </c>
      <c r="Q511" s="22">
        <f t="shared" si="63"/>
        <v>1</v>
      </c>
    </row>
    <row r="512" spans="1:17" x14ac:dyDescent="0.25">
      <c r="A512">
        <f t="shared" si="56"/>
        <v>507</v>
      </c>
      <c r="D512">
        <v>2429216.8839166691</v>
      </c>
      <c r="E512">
        <v>2298260.7351054046</v>
      </c>
      <c r="F512" s="22">
        <v>4610510.1142844195</v>
      </c>
      <c r="G512" s="22">
        <v>170913.34436889712</v>
      </c>
      <c r="H512" s="9">
        <v>2111.8493780638746</v>
      </c>
      <c r="I512" s="9">
        <f t="shared" si="59"/>
        <v>56814.015600278959</v>
      </c>
      <c r="J512" s="9">
        <f t="shared" si="60"/>
        <v>4610510.1142844195</v>
      </c>
      <c r="K512" s="9">
        <f t="shared" si="61"/>
        <v>81.150928438541527</v>
      </c>
      <c r="M512" s="9">
        <f t="shared" si="57"/>
        <v>0</v>
      </c>
      <c r="N512" s="22">
        <f t="shared" si="58"/>
        <v>109017521.08627349</v>
      </c>
      <c r="P512" s="22">
        <f t="shared" si="62"/>
        <v>0</v>
      </c>
      <c r="Q512" s="22">
        <f t="shared" si="63"/>
        <v>1</v>
      </c>
    </row>
    <row r="513" spans="1:17" x14ac:dyDescent="0.25">
      <c r="A513">
        <f t="shared" si="56"/>
        <v>508</v>
      </c>
      <c r="D513">
        <v>1839593.4610845591</v>
      </c>
      <c r="E513">
        <v>1811492.4217819783</v>
      </c>
      <c r="F513" s="22">
        <v>3809057.2261605598</v>
      </c>
      <c r="G513" s="22">
        <v>24463.410757088903</v>
      </c>
      <c r="H513" s="9">
        <v>460.61280451514904</v>
      </c>
      <c r="I513" s="9">
        <f t="shared" si="59"/>
        <v>12191.354891031635</v>
      </c>
      <c r="J513" s="9">
        <f t="shared" si="60"/>
        <v>3809057.2261605598</v>
      </c>
      <c r="K513" s="9">
        <f t="shared" si="61"/>
        <v>312.43920468287155</v>
      </c>
      <c r="M513" s="9">
        <f t="shared" si="57"/>
        <v>0</v>
      </c>
      <c r="N513" s="22">
        <f t="shared" si="58"/>
        <v>20573652.555902708</v>
      </c>
      <c r="P513" s="22">
        <f t="shared" si="62"/>
        <v>0</v>
      </c>
      <c r="Q513" s="22">
        <f t="shared" si="63"/>
        <v>1</v>
      </c>
    </row>
    <row r="514" spans="1:17" x14ac:dyDescent="0.25">
      <c r="A514">
        <f t="shared" ref="A514:A577" si="64">A513+1</f>
        <v>509</v>
      </c>
      <c r="D514">
        <v>1939082.759097822</v>
      </c>
      <c r="E514">
        <v>1849900.2530128278</v>
      </c>
      <c r="F514" s="22">
        <v>2967375.0632926337</v>
      </c>
      <c r="G514" s="22">
        <v>130132.04949752294</v>
      </c>
      <c r="H514" s="9">
        <v>1474.0353548012936</v>
      </c>
      <c r="I514" s="9">
        <f t="shared" si="59"/>
        <v>38690.938439913873</v>
      </c>
      <c r="J514" s="9">
        <f t="shared" si="60"/>
        <v>2967375.0632926337</v>
      </c>
      <c r="K514" s="9">
        <f t="shared" si="61"/>
        <v>76.694316109724198</v>
      </c>
      <c r="M514" s="9">
        <f t="shared" si="57"/>
        <v>0</v>
      </c>
      <c r="N514" s="22">
        <f t="shared" si="58"/>
        <v>74414501.8165351</v>
      </c>
      <c r="P514" s="22">
        <f t="shared" si="62"/>
        <v>0</v>
      </c>
      <c r="Q514" s="22">
        <f t="shared" si="63"/>
        <v>1</v>
      </c>
    </row>
    <row r="515" spans="1:17" x14ac:dyDescent="0.25">
      <c r="A515">
        <f t="shared" si="64"/>
        <v>510</v>
      </c>
      <c r="D515">
        <v>1529562.1066687007</v>
      </c>
      <c r="E515">
        <v>1496295.4936021673</v>
      </c>
      <c r="F515" s="22">
        <v>4063864.4547432419</v>
      </c>
      <c r="G515" s="22">
        <v>37556.291721735513</v>
      </c>
      <c r="H515" s="9">
        <v>530.59670012197603</v>
      </c>
      <c r="I515" s="9">
        <f t="shared" si="59"/>
        <v>14432.387412784828</v>
      </c>
      <c r="J515" s="9">
        <f t="shared" si="60"/>
        <v>4063864.4547432419</v>
      </c>
      <c r="K515" s="9">
        <f t="shared" si="61"/>
        <v>281.57950161061336</v>
      </c>
      <c r="M515" s="9">
        <f t="shared" si="57"/>
        <v>0</v>
      </c>
      <c r="N515" s="22">
        <f t="shared" si="58"/>
        <v>24800910.370826416</v>
      </c>
      <c r="P515" s="22">
        <f t="shared" si="62"/>
        <v>0</v>
      </c>
      <c r="Q515" s="22">
        <f t="shared" si="63"/>
        <v>1</v>
      </c>
    </row>
    <row r="516" spans="1:17" x14ac:dyDescent="0.25">
      <c r="A516">
        <f t="shared" si="64"/>
        <v>511</v>
      </c>
      <c r="D516">
        <v>1843900.0832892051</v>
      </c>
      <c r="E516">
        <v>1808579.7617236562</v>
      </c>
      <c r="F516" s="22">
        <v>3694582.4794641258</v>
      </c>
      <c r="G516" s="22">
        <v>40950.435543111045</v>
      </c>
      <c r="H516" s="9">
        <v>573.09704124538985</v>
      </c>
      <c r="I516" s="9">
        <f t="shared" si="59"/>
        <v>15323.368307997729</v>
      </c>
      <c r="J516" s="9">
        <f t="shared" si="60"/>
        <v>3694582.4794641258</v>
      </c>
      <c r="K516" s="9">
        <f t="shared" si="61"/>
        <v>241.10772548198895</v>
      </c>
      <c r="M516" s="9">
        <f t="shared" si="57"/>
        <v>0</v>
      </c>
      <c r="N516" s="22">
        <f t="shared" si="58"/>
        <v>26952154.136531334</v>
      </c>
      <c r="P516" s="22">
        <f t="shared" si="62"/>
        <v>0</v>
      </c>
      <c r="Q516" s="22">
        <f t="shared" si="63"/>
        <v>1</v>
      </c>
    </row>
    <row r="517" spans="1:17" x14ac:dyDescent="0.25">
      <c r="A517">
        <f t="shared" si="64"/>
        <v>512</v>
      </c>
      <c r="D517">
        <v>1832565.0341181194</v>
      </c>
      <c r="E517">
        <v>1779264.8764225577</v>
      </c>
      <c r="F517" s="22">
        <v>4493680.8332250314</v>
      </c>
      <c r="G517" s="22">
        <v>68013.719912671877</v>
      </c>
      <c r="H517" s="9">
        <v>885.60655485641837</v>
      </c>
      <c r="I517" s="9">
        <f t="shared" si="59"/>
        <v>23123.740414642463</v>
      </c>
      <c r="J517" s="9">
        <f t="shared" si="60"/>
        <v>4493680.8332250314</v>
      </c>
      <c r="K517" s="9">
        <f t="shared" si="61"/>
        <v>194.33191830762524</v>
      </c>
      <c r="M517" s="9">
        <f t="shared" si="57"/>
        <v>0</v>
      </c>
      <c r="N517" s="22">
        <f t="shared" si="58"/>
        <v>41753799.996059895</v>
      </c>
      <c r="P517" s="22">
        <f t="shared" si="62"/>
        <v>0</v>
      </c>
      <c r="Q517" s="22">
        <f t="shared" si="63"/>
        <v>1</v>
      </c>
    </row>
    <row r="518" spans="1:17" x14ac:dyDescent="0.25">
      <c r="A518">
        <f t="shared" si="64"/>
        <v>513</v>
      </c>
      <c r="D518">
        <v>1411073.2112313355</v>
      </c>
      <c r="E518">
        <v>1379848.5507003244</v>
      </c>
      <c r="F518" s="22">
        <v>1718808.2778189359</v>
      </c>
      <c r="G518" s="22">
        <v>42722.980199539248</v>
      </c>
      <c r="H518" s="9">
        <v>519.80032042454695</v>
      </c>
      <c r="I518" s="9">
        <f t="shared" si="59"/>
        <v>13546.50672477389</v>
      </c>
      <c r="J518" s="9">
        <f t="shared" si="60"/>
        <v>1718808.2778189359</v>
      </c>
      <c r="K518" s="9">
        <f t="shared" si="61"/>
        <v>126.88203038172007</v>
      </c>
      <c r="M518" s="9">
        <f t="shared" ref="M518:M581" si="65">cRatio*0-0</f>
        <v>0</v>
      </c>
      <c r="N518" s="22">
        <f t="shared" ref="N518:N581" si="66">cRatio*I518-J518</f>
        <v>25374205.171728842</v>
      </c>
      <c r="P518" s="22">
        <f t="shared" si="62"/>
        <v>0</v>
      </c>
      <c r="Q518" s="22">
        <f t="shared" si="63"/>
        <v>1</v>
      </c>
    </row>
    <row r="519" spans="1:17" x14ac:dyDescent="0.25">
      <c r="A519">
        <f t="shared" si="64"/>
        <v>514</v>
      </c>
      <c r="D519">
        <v>1610872.4741360745</v>
      </c>
      <c r="E519">
        <v>1567263.4015998631</v>
      </c>
      <c r="F519" s="22">
        <v>2919333.0262276717</v>
      </c>
      <c r="G519" s="22">
        <v>47515.229150299077</v>
      </c>
      <c r="H519" s="9">
        <v>705.5513808912583</v>
      </c>
      <c r="I519" s="9">
        <f t="shared" ref="I519:I582" si="67">(D519-E519)*0.493*0.88</f>
        <v>18919.360029109979</v>
      </c>
      <c r="J519" s="9">
        <f t="shared" ref="J519:J582" si="68">F519</f>
        <v>2919333.0262276717</v>
      </c>
      <c r="K519" s="9">
        <f t="shared" ref="K519:K582" si="69">J519/I519</f>
        <v>154.30400508980671</v>
      </c>
      <c r="M519" s="9">
        <f t="shared" si="65"/>
        <v>0</v>
      </c>
      <c r="N519" s="22">
        <f t="shared" si="66"/>
        <v>34919387.031992286</v>
      </c>
      <c r="P519" s="22">
        <f t="shared" ref="P519:P582" si="70">IF(M519=MAX(M519:N519),1,0)</f>
        <v>0</v>
      </c>
      <c r="Q519" s="22">
        <f t="shared" ref="Q519:Q582" si="71">IF(N519=MAX(M519:N519),1,0)</f>
        <v>1</v>
      </c>
    </row>
    <row r="520" spans="1:17" x14ac:dyDescent="0.25">
      <c r="A520">
        <f t="shared" si="64"/>
        <v>515</v>
      </c>
      <c r="D520">
        <v>1630785.7851545804</v>
      </c>
      <c r="E520">
        <v>1582655.0518962331</v>
      </c>
      <c r="F520" s="22">
        <v>2391449.3967404244</v>
      </c>
      <c r="G520" s="22">
        <v>53793.525335715123</v>
      </c>
      <c r="H520" s="9">
        <v>790.32819935580847</v>
      </c>
      <c r="I520" s="9">
        <f t="shared" si="67"/>
        <v>20881.037316801376</v>
      </c>
      <c r="J520" s="9">
        <f t="shared" si="68"/>
        <v>2391449.3967404244</v>
      </c>
      <c r="K520" s="9">
        <f t="shared" si="69"/>
        <v>114.52732737641381</v>
      </c>
      <c r="M520" s="9">
        <f t="shared" si="65"/>
        <v>0</v>
      </c>
      <c r="N520" s="22">
        <f t="shared" si="66"/>
        <v>39370625.236862332</v>
      </c>
      <c r="P520" s="22">
        <f t="shared" si="70"/>
        <v>0</v>
      </c>
      <c r="Q520" s="22">
        <f t="shared" si="71"/>
        <v>1</v>
      </c>
    </row>
    <row r="521" spans="1:17" x14ac:dyDescent="0.25">
      <c r="A521">
        <f t="shared" si="64"/>
        <v>516</v>
      </c>
      <c r="D521">
        <v>1871545.6874341134</v>
      </c>
      <c r="E521">
        <v>1823648.2647362493</v>
      </c>
      <c r="F521" s="22">
        <v>3920283.7640704773</v>
      </c>
      <c r="G521" s="22">
        <v>70104.350865751563</v>
      </c>
      <c r="H521" s="9">
        <v>774.28464817865824</v>
      </c>
      <c r="I521" s="9">
        <f t="shared" si="67"/>
        <v>20779.817863241322</v>
      </c>
      <c r="J521" s="9">
        <f t="shared" si="68"/>
        <v>3920283.7640704773</v>
      </c>
      <c r="K521" s="9">
        <f t="shared" si="69"/>
        <v>188.65823511404807</v>
      </c>
      <c r="M521" s="9">
        <f t="shared" si="65"/>
        <v>0</v>
      </c>
      <c r="N521" s="22">
        <f t="shared" si="66"/>
        <v>37639351.962412164</v>
      </c>
      <c r="P521" s="22">
        <f t="shared" si="70"/>
        <v>0</v>
      </c>
      <c r="Q521" s="22">
        <f t="shared" si="71"/>
        <v>1</v>
      </c>
    </row>
    <row r="522" spans="1:17" x14ac:dyDescent="0.25">
      <c r="A522">
        <f t="shared" si="64"/>
        <v>517</v>
      </c>
      <c r="D522">
        <v>2539434.3767949906</v>
      </c>
      <c r="E522">
        <v>2455396.2430730597</v>
      </c>
      <c r="F522" s="22">
        <v>3191191.5753522404</v>
      </c>
      <c r="G522" s="22">
        <v>105454.91967785324</v>
      </c>
      <c r="H522" s="9">
        <v>1369.8306501164479</v>
      </c>
      <c r="I522" s="9">
        <f t="shared" si="67"/>
        <v>36459.103933922503</v>
      </c>
      <c r="J522" s="9">
        <f t="shared" si="68"/>
        <v>3191191.5753522404</v>
      </c>
      <c r="K522" s="9">
        <f t="shared" si="69"/>
        <v>87.527976034075607</v>
      </c>
      <c r="M522" s="9">
        <f t="shared" si="65"/>
        <v>0</v>
      </c>
      <c r="N522" s="22">
        <f t="shared" si="66"/>
        <v>69727016.292492762</v>
      </c>
      <c r="P522" s="22">
        <f t="shared" si="70"/>
        <v>0</v>
      </c>
      <c r="Q522" s="22">
        <f t="shared" si="71"/>
        <v>1</v>
      </c>
    </row>
    <row r="523" spans="1:17" x14ac:dyDescent="0.25">
      <c r="A523">
        <f t="shared" si="64"/>
        <v>518</v>
      </c>
      <c r="D523">
        <v>1539495.5153076556</v>
      </c>
      <c r="E523">
        <v>1489141.2619667843</v>
      </c>
      <c r="F523" s="22">
        <v>2892900.5672514415</v>
      </c>
      <c r="G523" s="22">
        <v>64401.261309758891</v>
      </c>
      <c r="H523" s="9">
        <v>809.21287733996724</v>
      </c>
      <c r="I523" s="9">
        <f t="shared" si="67"/>
        <v>21845.689269403611</v>
      </c>
      <c r="J523" s="9">
        <f t="shared" si="68"/>
        <v>2892900.5672514415</v>
      </c>
      <c r="K523" s="9">
        <f t="shared" si="69"/>
        <v>132.42432095301967</v>
      </c>
      <c r="M523" s="9">
        <f t="shared" si="65"/>
        <v>0</v>
      </c>
      <c r="N523" s="22">
        <f t="shared" si="66"/>
        <v>40798477.971555777</v>
      </c>
      <c r="P523" s="22">
        <f t="shared" si="70"/>
        <v>0</v>
      </c>
      <c r="Q523" s="22">
        <f t="shared" si="71"/>
        <v>1</v>
      </c>
    </row>
    <row r="524" spans="1:17" x14ac:dyDescent="0.25">
      <c r="A524">
        <f t="shared" si="64"/>
        <v>519</v>
      </c>
      <c r="D524">
        <v>1851602.0082309407</v>
      </c>
      <c r="E524">
        <v>1786180.704189216</v>
      </c>
      <c r="F524" s="22">
        <v>2743906.9571693973</v>
      </c>
      <c r="G524" s="22">
        <v>99688.202215628626</v>
      </c>
      <c r="H524" s="9">
        <v>1048.5015859997584</v>
      </c>
      <c r="I524" s="9">
        <f t="shared" si="67"/>
        <v>28382.378545461823</v>
      </c>
      <c r="J524" s="9">
        <f t="shared" si="68"/>
        <v>2743906.9571693973</v>
      </c>
      <c r="K524" s="9">
        <f t="shared" si="69"/>
        <v>96.676427339389846</v>
      </c>
      <c r="M524" s="9">
        <f t="shared" si="65"/>
        <v>0</v>
      </c>
      <c r="N524" s="22">
        <f t="shared" si="66"/>
        <v>54020850.133754246</v>
      </c>
      <c r="P524" s="22">
        <f t="shared" si="70"/>
        <v>0</v>
      </c>
      <c r="Q524" s="22">
        <f t="shared" si="71"/>
        <v>1</v>
      </c>
    </row>
    <row r="525" spans="1:17" x14ac:dyDescent="0.25">
      <c r="A525">
        <f t="shared" si="64"/>
        <v>520</v>
      </c>
      <c r="D525">
        <v>1623070.976262996</v>
      </c>
      <c r="E525">
        <v>1569507.2776222359</v>
      </c>
      <c r="F525" s="22">
        <v>4356875.7804333149</v>
      </c>
      <c r="G525" s="22">
        <v>68672.121889823728</v>
      </c>
      <c r="H525" s="9">
        <v>861.30869061898557</v>
      </c>
      <c r="I525" s="9">
        <f t="shared" si="67"/>
        <v>23238.075018307332</v>
      </c>
      <c r="J525" s="9">
        <f t="shared" si="68"/>
        <v>4356875.7804333149</v>
      </c>
      <c r="K525" s="9">
        <f t="shared" si="69"/>
        <v>187.48867008135991</v>
      </c>
      <c r="M525" s="9">
        <f t="shared" si="65"/>
        <v>0</v>
      </c>
      <c r="N525" s="22">
        <f t="shared" si="66"/>
        <v>42119274.256181352</v>
      </c>
      <c r="P525" s="22">
        <f t="shared" si="70"/>
        <v>0</v>
      </c>
      <c r="Q525" s="22">
        <f t="shared" si="71"/>
        <v>1</v>
      </c>
    </row>
    <row r="526" spans="1:17" x14ac:dyDescent="0.25">
      <c r="A526">
        <f t="shared" si="64"/>
        <v>521</v>
      </c>
      <c r="D526">
        <v>1764249.773074752</v>
      </c>
      <c r="E526">
        <v>1683125.5276839726</v>
      </c>
      <c r="F526" s="22">
        <v>3974217.2677772148</v>
      </c>
      <c r="G526" s="22">
        <v>100027.1214788396</v>
      </c>
      <c r="H526" s="9">
        <v>1308.2067241009245</v>
      </c>
      <c r="I526" s="9">
        <f t="shared" si="67"/>
        <v>35194.942620335707</v>
      </c>
      <c r="J526" s="9">
        <f t="shared" si="68"/>
        <v>3974217.2677772148</v>
      </c>
      <c r="K526" s="9">
        <f t="shared" si="69"/>
        <v>112.92012351458997</v>
      </c>
      <c r="M526" s="9">
        <f t="shared" si="65"/>
        <v>0</v>
      </c>
      <c r="N526" s="22">
        <f t="shared" si="66"/>
        <v>66415667.972894199</v>
      </c>
      <c r="P526" s="22">
        <f t="shared" si="70"/>
        <v>0</v>
      </c>
      <c r="Q526" s="22">
        <f t="shared" si="71"/>
        <v>1</v>
      </c>
    </row>
    <row r="527" spans="1:17" x14ac:dyDescent="0.25">
      <c r="A527">
        <f t="shared" si="64"/>
        <v>522</v>
      </c>
      <c r="D527">
        <v>2514585.4287245241</v>
      </c>
      <c r="E527">
        <v>2443819.6098249196</v>
      </c>
      <c r="F527" s="22">
        <v>3503612.3570839269</v>
      </c>
      <c r="G527" s="22">
        <v>75487.493369674776</v>
      </c>
      <c r="H527" s="9">
        <v>1139.5184581543654</v>
      </c>
      <c r="I527" s="9">
        <f t="shared" si="67"/>
        <v>30701.042871404414</v>
      </c>
      <c r="J527" s="9">
        <f t="shared" si="68"/>
        <v>3503612.3570839269</v>
      </c>
      <c r="K527" s="9">
        <f t="shared" si="69"/>
        <v>114.12030437400105</v>
      </c>
      <c r="M527" s="9">
        <f t="shared" si="65"/>
        <v>0</v>
      </c>
      <c r="N527" s="22">
        <f t="shared" si="66"/>
        <v>57898473.385724902</v>
      </c>
      <c r="P527" s="22">
        <f t="shared" si="70"/>
        <v>0</v>
      </c>
      <c r="Q527" s="22">
        <f t="shared" si="71"/>
        <v>1</v>
      </c>
    </row>
    <row r="528" spans="1:17" x14ac:dyDescent="0.25">
      <c r="A528">
        <f t="shared" si="64"/>
        <v>523</v>
      </c>
      <c r="D528">
        <v>2498471.2079750318</v>
      </c>
      <c r="E528">
        <v>2440522.687691594</v>
      </c>
      <c r="F528" s="22">
        <v>3460743.6201919839</v>
      </c>
      <c r="G528" s="22">
        <v>57877.49486798307</v>
      </c>
      <c r="H528" s="9">
        <v>956.08505713395425</v>
      </c>
      <c r="I528" s="9">
        <f t="shared" si="67"/>
        <v>25140.386039766654</v>
      </c>
      <c r="J528" s="9">
        <f t="shared" si="68"/>
        <v>3460743.6201919839</v>
      </c>
      <c r="K528" s="9">
        <f t="shared" si="69"/>
        <v>137.65674141669248</v>
      </c>
      <c r="M528" s="9">
        <f t="shared" si="65"/>
        <v>0</v>
      </c>
      <c r="N528" s="22">
        <f t="shared" si="66"/>
        <v>46820028.459341325</v>
      </c>
      <c r="P528" s="22">
        <f t="shared" si="70"/>
        <v>0</v>
      </c>
      <c r="Q528" s="22">
        <f t="shared" si="71"/>
        <v>1</v>
      </c>
    </row>
    <row r="529" spans="1:17" x14ac:dyDescent="0.25">
      <c r="A529">
        <f t="shared" si="64"/>
        <v>524</v>
      </c>
      <c r="D529">
        <v>1347709.627650365</v>
      </c>
      <c r="E529">
        <v>1286612.503985073</v>
      </c>
      <c r="F529" s="22">
        <v>3026994.1224019635</v>
      </c>
      <c r="G529" s="22">
        <v>114996.43719354212</v>
      </c>
      <c r="H529" s="9">
        <v>987.73469723944436</v>
      </c>
      <c r="I529" s="9">
        <f t="shared" si="67"/>
        <v>26506.376130950302</v>
      </c>
      <c r="J529" s="9">
        <f t="shared" si="68"/>
        <v>3026994.1224019635</v>
      </c>
      <c r="K529" s="9">
        <f t="shared" si="69"/>
        <v>114.19871609184172</v>
      </c>
      <c r="M529" s="9">
        <f t="shared" si="65"/>
        <v>0</v>
      </c>
      <c r="N529" s="22">
        <f t="shared" si="66"/>
        <v>49985758.139498644</v>
      </c>
      <c r="P529" s="22">
        <f t="shared" si="70"/>
        <v>0</v>
      </c>
      <c r="Q529" s="22">
        <f t="shared" si="71"/>
        <v>1</v>
      </c>
    </row>
    <row r="530" spans="1:17" x14ac:dyDescent="0.25">
      <c r="A530">
        <f t="shared" si="64"/>
        <v>525</v>
      </c>
      <c r="D530">
        <v>2069680.9586295395</v>
      </c>
      <c r="E530">
        <v>1991745.9848859701</v>
      </c>
      <c r="F530" s="22">
        <v>3162539.6148514901</v>
      </c>
      <c r="G530" s="22">
        <v>111663.61459171522</v>
      </c>
      <c r="H530" s="9">
        <v>1260.7422047125001</v>
      </c>
      <c r="I530" s="9">
        <f t="shared" si="67"/>
        <v>33811.309008910124</v>
      </c>
      <c r="J530" s="9">
        <f t="shared" si="68"/>
        <v>3162539.6148514901</v>
      </c>
      <c r="K530" s="9">
        <f t="shared" si="69"/>
        <v>93.534965298684</v>
      </c>
      <c r="M530" s="9">
        <f t="shared" si="65"/>
        <v>0</v>
      </c>
      <c r="N530" s="22">
        <f t="shared" si="66"/>
        <v>64460078.402968764</v>
      </c>
      <c r="P530" s="22">
        <f t="shared" si="70"/>
        <v>0</v>
      </c>
      <c r="Q530" s="22">
        <f t="shared" si="71"/>
        <v>1</v>
      </c>
    </row>
    <row r="531" spans="1:17" x14ac:dyDescent="0.25">
      <c r="A531">
        <f t="shared" si="64"/>
        <v>526</v>
      </c>
      <c r="D531">
        <v>2177791.5082742465</v>
      </c>
      <c r="E531">
        <v>2136509.0796100632</v>
      </c>
      <c r="F531" s="22">
        <v>2750828.1641454468</v>
      </c>
      <c r="G531" s="22">
        <v>38887.876173136443</v>
      </c>
      <c r="H531" s="9">
        <v>678.77064927883475</v>
      </c>
      <c r="I531" s="9">
        <f t="shared" si="67"/>
        <v>17909.968851669259</v>
      </c>
      <c r="J531" s="9">
        <f t="shared" si="68"/>
        <v>2750828.1641454468</v>
      </c>
      <c r="K531" s="9">
        <f t="shared" si="69"/>
        <v>153.59201274596646</v>
      </c>
      <c r="M531" s="9">
        <f t="shared" si="65"/>
        <v>0</v>
      </c>
      <c r="N531" s="22">
        <f t="shared" si="66"/>
        <v>33069109.539193071</v>
      </c>
      <c r="P531" s="22">
        <f t="shared" si="70"/>
        <v>0</v>
      </c>
      <c r="Q531" s="22">
        <f t="shared" si="71"/>
        <v>1</v>
      </c>
    </row>
    <row r="532" spans="1:17" x14ac:dyDescent="0.25">
      <c r="A532">
        <f t="shared" si="64"/>
        <v>527</v>
      </c>
      <c r="D532">
        <v>1902643.2800708283</v>
      </c>
      <c r="E532">
        <v>1864416.1938207899</v>
      </c>
      <c r="F532" s="22">
        <v>4174117.3918059669</v>
      </c>
      <c r="G532" s="22">
        <v>51792.993976153593</v>
      </c>
      <c r="H532" s="9">
        <v>625.88900623731752</v>
      </c>
      <c r="I532" s="9">
        <f t="shared" si="67"/>
        <v>16584.439098716641</v>
      </c>
      <c r="J532" s="9">
        <f t="shared" si="68"/>
        <v>4174117.3918059669</v>
      </c>
      <c r="K532" s="9">
        <f t="shared" si="69"/>
        <v>251.68878892798816</v>
      </c>
      <c r="M532" s="9">
        <f t="shared" si="65"/>
        <v>0</v>
      </c>
      <c r="N532" s="22">
        <f t="shared" si="66"/>
        <v>28994760.805627316</v>
      </c>
      <c r="P532" s="22">
        <f t="shared" si="70"/>
        <v>0</v>
      </c>
      <c r="Q532" s="22">
        <f t="shared" si="71"/>
        <v>1</v>
      </c>
    </row>
    <row r="533" spans="1:17" x14ac:dyDescent="0.25">
      <c r="A533">
        <f t="shared" si="64"/>
        <v>528</v>
      </c>
      <c r="D533">
        <v>2221395.5057990951</v>
      </c>
      <c r="E533">
        <v>2144221.040536324</v>
      </c>
      <c r="F533" s="22">
        <v>2068577.3051233562</v>
      </c>
      <c r="G533" s="22">
        <v>103719.65799787414</v>
      </c>
      <c r="H533" s="9">
        <v>1258.0312327036445</v>
      </c>
      <c r="I533" s="9">
        <f t="shared" si="67"/>
        <v>33481.370009600621</v>
      </c>
      <c r="J533" s="9">
        <f t="shared" si="68"/>
        <v>2068577.3051233562</v>
      </c>
      <c r="K533" s="9">
        <f t="shared" si="69"/>
        <v>61.782934943528346</v>
      </c>
      <c r="M533" s="9">
        <f t="shared" si="65"/>
        <v>0</v>
      </c>
      <c r="N533" s="22">
        <f t="shared" si="66"/>
        <v>64894162.714077882</v>
      </c>
      <c r="P533" s="22">
        <f t="shared" si="70"/>
        <v>0</v>
      </c>
      <c r="Q533" s="22">
        <f t="shared" si="71"/>
        <v>1</v>
      </c>
    </row>
    <row r="534" spans="1:17" x14ac:dyDescent="0.25">
      <c r="A534">
        <f t="shared" si="64"/>
        <v>529</v>
      </c>
      <c r="D534">
        <v>2658836.5604960527</v>
      </c>
      <c r="E534">
        <v>2539913.1718959841</v>
      </c>
      <c r="F534" s="22">
        <v>1751811.493010655</v>
      </c>
      <c r="G534" s="22">
        <v>141993.02085427567</v>
      </c>
      <c r="H534" s="9">
        <v>1919.2732259507757</v>
      </c>
      <c r="I534" s="9">
        <f t="shared" si="67"/>
        <v>51593.722910253775</v>
      </c>
      <c r="J534" s="9">
        <f t="shared" si="68"/>
        <v>1751811.493010655</v>
      </c>
      <c r="K534" s="9">
        <f t="shared" si="69"/>
        <v>33.953965602712856</v>
      </c>
      <c r="M534" s="9">
        <f t="shared" si="65"/>
        <v>0</v>
      </c>
      <c r="N534" s="22">
        <f t="shared" si="66"/>
        <v>101435634.3274969</v>
      </c>
      <c r="P534" s="22">
        <f t="shared" si="70"/>
        <v>0</v>
      </c>
      <c r="Q534" s="22">
        <f t="shared" si="71"/>
        <v>1</v>
      </c>
    </row>
    <row r="535" spans="1:17" x14ac:dyDescent="0.25">
      <c r="A535">
        <f t="shared" si="64"/>
        <v>530</v>
      </c>
      <c r="D535">
        <v>2611272.6705803224</v>
      </c>
      <c r="E535">
        <v>2551945.9455955043</v>
      </c>
      <c r="F535" s="22">
        <v>3372532.0934415287</v>
      </c>
      <c r="G535" s="22">
        <v>63707.966952999035</v>
      </c>
      <c r="H535" s="9">
        <v>945.1031089089156</v>
      </c>
      <c r="I535" s="9">
        <f t="shared" si="67"/>
        <v>25738.306367413501</v>
      </c>
      <c r="J535" s="9">
        <f t="shared" si="68"/>
        <v>3372532.0934415287</v>
      </c>
      <c r="K535" s="9">
        <f t="shared" si="69"/>
        <v>131.03162443164445</v>
      </c>
      <c r="M535" s="9">
        <f t="shared" si="65"/>
        <v>0</v>
      </c>
      <c r="N535" s="22">
        <f t="shared" si="66"/>
        <v>48104080.641385473</v>
      </c>
      <c r="P535" s="22">
        <f t="shared" si="70"/>
        <v>0</v>
      </c>
      <c r="Q535" s="22">
        <f t="shared" si="71"/>
        <v>1</v>
      </c>
    </row>
    <row r="536" spans="1:17" x14ac:dyDescent="0.25">
      <c r="A536">
        <f t="shared" si="64"/>
        <v>531</v>
      </c>
      <c r="D536">
        <v>3261830.7227810007</v>
      </c>
      <c r="E536">
        <v>3156506.6309980713</v>
      </c>
      <c r="F536" s="22">
        <v>4868057.8319614204</v>
      </c>
      <c r="G536" s="22">
        <v>117148.37011693686</v>
      </c>
      <c r="H536" s="9">
        <v>1739.9146028451505</v>
      </c>
      <c r="I536" s="9">
        <f t="shared" si="67"/>
        <v>45693.80397910608</v>
      </c>
      <c r="J536" s="9">
        <f t="shared" si="68"/>
        <v>4868057.8319614204</v>
      </c>
      <c r="K536" s="9">
        <f t="shared" si="69"/>
        <v>106.53649746883374</v>
      </c>
      <c r="M536" s="9">
        <f t="shared" si="65"/>
        <v>0</v>
      </c>
      <c r="N536" s="22">
        <f t="shared" si="66"/>
        <v>86519550.126250744</v>
      </c>
      <c r="P536" s="22">
        <f t="shared" si="70"/>
        <v>0</v>
      </c>
      <c r="Q536" s="22">
        <f t="shared" si="71"/>
        <v>1</v>
      </c>
    </row>
    <row r="537" spans="1:17" x14ac:dyDescent="0.25">
      <c r="A537">
        <f t="shared" si="64"/>
        <v>532</v>
      </c>
      <c r="D537">
        <v>2315887.8044039854</v>
      </c>
      <c r="E537">
        <v>2241128.805650305</v>
      </c>
      <c r="F537" s="22">
        <v>2605474.3277189275</v>
      </c>
      <c r="G537" s="22">
        <v>78624.078090915224</v>
      </c>
      <c r="H537" s="9">
        <v>1213.4326819269627</v>
      </c>
      <c r="I537" s="9">
        <f t="shared" si="67"/>
        <v>32433.444019296694</v>
      </c>
      <c r="J537" s="9">
        <f t="shared" si="68"/>
        <v>2605474.3277189275</v>
      </c>
      <c r="K537" s="9">
        <f t="shared" si="69"/>
        <v>80.332952805405654</v>
      </c>
      <c r="M537" s="9">
        <f t="shared" si="65"/>
        <v>0</v>
      </c>
      <c r="N537" s="22">
        <f t="shared" si="66"/>
        <v>62261413.710874461</v>
      </c>
      <c r="P537" s="22">
        <f t="shared" si="70"/>
        <v>0</v>
      </c>
      <c r="Q537" s="22">
        <f t="shared" si="71"/>
        <v>1</v>
      </c>
    </row>
    <row r="538" spans="1:17" x14ac:dyDescent="0.25">
      <c r="A538">
        <f t="shared" si="64"/>
        <v>533</v>
      </c>
      <c r="D538">
        <v>1259614.0403639677</v>
      </c>
      <c r="E538">
        <v>1232203.2196285794</v>
      </c>
      <c r="F538" s="22">
        <v>2804988.2015054352</v>
      </c>
      <c r="G538" s="22">
        <v>43547.185801515952</v>
      </c>
      <c r="H538" s="9">
        <v>452.85084782644117</v>
      </c>
      <c r="I538" s="9">
        <f t="shared" si="67"/>
        <v>11891.910467840818</v>
      </c>
      <c r="J538" s="9">
        <f t="shared" si="68"/>
        <v>2804988.2015054352</v>
      </c>
      <c r="K538" s="9">
        <f t="shared" si="69"/>
        <v>235.87363940309999</v>
      </c>
      <c r="M538" s="9">
        <f t="shared" si="65"/>
        <v>0</v>
      </c>
      <c r="N538" s="22">
        <f t="shared" si="66"/>
        <v>20978832.734176204</v>
      </c>
      <c r="P538" s="22">
        <f t="shared" si="70"/>
        <v>0</v>
      </c>
      <c r="Q538" s="22">
        <f t="shared" si="71"/>
        <v>1</v>
      </c>
    </row>
    <row r="539" spans="1:17" x14ac:dyDescent="0.25">
      <c r="A539">
        <f t="shared" si="64"/>
        <v>534</v>
      </c>
      <c r="D539">
        <v>1401486.7323081694</v>
      </c>
      <c r="E539">
        <v>1354856.5027362355</v>
      </c>
      <c r="F539" s="22">
        <v>2460734.7834620462</v>
      </c>
      <c r="G539" s="22">
        <v>58011.463160501036</v>
      </c>
      <c r="H539" s="9">
        <v>767.48440709518763</v>
      </c>
      <c r="I539" s="9">
        <f t="shared" si="67"/>
        <v>20230.058797487785</v>
      </c>
      <c r="J539" s="9">
        <f t="shared" si="68"/>
        <v>2460734.7834620462</v>
      </c>
      <c r="K539" s="9">
        <f t="shared" si="69"/>
        <v>121.63754975183888</v>
      </c>
      <c r="M539" s="9">
        <f t="shared" si="65"/>
        <v>0</v>
      </c>
      <c r="N539" s="22">
        <f t="shared" si="66"/>
        <v>37999382.811513521</v>
      </c>
      <c r="P539" s="22">
        <f t="shared" si="70"/>
        <v>0</v>
      </c>
      <c r="Q539" s="22">
        <f t="shared" si="71"/>
        <v>1</v>
      </c>
    </row>
    <row r="540" spans="1:17" x14ac:dyDescent="0.25">
      <c r="A540">
        <f t="shared" si="64"/>
        <v>535</v>
      </c>
      <c r="D540">
        <v>1454152.0745461462</v>
      </c>
      <c r="E540">
        <v>1414007.4926271206</v>
      </c>
      <c r="F540" s="22">
        <v>4619664.4803979006</v>
      </c>
      <c r="G540" s="22">
        <v>45494.377309722026</v>
      </c>
      <c r="H540" s="9">
        <v>652.78088804808795</v>
      </c>
      <c r="I540" s="9">
        <f t="shared" si="67"/>
        <v>17416.325419750079</v>
      </c>
      <c r="J540" s="9">
        <f t="shared" si="68"/>
        <v>4619664.4803979006</v>
      </c>
      <c r="K540" s="9">
        <f t="shared" si="69"/>
        <v>265.24909066979251</v>
      </c>
      <c r="M540" s="9">
        <f t="shared" si="65"/>
        <v>0</v>
      </c>
      <c r="N540" s="22">
        <f t="shared" si="66"/>
        <v>30212986.359102257</v>
      </c>
      <c r="P540" s="22">
        <f t="shared" si="70"/>
        <v>0</v>
      </c>
      <c r="Q540" s="22">
        <f t="shared" si="71"/>
        <v>1</v>
      </c>
    </row>
    <row r="541" spans="1:17" x14ac:dyDescent="0.25">
      <c r="A541">
        <f t="shared" si="64"/>
        <v>536</v>
      </c>
      <c r="D541">
        <v>2249443.8112872234</v>
      </c>
      <c r="E541">
        <v>2175190.7615442243</v>
      </c>
      <c r="F541" s="22">
        <v>3032236.6181632001</v>
      </c>
      <c r="G541" s="22">
        <v>83517.8412071364</v>
      </c>
      <c r="H541" s="9">
        <v>1222.3281862606527</v>
      </c>
      <c r="I541" s="9">
        <f t="shared" si="67"/>
        <v>32213.943100502696</v>
      </c>
      <c r="J541" s="9">
        <f t="shared" si="68"/>
        <v>3032236.6181632001</v>
      </c>
      <c r="K541" s="9">
        <f t="shared" si="69"/>
        <v>94.128080151600017</v>
      </c>
      <c r="M541" s="9">
        <f t="shared" si="65"/>
        <v>0</v>
      </c>
      <c r="N541" s="22">
        <f t="shared" si="66"/>
        <v>61395649.582842194</v>
      </c>
      <c r="P541" s="22">
        <f t="shared" si="70"/>
        <v>0</v>
      </c>
      <c r="Q541" s="22">
        <f t="shared" si="71"/>
        <v>1</v>
      </c>
    </row>
    <row r="542" spans="1:17" x14ac:dyDescent="0.25">
      <c r="A542">
        <f t="shared" si="64"/>
        <v>537</v>
      </c>
      <c r="D542">
        <v>2301777.766073789</v>
      </c>
      <c r="E542">
        <v>2241556.219034106</v>
      </c>
      <c r="F542" s="22">
        <v>3317787.1930313651</v>
      </c>
      <c r="G542" s="22">
        <v>59666.853879326314</v>
      </c>
      <c r="H542" s="9">
        <v>974.76257167529548</v>
      </c>
      <c r="I542" s="9">
        <f t="shared" si="67"/>
        <v>26126.515967696061</v>
      </c>
      <c r="J542" s="9">
        <f t="shared" si="68"/>
        <v>3317787.1930313651</v>
      </c>
      <c r="K542" s="9">
        <f t="shared" si="69"/>
        <v>126.98927010144095</v>
      </c>
      <c r="M542" s="9">
        <f t="shared" si="65"/>
        <v>0</v>
      </c>
      <c r="N542" s="22">
        <f t="shared" si="66"/>
        <v>48935244.742360756</v>
      </c>
      <c r="P542" s="22">
        <f t="shared" si="70"/>
        <v>0</v>
      </c>
      <c r="Q542" s="22">
        <f t="shared" si="71"/>
        <v>1</v>
      </c>
    </row>
    <row r="543" spans="1:17" x14ac:dyDescent="0.25">
      <c r="A543">
        <f t="shared" si="64"/>
        <v>538</v>
      </c>
      <c r="D543">
        <v>1936062.8174560359</v>
      </c>
      <c r="E543">
        <v>1889114.5116371901</v>
      </c>
      <c r="F543" s="22">
        <v>3246256.8693647422</v>
      </c>
      <c r="G543" s="22">
        <v>51638.610310495729</v>
      </c>
      <c r="H543" s="9">
        <v>752.28787649046353</v>
      </c>
      <c r="I543" s="9">
        <f t="shared" si="67"/>
        <v>20368.052996448041</v>
      </c>
      <c r="J543" s="9">
        <f t="shared" si="68"/>
        <v>3246256.8693647422</v>
      </c>
      <c r="K543" s="9">
        <f t="shared" si="69"/>
        <v>159.37983222701024</v>
      </c>
      <c r="M543" s="9">
        <f t="shared" si="65"/>
        <v>0</v>
      </c>
      <c r="N543" s="22">
        <f t="shared" si="66"/>
        <v>37489849.123531342</v>
      </c>
      <c r="P543" s="22">
        <f t="shared" si="70"/>
        <v>0</v>
      </c>
      <c r="Q543" s="22">
        <f t="shared" si="71"/>
        <v>1</v>
      </c>
    </row>
    <row r="544" spans="1:17" x14ac:dyDescent="0.25">
      <c r="A544">
        <f t="shared" si="64"/>
        <v>539</v>
      </c>
      <c r="D544">
        <v>2401785.0411428469</v>
      </c>
      <c r="E544">
        <v>2331805.3898566552</v>
      </c>
      <c r="F544" s="22">
        <v>3521615.772103969</v>
      </c>
      <c r="G544" s="22">
        <v>85392.73240130207</v>
      </c>
      <c r="H544" s="9">
        <v>1145.4359232947027</v>
      </c>
      <c r="I544" s="9">
        <f t="shared" si="67"/>
        <v>30359.971914001439</v>
      </c>
      <c r="J544" s="9">
        <f t="shared" si="68"/>
        <v>3521615.772103969</v>
      </c>
      <c r="K544" s="9">
        <f t="shared" si="69"/>
        <v>115.99535671770062</v>
      </c>
      <c r="M544" s="9">
        <f t="shared" si="65"/>
        <v>0</v>
      </c>
      <c r="N544" s="22">
        <f t="shared" si="66"/>
        <v>57198328.055898905</v>
      </c>
      <c r="P544" s="22">
        <f t="shared" si="70"/>
        <v>0</v>
      </c>
      <c r="Q544" s="22">
        <f t="shared" si="71"/>
        <v>1</v>
      </c>
    </row>
    <row r="545" spans="1:17" x14ac:dyDescent="0.25">
      <c r="A545">
        <f t="shared" si="64"/>
        <v>540</v>
      </c>
      <c r="D545">
        <v>1799700.8526799914</v>
      </c>
      <c r="E545">
        <v>1673159.4344647408</v>
      </c>
      <c r="F545" s="22">
        <v>3825995.4275234435</v>
      </c>
      <c r="G545" s="22">
        <v>164267.37486652719</v>
      </c>
      <c r="H545" s="9">
        <v>2033.4547676590264</v>
      </c>
      <c r="I545" s="9">
        <f t="shared" si="67"/>
        <v>54898.72887850432</v>
      </c>
      <c r="J545" s="9">
        <f t="shared" si="68"/>
        <v>3825995.4275234435</v>
      </c>
      <c r="K545" s="9">
        <f t="shared" si="69"/>
        <v>69.691876400102188</v>
      </c>
      <c r="M545" s="9">
        <f t="shared" si="65"/>
        <v>0</v>
      </c>
      <c r="N545" s="22">
        <f t="shared" si="66"/>
        <v>105971462.32948519</v>
      </c>
      <c r="P545" s="22">
        <f t="shared" si="70"/>
        <v>0</v>
      </c>
      <c r="Q545" s="22">
        <f t="shared" si="71"/>
        <v>1</v>
      </c>
    </row>
    <row r="546" spans="1:17" x14ac:dyDescent="0.25">
      <c r="A546">
        <f t="shared" si="64"/>
        <v>541</v>
      </c>
      <c r="D546">
        <v>1693842.7912869896</v>
      </c>
      <c r="E546">
        <v>1645023.6079636316</v>
      </c>
      <c r="F546" s="22">
        <v>4582611.3095097356</v>
      </c>
      <c r="G546" s="22">
        <v>49111.409183215292</v>
      </c>
      <c r="H546" s="9">
        <v>804.42728932226964</v>
      </c>
      <c r="I546" s="9">
        <f t="shared" si="67"/>
        <v>21179.714493005613</v>
      </c>
      <c r="J546" s="9">
        <f t="shared" si="68"/>
        <v>4582611.3095097356</v>
      </c>
      <c r="K546" s="9">
        <f t="shared" si="69"/>
        <v>216.36794542358427</v>
      </c>
      <c r="M546" s="9">
        <f t="shared" si="65"/>
        <v>0</v>
      </c>
      <c r="N546" s="22">
        <f t="shared" si="66"/>
        <v>37776817.676501498</v>
      </c>
      <c r="P546" s="22">
        <f t="shared" si="70"/>
        <v>0</v>
      </c>
      <c r="Q546" s="22">
        <f t="shared" si="71"/>
        <v>1</v>
      </c>
    </row>
    <row r="547" spans="1:17" x14ac:dyDescent="0.25">
      <c r="A547">
        <f t="shared" si="64"/>
        <v>542</v>
      </c>
      <c r="D547">
        <v>3129958.6626510764</v>
      </c>
      <c r="E547">
        <v>3005791.6251503113</v>
      </c>
      <c r="F547" s="22">
        <v>3176979.8847477618</v>
      </c>
      <c r="G547" s="22">
        <v>149416.69897817686</v>
      </c>
      <c r="H547" s="9">
        <v>2024.2161973390539</v>
      </c>
      <c r="I547" s="9">
        <f t="shared" si="67"/>
        <v>53868.627549331963</v>
      </c>
      <c r="J547" s="9">
        <f t="shared" si="68"/>
        <v>3176979.8847477618</v>
      </c>
      <c r="K547" s="9">
        <f t="shared" si="69"/>
        <v>58.976440078009006</v>
      </c>
      <c r="M547" s="9">
        <f t="shared" si="65"/>
        <v>0</v>
      </c>
      <c r="N547" s="22">
        <f t="shared" si="66"/>
        <v>104560275.21391617</v>
      </c>
      <c r="P547" s="22">
        <f t="shared" si="70"/>
        <v>0</v>
      </c>
      <c r="Q547" s="22">
        <f t="shared" si="71"/>
        <v>1</v>
      </c>
    </row>
    <row r="548" spans="1:17" x14ac:dyDescent="0.25">
      <c r="A548">
        <f t="shared" si="64"/>
        <v>543</v>
      </c>
      <c r="D548">
        <v>1855049.2858323159</v>
      </c>
      <c r="E548">
        <v>1813378.9280924697</v>
      </c>
      <c r="F548" s="22">
        <v>2988001.6092740712</v>
      </c>
      <c r="G548" s="22">
        <v>54237.643533671377</v>
      </c>
      <c r="H548" s="9">
        <v>677.96238528299364</v>
      </c>
      <c r="I548" s="9">
        <f t="shared" si="67"/>
        <v>18078.268001854882</v>
      </c>
      <c r="J548" s="9">
        <f t="shared" si="68"/>
        <v>2988001.6092740712</v>
      </c>
      <c r="K548" s="9">
        <f t="shared" si="69"/>
        <v>165.28140909115263</v>
      </c>
      <c r="M548" s="9">
        <f t="shared" si="65"/>
        <v>0</v>
      </c>
      <c r="N548" s="22">
        <f t="shared" si="66"/>
        <v>33168534.394435693</v>
      </c>
      <c r="P548" s="22">
        <f t="shared" si="70"/>
        <v>0</v>
      </c>
      <c r="Q548" s="22">
        <f t="shared" si="71"/>
        <v>1</v>
      </c>
    </row>
    <row r="549" spans="1:17" x14ac:dyDescent="0.25">
      <c r="A549">
        <f t="shared" si="64"/>
        <v>544</v>
      </c>
      <c r="D549">
        <v>2072614.2245239513</v>
      </c>
      <c r="E549">
        <v>2013146.8342418605</v>
      </c>
      <c r="F549" s="22">
        <v>2731352.1966251219</v>
      </c>
      <c r="G549" s="22">
        <v>80465.774618322219</v>
      </c>
      <c r="H549" s="9">
        <v>955.28589320371248</v>
      </c>
      <c r="I549" s="9">
        <f t="shared" si="67"/>
        <v>25799.332599982252</v>
      </c>
      <c r="J549" s="9">
        <f t="shared" si="68"/>
        <v>2731352.1966251219</v>
      </c>
      <c r="K549" s="9">
        <f t="shared" si="69"/>
        <v>105.86910285528087</v>
      </c>
      <c r="M549" s="9">
        <f t="shared" si="65"/>
        <v>0</v>
      </c>
      <c r="N549" s="22">
        <f t="shared" si="66"/>
        <v>48867313.00333938</v>
      </c>
      <c r="P549" s="22">
        <f t="shared" si="70"/>
        <v>0</v>
      </c>
      <c r="Q549" s="22">
        <f t="shared" si="71"/>
        <v>1</v>
      </c>
    </row>
    <row r="550" spans="1:17" x14ac:dyDescent="0.25">
      <c r="A550">
        <f t="shared" si="64"/>
        <v>545</v>
      </c>
      <c r="D550">
        <v>3011464.3896634919</v>
      </c>
      <c r="E550">
        <v>2926470.750456553</v>
      </c>
      <c r="F550" s="22">
        <v>3673661.169761322</v>
      </c>
      <c r="G550" s="22">
        <v>68099.63501880769</v>
      </c>
      <c r="H550" s="9">
        <v>1366.4858872724872</v>
      </c>
      <c r="I550" s="9">
        <f t="shared" si="67"/>
        <v>36873.640433538378</v>
      </c>
      <c r="J550" s="9">
        <f t="shared" si="68"/>
        <v>3673661.169761322</v>
      </c>
      <c r="K550" s="9">
        <f t="shared" si="69"/>
        <v>99.628382946966838</v>
      </c>
      <c r="M550" s="9">
        <f t="shared" si="65"/>
        <v>0</v>
      </c>
      <c r="N550" s="22">
        <f t="shared" si="66"/>
        <v>70073619.69731544</v>
      </c>
      <c r="P550" s="22">
        <f t="shared" si="70"/>
        <v>0</v>
      </c>
      <c r="Q550" s="22">
        <f t="shared" si="71"/>
        <v>1</v>
      </c>
    </row>
    <row r="551" spans="1:17" x14ac:dyDescent="0.25">
      <c r="A551">
        <f t="shared" si="64"/>
        <v>546</v>
      </c>
      <c r="D551">
        <v>1343879.057218499</v>
      </c>
      <c r="E551">
        <v>1315888.0418250118</v>
      </c>
      <c r="F551" s="22">
        <v>3708990.5821135617</v>
      </c>
      <c r="G551" s="22">
        <v>21488.329553663207</v>
      </c>
      <c r="H551" s="9">
        <v>453.6287563602491</v>
      </c>
      <c r="I551" s="9">
        <f t="shared" si="67"/>
        <v>12143.622118310477</v>
      </c>
      <c r="J551" s="9">
        <f t="shared" si="68"/>
        <v>3708990.5821135617</v>
      </c>
      <c r="K551" s="9">
        <f t="shared" si="69"/>
        <v>305.42704194665663</v>
      </c>
      <c r="M551" s="9">
        <f t="shared" si="65"/>
        <v>0</v>
      </c>
      <c r="N551" s="22">
        <f t="shared" si="66"/>
        <v>20578253.654507395</v>
      </c>
      <c r="P551" s="22">
        <f t="shared" si="70"/>
        <v>0</v>
      </c>
      <c r="Q551" s="22">
        <f t="shared" si="71"/>
        <v>1</v>
      </c>
    </row>
    <row r="552" spans="1:17" x14ac:dyDescent="0.25">
      <c r="A552">
        <f t="shared" si="64"/>
        <v>547</v>
      </c>
      <c r="D552">
        <v>2135660.9034406291</v>
      </c>
      <c r="E552">
        <v>2074820.9230350044</v>
      </c>
      <c r="F552" s="22">
        <v>4324867.8236764688</v>
      </c>
      <c r="G552" s="22">
        <v>81072.6762730747</v>
      </c>
      <c r="H552" s="9">
        <v>981.60739248917525</v>
      </c>
      <c r="I552" s="9">
        <f t="shared" si="67"/>
        <v>26394.817099176227</v>
      </c>
      <c r="J552" s="9">
        <f t="shared" si="68"/>
        <v>4324867.8236764688</v>
      </c>
      <c r="K552" s="9">
        <f t="shared" si="69"/>
        <v>163.85291882971399</v>
      </c>
      <c r="M552" s="9">
        <f t="shared" si="65"/>
        <v>0</v>
      </c>
      <c r="N552" s="22">
        <f t="shared" si="66"/>
        <v>48464766.374675989</v>
      </c>
      <c r="P552" s="22">
        <f t="shared" si="70"/>
        <v>0</v>
      </c>
      <c r="Q552" s="22">
        <f t="shared" si="71"/>
        <v>1</v>
      </c>
    </row>
    <row r="553" spans="1:17" x14ac:dyDescent="0.25">
      <c r="A553">
        <f t="shared" si="64"/>
        <v>548</v>
      </c>
      <c r="D553">
        <v>1618471.0326175224</v>
      </c>
      <c r="E553">
        <v>1561154.5623510312</v>
      </c>
      <c r="F553" s="22">
        <v>3764317.4427811131</v>
      </c>
      <c r="G553" s="22">
        <v>74695.657558459585</v>
      </c>
      <c r="H553" s="9">
        <v>917.14013767508368</v>
      </c>
      <c r="I553" s="9">
        <f t="shared" si="67"/>
        <v>24866.177460414532</v>
      </c>
      <c r="J553" s="9">
        <f t="shared" si="68"/>
        <v>3764317.4427811131</v>
      </c>
      <c r="K553" s="9">
        <f t="shared" si="69"/>
        <v>151.38303620545142</v>
      </c>
      <c r="M553" s="9">
        <f t="shared" si="65"/>
        <v>0</v>
      </c>
      <c r="N553" s="22">
        <f t="shared" si="66"/>
        <v>45968037.478047952</v>
      </c>
      <c r="P553" s="22">
        <f t="shared" si="70"/>
        <v>0</v>
      </c>
      <c r="Q553" s="22">
        <f t="shared" si="71"/>
        <v>1</v>
      </c>
    </row>
    <row r="554" spans="1:17" x14ac:dyDescent="0.25">
      <c r="A554">
        <f t="shared" si="64"/>
        <v>549</v>
      </c>
      <c r="D554">
        <v>2073034.8927247461</v>
      </c>
      <c r="E554">
        <v>2023522.6525153848</v>
      </c>
      <c r="F554" s="22">
        <v>2870958.8112944653</v>
      </c>
      <c r="G554" s="22">
        <v>51126.17837633421</v>
      </c>
      <c r="H554" s="9">
        <v>799.78350849935669</v>
      </c>
      <c r="I554" s="9">
        <f t="shared" si="67"/>
        <v>21480.390292429307</v>
      </c>
      <c r="J554" s="9">
        <f t="shared" si="68"/>
        <v>2870958.8112944653</v>
      </c>
      <c r="K554" s="9">
        <f t="shared" si="69"/>
        <v>133.6548718254121</v>
      </c>
      <c r="M554" s="9">
        <f t="shared" si="65"/>
        <v>0</v>
      </c>
      <c r="N554" s="22">
        <f t="shared" si="66"/>
        <v>40089821.773564145</v>
      </c>
      <c r="P554" s="22">
        <f t="shared" si="70"/>
        <v>0</v>
      </c>
      <c r="Q554" s="22">
        <f t="shared" si="71"/>
        <v>1</v>
      </c>
    </row>
    <row r="555" spans="1:17" x14ac:dyDescent="0.25">
      <c r="A555">
        <f t="shared" si="64"/>
        <v>550</v>
      </c>
      <c r="D555">
        <v>2443542.0838477327</v>
      </c>
      <c r="E555">
        <v>2392506.8945219419</v>
      </c>
      <c r="F555" s="22">
        <v>2635910.4962048163</v>
      </c>
      <c r="G555" s="22">
        <v>72690.369700685129</v>
      </c>
      <c r="H555" s="9">
        <v>847.26136262133514</v>
      </c>
      <c r="I555" s="9">
        <f t="shared" si="67"/>
        <v>22141.106537101103</v>
      </c>
      <c r="J555" s="9">
        <f t="shared" si="68"/>
        <v>2635910.4962048163</v>
      </c>
      <c r="K555" s="9">
        <f t="shared" si="69"/>
        <v>119.05053127258614</v>
      </c>
      <c r="M555" s="9">
        <f t="shared" si="65"/>
        <v>0</v>
      </c>
      <c r="N555" s="22">
        <f t="shared" si="66"/>
        <v>41646302.577997386</v>
      </c>
      <c r="P555" s="22">
        <f t="shared" si="70"/>
        <v>0</v>
      </c>
      <c r="Q555" s="22">
        <f t="shared" si="71"/>
        <v>1</v>
      </c>
    </row>
    <row r="556" spans="1:17" x14ac:dyDescent="0.25">
      <c r="A556">
        <f t="shared" si="64"/>
        <v>551</v>
      </c>
      <c r="D556">
        <v>1593862.227943803</v>
      </c>
      <c r="E556">
        <v>1544934.7686339403</v>
      </c>
      <c r="F556" s="22">
        <v>2384456.562181673</v>
      </c>
      <c r="G556" s="22">
        <v>57005.706549341063</v>
      </c>
      <c r="H556" s="9">
        <v>811.51569966805982</v>
      </c>
      <c r="I556" s="9">
        <f t="shared" si="67"/>
        <v>21226.688946990831</v>
      </c>
      <c r="J556" s="9">
        <f t="shared" si="68"/>
        <v>2384456.562181673</v>
      </c>
      <c r="K556" s="9">
        <f t="shared" si="69"/>
        <v>112.33294877671922</v>
      </c>
      <c r="M556" s="9">
        <f t="shared" si="65"/>
        <v>0</v>
      </c>
      <c r="N556" s="22">
        <f t="shared" si="66"/>
        <v>40068921.331799991</v>
      </c>
      <c r="P556" s="22">
        <f t="shared" si="70"/>
        <v>0</v>
      </c>
      <c r="Q556" s="22">
        <f t="shared" si="71"/>
        <v>1</v>
      </c>
    </row>
    <row r="557" spans="1:17" x14ac:dyDescent="0.25">
      <c r="A557">
        <f t="shared" si="64"/>
        <v>552</v>
      </c>
      <c r="D557">
        <v>2522297.8081763233</v>
      </c>
      <c r="E557">
        <v>2455514.0762380925</v>
      </c>
      <c r="F557" s="22">
        <v>3190770.0028447248</v>
      </c>
      <c r="G557" s="22">
        <v>68644.737759914948</v>
      </c>
      <c r="H557" s="9">
        <v>1093.9294653576144</v>
      </c>
      <c r="I557" s="9">
        <f t="shared" si="67"/>
        <v>28973.454264082055</v>
      </c>
      <c r="J557" s="9">
        <f t="shared" si="68"/>
        <v>3190770.0028447248</v>
      </c>
      <c r="K557" s="9">
        <f t="shared" si="69"/>
        <v>110.1273591254279</v>
      </c>
      <c r="M557" s="9">
        <f t="shared" si="65"/>
        <v>0</v>
      </c>
      <c r="N557" s="22">
        <f t="shared" si="66"/>
        <v>54756138.525319383</v>
      </c>
      <c r="P557" s="22">
        <f t="shared" si="70"/>
        <v>0</v>
      </c>
      <c r="Q557" s="22">
        <f t="shared" si="71"/>
        <v>1</v>
      </c>
    </row>
    <row r="558" spans="1:17" x14ac:dyDescent="0.25">
      <c r="A558">
        <f t="shared" si="64"/>
        <v>553</v>
      </c>
      <c r="D558">
        <v>2286188.4203227446</v>
      </c>
      <c r="E558">
        <v>2241845.0576141402</v>
      </c>
      <c r="F558" s="22">
        <v>2849387.1765173883</v>
      </c>
      <c r="G558" s="22">
        <v>50637.522444800707</v>
      </c>
      <c r="H558" s="9">
        <v>711.86434439365985</v>
      </c>
      <c r="I558" s="9">
        <f t="shared" si="67"/>
        <v>19237.924477500943</v>
      </c>
      <c r="J558" s="9">
        <f t="shared" si="68"/>
        <v>2849387.1765173883</v>
      </c>
      <c r="K558" s="9">
        <f t="shared" si="69"/>
        <v>148.11302434676836</v>
      </c>
      <c r="M558" s="9">
        <f t="shared" si="65"/>
        <v>0</v>
      </c>
      <c r="N558" s="22">
        <f t="shared" si="66"/>
        <v>35626461.778484493</v>
      </c>
      <c r="P558" s="22">
        <f t="shared" si="70"/>
        <v>0</v>
      </c>
      <c r="Q558" s="22">
        <f t="shared" si="71"/>
        <v>1</v>
      </c>
    </row>
    <row r="559" spans="1:17" x14ac:dyDescent="0.25">
      <c r="A559">
        <f t="shared" si="64"/>
        <v>554</v>
      </c>
      <c r="D559">
        <v>1245942.5730221649</v>
      </c>
      <c r="E559">
        <v>1229449.9980113183</v>
      </c>
      <c r="F559" s="22">
        <v>2588274.1969635235</v>
      </c>
      <c r="G559" s="22">
        <v>19284.701663837099</v>
      </c>
      <c r="H559" s="9">
        <v>264.44905059954181</v>
      </c>
      <c r="I559" s="9">
        <f t="shared" si="67"/>
        <v>7155.1387427056898</v>
      </c>
      <c r="J559" s="9">
        <f t="shared" si="68"/>
        <v>2588274.1969635235</v>
      </c>
      <c r="K559" s="9">
        <f t="shared" si="69"/>
        <v>361.73640931870693</v>
      </c>
      <c r="M559" s="9">
        <f t="shared" si="65"/>
        <v>0</v>
      </c>
      <c r="N559" s="22">
        <f t="shared" si="66"/>
        <v>11722003.288447857</v>
      </c>
      <c r="P559" s="22">
        <f t="shared" si="70"/>
        <v>0</v>
      </c>
      <c r="Q559" s="22">
        <f t="shared" si="71"/>
        <v>1</v>
      </c>
    </row>
    <row r="560" spans="1:17" x14ac:dyDescent="0.25">
      <c r="A560">
        <f t="shared" si="64"/>
        <v>555</v>
      </c>
      <c r="D560">
        <v>3576098.9521245477</v>
      </c>
      <c r="E560">
        <v>3475797.6203894685</v>
      </c>
      <c r="F560" s="22">
        <v>5125823.2357529569</v>
      </c>
      <c r="G560" s="22">
        <v>96997.197714046866</v>
      </c>
      <c r="H560" s="9">
        <v>1597.7173547920102</v>
      </c>
      <c r="I560" s="9">
        <f t="shared" si="67"/>
        <v>43514.729759946749</v>
      </c>
      <c r="J560" s="9">
        <f t="shared" si="68"/>
        <v>5125823.2357529569</v>
      </c>
      <c r="K560" s="9">
        <f t="shared" si="69"/>
        <v>117.79512969585382</v>
      </c>
      <c r="M560" s="9">
        <f t="shared" si="65"/>
        <v>0</v>
      </c>
      <c r="N560" s="22">
        <f t="shared" si="66"/>
        <v>81903636.284140542</v>
      </c>
      <c r="P560" s="22">
        <f t="shared" si="70"/>
        <v>0</v>
      </c>
      <c r="Q560" s="22">
        <f t="shared" si="71"/>
        <v>1</v>
      </c>
    </row>
    <row r="561" spans="1:17" x14ac:dyDescent="0.25">
      <c r="A561">
        <f t="shared" si="64"/>
        <v>556</v>
      </c>
      <c r="D561">
        <v>1943330.9601183427</v>
      </c>
      <c r="E561">
        <v>1881239.6209547138</v>
      </c>
      <c r="F561" s="22">
        <v>3521255.9285716051</v>
      </c>
      <c r="G561" s="22">
        <v>78438.886904053623</v>
      </c>
      <c r="H561" s="9">
        <v>1001.0189010538925</v>
      </c>
      <c r="I561" s="9">
        <f t="shared" si="67"/>
        <v>26937.706582748749</v>
      </c>
      <c r="J561" s="9">
        <f t="shared" si="68"/>
        <v>3521255.9285716051</v>
      </c>
      <c r="K561" s="9">
        <f t="shared" si="69"/>
        <v>130.71847515135764</v>
      </c>
      <c r="M561" s="9">
        <f t="shared" si="65"/>
        <v>0</v>
      </c>
      <c r="N561" s="22">
        <f t="shared" si="66"/>
        <v>50354157.236925893</v>
      </c>
      <c r="P561" s="22">
        <f t="shared" si="70"/>
        <v>0</v>
      </c>
      <c r="Q561" s="22">
        <f t="shared" si="71"/>
        <v>1</v>
      </c>
    </row>
    <row r="562" spans="1:17" x14ac:dyDescent="0.25">
      <c r="A562">
        <f t="shared" si="64"/>
        <v>557</v>
      </c>
      <c r="D562">
        <v>1657105.8644786577</v>
      </c>
      <c r="E562">
        <v>1606099.7625556833</v>
      </c>
      <c r="F562" s="22">
        <v>3201148.3811606816</v>
      </c>
      <c r="G562" s="22">
        <v>54036.77069762459</v>
      </c>
      <c r="H562" s="9">
        <v>822.2185267594723</v>
      </c>
      <c r="I562" s="9">
        <f t="shared" si="67"/>
        <v>22128.487258263238</v>
      </c>
      <c r="J562" s="9">
        <f t="shared" si="68"/>
        <v>3201148.3811606816</v>
      </c>
      <c r="K562" s="9">
        <f t="shared" si="69"/>
        <v>144.66187154141349</v>
      </c>
      <c r="M562" s="9">
        <f t="shared" si="65"/>
        <v>0</v>
      </c>
      <c r="N562" s="22">
        <f t="shared" si="66"/>
        <v>41055826.135365792</v>
      </c>
      <c r="P562" s="22">
        <f t="shared" si="70"/>
        <v>0</v>
      </c>
      <c r="Q562" s="22">
        <f t="shared" si="71"/>
        <v>1</v>
      </c>
    </row>
    <row r="563" spans="1:17" x14ac:dyDescent="0.25">
      <c r="A563">
        <f t="shared" si="64"/>
        <v>558</v>
      </c>
      <c r="D563">
        <v>2029990.6881805428</v>
      </c>
      <c r="E563">
        <v>1978804.3062746888</v>
      </c>
      <c r="F563" s="22">
        <v>3298778.156369464</v>
      </c>
      <c r="G563" s="22">
        <v>47507.435353472247</v>
      </c>
      <c r="H563" s="9">
        <v>843.80586827286606</v>
      </c>
      <c r="I563" s="9">
        <f t="shared" si="67"/>
        <v>22206.69992603569</v>
      </c>
      <c r="J563" s="9">
        <f t="shared" si="68"/>
        <v>3298778.156369464</v>
      </c>
      <c r="K563" s="9">
        <f t="shared" si="69"/>
        <v>148.5487788530836</v>
      </c>
      <c r="M563" s="9">
        <f t="shared" si="65"/>
        <v>0</v>
      </c>
      <c r="N563" s="22">
        <f t="shared" si="66"/>
        <v>41114621.695701919</v>
      </c>
      <c r="P563" s="22">
        <f t="shared" si="70"/>
        <v>0</v>
      </c>
      <c r="Q563" s="22">
        <f t="shared" si="71"/>
        <v>1</v>
      </c>
    </row>
    <row r="564" spans="1:17" x14ac:dyDescent="0.25">
      <c r="A564">
        <f t="shared" si="64"/>
        <v>559</v>
      </c>
      <c r="D564">
        <v>1840388.0596626585</v>
      </c>
      <c r="E564">
        <v>1794044.7926702264</v>
      </c>
      <c r="F564" s="22">
        <v>2471492.8561371751</v>
      </c>
      <c r="G564" s="22">
        <v>48116.642593721663</v>
      </c>
      <c r="H564" s="9">
        <v>750.50581588688146</v>
      </c>
      <c r="I564" s="9">
        <f t="shared" si="67"/>
        <v>20105.562951996726</v>
      </c>
      <c r="J564" s="9">
        <f t="shared" si="68"/>
        <v>2471492.8561371751</v>
      </c>
      <c r="K564" s="9">
        <f t="shared" si="69"/>
        <v>122.92582217359529</v>
      </c>
      <c r="M564" s="9">
        <f t="shared" si="65"/>
        <v>0</v>
      </c>
      <c r="N564" s="22">
        <f t="shared" si="66"/>
        <v>37739633.047856271</v>
      </c>
      <c r="P564" s="22">
        <f t="shared" si="70"/>
        <v>0</v>
      </c>
      <c r="Q564" s="22">
        <f t="shared" si="71"/>
        <v>1</v>
      </c>
    </row>
    <row r="565" spans="1:17" x14ac:dyDescent="0.25">
      <c r="A565">
        <f t="shared" si="64"/>
        <v>560</v>
      </c>
      <c r="D565">
        <v>1052531.9927295472</v>
      </c>
      <c r="E565">
        <v>1028127.6191316234</v>
      </c>
      <c r="F565" s="22">
        <v>2553395.9001741707</v>
      </c>
      <c r="G565" s="22">
        <v>26883.209024086969</v>
      </c>
      <c r="H565" s="9">
        <v>395.88132103722091</v>
      </c>
      <c r="I565" s="9">
        <f t="shared" si="67"/>
        <v>10587.593441723253</v>
      </c>
      <c r="J565" s="9">
        <f t="shared" si="68"/>
        <v>2553395.9001741707</v>
      </c>
      <c r="K565" s="9">
        <f t="shared" si="69"/>
        <v>241.16867673741882</v>
      </c>
      <c r="M565" s="9">
        <f t="shared" si="65"/>
        <v>0</v>
      </c>
      <c r="N565" s="22">
        <f t="shared" si="66"/>
        <v>18621790.983272336</v>
      </c>
      <c r="P565" s="22">
        <f t="shared" si="70"/>
        <v>0</v>
      </c>
      <c r="Q565" s="22">
        <f t="shared" si="71"/>
        <v>1</v>
      </c>
    </row>
    <row r="566" spans="1:17" x14ac:dyDescent="0.25">
      <c r="A566">
        <f t="shared" si="64"/>
        <v>561</v>
      </c>
      <c r="D566">
        <v>1274672.7876708603</v>
      </c>
      <c r="E566">
        <v>1253627.9849571765</v>
      </c>
      <c r="F566" s="22">
        <v>4091680.7527233693</v>
      </c>
      <c r="G566" s="22">
        <v>22093.053938862209</v>
      </c>
      <c r="H566" s="9">
        <v>339.16127405985389</v>
      </c>
      <c r="I566" s="9">
        <f t="shared" si="67"/>
        <v>9130.0772093045834</v>
      </c>
      <c r="J566" s="9">
        <f t="shared" si="68"/>
        <v>4091680.7527233693</v>
      </c>
      <c r="K566" s="9">
        <f t="shared" si="69"/>
        <v>448.15401435526559</v>
      </c>
      <c r="M566" s="9">
        <f t="shared" si="65"/>
        <v>0</v>
      </c>
      <c r="N566" s="22">
        <f t="shared" si="66"/>
        <v>14168473.665885799</v>
      </c>
      <c r="P566" s="22">
        <f t="shared" si="70"/>
        <v>0</v>
      </c>
      <c r="Q566" s="22">
        <f t="shared" si="71"/>
        <v>1</v>
      </c>
    </row>
    <row r="567" spans="1:17" x14ac:dyDescent="0.25">
      <c r="A567">
        <f t="shared" si="64"/>
        <v>562</v>
      </c>
      <c r="D567">
        <v>3322099.8738554502</v>
      </c>
      <c r="E567">
        <v>3157733.0672107362</v>
      </c>
      <c r="F567" s="22">
        <v>3762085.8480422376</v>
      </c>
      <c r="G567" s="22">
        <v>167768.01084782445</v>
      </c>
      <c r="H567" s="9">
        <v>2657.0173210556459</v>
      </c>
      <c r="I567" s="9">
        <f t="shared" si="67"/>
        <v>71308.895394742707</v>
      </c>
      <c r="J567" s="9">
        <f t="shared" si="68"/>
        <v>3762085.8480422376</v>
      </c>
      <c r="K567" s="9">
        <f t="shared" si="69"/>
        <v>52.757595349311771</v>
      </c>
      <c r="M567" s="9">
        <f t="shared" si="65"/>
        <v>0</v>
      </c>
      <c r="N567" s="22">
        <f t="shared" si="66"/>
        <v>138855704.94144318</v>
      </c>
      <c r="P567" s="22">
        <f t="shared" si="70"/>
        <v>0</v>
      </c>
      <c r="Q567" s="22">
        <f t="shared" si="71"/>
        <v>1</v>
      </c>
    </row>
    <row r="568" spans="1:17" x14ac:dyDescent="0.25">
      <c r="A568">
        <f t="shared" si="64"/>
        <v>563</v>
      </c>
      <c r="D568">
        <v>1968888.9855230132</v>
      </c>
      <c r="E568">
        <v>1929525.8997953495</v>
      </c>
      <c r="F568" s="22">
        <v>3307410.0923089194</v>
      </c>
      <c r="G568" s="22">
        <v>51833.974663036861</v>
      </c>
      <c r="H568" s="9">
        <v>629.44683662198804</v>
      </c>
      <c r="I568" s="9">
        <f t="shared" si="67"/>
        <v>17077.281112089626</v>
      </c>
      <c r="J568" s="9">
        <f t="shared" si="68"/>
        <v>3307410.0923089194</v>
      </c>
      <c r="K568" s="9">
        <f t="shared" si="69"/>
        <v>193.67310701277174</v>
      </c>
      <c r="M568" s="9">
        <f t="shared" si="65"/>
        <v>0</v>
      </c>
      <c r="N568" s="22">
        <f t="shared" si="66"/>
        <v>30847152.131870333</v>
      </c>
      <c r="P568" s="22">
        <f t="shared" si="70"/>
        <v>0</v>
      </c>
      <c r="Q568" s="22">
        <f t="shared" si="71"/>
        <v>1</v>
      </c>
    </row>
    <row r="569" spans="1:17" x14ac:dyDescent="0.25">
      <c r="A569">
        <f t="shared" si="64"/>
        <v>564</v>
      </c>
      <c r="D569">
        <v>1465721.4670552039</v>
      </c>
      <c r="E569">
        <v>1428075.147950673</v>
      </c>
      <c r="F569" s="22">
        <v>3277699.3455819115</v>
      </c>
      <c r="G569" s="22">
        <v>54643.453448362532</v>
      </c>
      <c r="H569" s="9">
        <v>621.18717365981138</v>
      </c>
      <c r="I569" s="9">
        <f t="shared" si="67"/>
        <v>16332.479080309662</v>
      </c>
      <c r="J569" s="9">
        <f t="shared" si="68"/>
        <v>3277699.3455819115</v>
      </c>
      <c r="K569" s="9">
        <f t="shared" si="69"/>
        <v>200.68596625563634</v>
      </c>
      <c r="M569" s="9">
        <f t="shared" si="65"/>
        <v>0</v>
      </c>
      <c r="N569" s="22">
        <f t="shared" si="66"/>
        <v>29387258.815037414</v>
      </c>
      <c r="P569" s="22">
        <f t="shared" si="70"/>
        <v>0</v>
      </c>
      <c r="Q569" s="22">
        <f t="shared" si="71"/>
        <v>1</v>
      </c>
    </row>
    <row r="570" spans="1:17" x14ac:dyDescent="0.25">
      <c r="A570">
        <f t="shared" si="64"/>
        <v>565</v>
      </c>
      <c r="D570">
        <v>1687395.7285405546</v>
      </c>
      <c r="E570">
        <v>1646018.0670031649</v>
      </c>
      <c r="F570" s="22">
        <v>3286260.6771351886</v>
      </c>
      <c r="G570" s="22">
        <v>45391.954245084016</v>
      </c>
      <c r="H570" s="9">
        <v>688.54953936323727</v>
      </c>
      <c r="I570" s="9">
        <f t="shared" si="67"/>
        <v>17951.284681381163</v>
      </c>
      <c r="J570" s="9">
        <f t="shared" si="68"/>
        <v>3286260.6771351886</v>
      </c>
      <c r="K570" s="9">
        <f t="shared" si="69"/>
        <v>183.06548725973107</v>
      </c>
      <c r="M570" s="9">
        <f t="shared" si="65"/>
        <v>0</v>
      </c>
      <c r="N570" s="22">
        <f t="shared" si="66"/>
        <v>32616308.685627136</v>
      </c>
      <c r="P570" s="22">
        <f t="shared" si="70"/>
        <v>0</v>
      </c>
      <c r="Q570" s="22">
        <f t="shared" si="71"/>
        <v>1</v>
      </c>
    </row>
    <row r="571" spans="1:17" x14ac:dyDescent="0.25">
      <c r="A571">
        <f t="shared" si="64"/>
        <v>566</v>
      </c>
      <c r="D571">
        <v>1916389.7893580913</v>
      </c>
      <c r="E571">
        <v>1882295.9831918536</v>
      </c>
      <c r="F571" s="22">
        <v>4551867.4209409906</v>
      </c>
      <c r="G571" s="22">
        <v>44241.329802189255</v>
      </c>
      <c r="H571" s="9">
        <v>569.78825750405667</v>
      </c>
      <c r="I571" s="9">
        <f t="shared" si="67"/>
        <v>14791.256867160557</v>
      </c>
      <c r="J571" s="9">
        <f t="shared" si="68"/>
        <v>4551867.4209409906</v>
      </c>
      <c r="K571" s="9">
        <f t="shared" si="69"/>
        <v>307.74040785181779</v>
      </c>
      <c r="M571" s="9">
        <f t="shared" si="65"/>
        <v>0</v>
      </c>
      <c r="N571" s="22">
        <f t="shared" si="66"/>
        <v>25030646.313380122</v>
      </c>
      <c r="P571" s="22">
        <f t="shared" si="70"/>
        <v>0</v>
      </c>
      <c r="Q571" s="22">
        <f t="shared" si="71"/>
        <v>1</v>
      </c>
    </row>
    <row r="572" spans="1:17" x14ac:dyDescent="0.25">
      <c r="A572">
        <f t="shared" si="64"/>
        <v>567</v>
      </c>
      <c r="D572">
        <v>2098202.8926879889</v>
      </c>
      <c r="E572">
        <v>2031235.2696565297</v>
      </c>
      <c r="F572" s="22">
        <v>2420995.3762366809</v>
      </c>
      <c r="G572" s="22">
        <v>83284.708789445387</v>
      </c>
      <c r="H572" s="9">
        <v>1113.3976339656801</v>
      </c>
      <c r="I572" s="9">
        <f t="shared" si="67"/>
        <v>29053.233575968297</v>
      </c>
      <c r="J572" s="9">
        <f t="shared" si="68"/>
        <v>2420995.3762366809</v>
      </c>
      <c r="K572" s="9">
        <f t="shared" si="69"/>
        <v>83.329635921807821</v>
      </c>
      <c r="M572" s="9">
        <f t="shared" si="65"/>
        <v>0</v>
      </c>
      <c r="N572" s="22">
        <f t="shared" si="66"/>
        <v>55685471.775699914</v>
      </c>
      <c r="P572" s="22">
        <f t="shared" si="70"/>
        <v>0</v>
      </c>
      <c r="Q572" s="22">
        <f t="shared" si="71"/>
        <v>1</v>
      </c>
    </row>
    <row r="573" spans="1:17" x14ac:dyDescent="0.25">
      <c r="A573">
        <f t="shared" si="64"/>
        <v>568</v>
      </c>
      <c r="D573">
        <v>2139227.7670690734</v>
      </c>
      <c r="E573">
        <v>2080348.2432878772</v>
      </c>
      <c r="F573" s="22">
        <v>4095603.3441793518</v>
      </c>
      <c r="G573" s="22">
        <v>67537.527769961918</v>
      </c>
      <c r="H573" s="9">
        <v>961.57072950661677</v>
      </c>
      <c r="I573" s="9">
        <f t="shared" si="67"/>
        <v>25544.292597234165</v>
      </c>
      <c r="J573" s="9">
        <f t="shared" si="68"/>
        <v>4095603.3441793518</v>
      </c>
      <c r="K573" s="9">
        <f t="shared" si="69"/>
        <v>160.33340240640712</v>
      </c>
      <c r="M573" s="9">
        <f t="shared" si="65"/>
        <v>0</v>
      </c>
      <c r="N573" s="22">
        <f t="shared" si="66"/>
        <v>46992981.85028898</v>
      </c>
      <c r="P573" s="22">
        <f t="shared" si="70"/>
        <v>0</v>
      </c>
      <c r="Q573" s="22">
        <f t="shared" si="71"/>
        <v>1</v>
      </c>
    </row>
    <row r="574" spans="1:17" x14ac:dyDescent="0.25">
      <c r="A574">
        <f t="shared" si="64"/>
        <v>569</v>
      </c>
      <c r="D574">
        <v>2889284.9270343399</v>
      </c>
      <c r="E574">
        <v>2732845.1605723579</v>
      </c>
      <c r="F574" s="22">
        <v>3319335.0344722117</v>
      </c>
      <c r="G574" s="22">
        <v>167641.96464692982</v>
      </c>
      <c r="H574" s="9">
        <v>2505.0481999049662</v>
      </c>
      <c r="I574" s="9">
        <f t="shared" si="67"/>
        <v>67869.828281866241</v>
      </c>
      <c r="J574" s="9">
        <f t="shared" si="68"/>
        <v>3319335.0344722117</v>
      </c>
      <c r="K574" s="9">
        <f t="shared" si="69"/>
        <v>48.907373401430668</v>
      </c>
      <c r="M574" s="9">
        <f t="shared" si="65"/>
        <v>0</v>
      </c>
      <c r="N574" s="22">
        <f t="shared" si="66"/>
        <v>132420321.52926026</v>
      </c>
      <c r="P574" s="22">
        <f t="shared" si="70"/>
        <v>0</v>
      </c>
      <c r="Q574" s="22">
        <f t="shared" si="71"/>
        <v>1</v>
      </c>
    </row>
    <row r="575" spans="1:17" x14ac:dyDescent="0.25">
      <c r="A575">
        <f t="shared" si="64"/>
        <v>570</v>
      </c>
      <c r="D575">
        <v>2380266.8047064808</v>
      </c>
      <c r="E575">
        <v>2321904.5706440457</v>
      </c>
      <c r="F575" s="22">
        <v>1898903.7863452148</v>
      </c>
      <c r="G575" s="22">
        <v>58902.202930982385</v>
      </c>
      <c r="H575" s="9">
        <v>958.57260670069081</v>
      </c>
      <c r="I575" s="9">
        <f t="shared" si="67"/>
        <v>25319.871625646847</v>
      </c>
      <c r="J575" s="9">
        <f t="shared" si="68"/>
        <v>1898903.7863452148</v>
      </c>
      <c r="K575" s="9">
        <f t="shared" si="69"/>
        <v>74.996580331070433</v>
      </c>
      <c r="M575" s="9">
        <f t="shared" si="65"/>
        <v>0</v>
      </c>
      <c r="N575" s="22">
        <f t="shared" si="66"/>
        <v>48740839.464948483</v>
      </c>
      <c r="P575" s="22">
        <f t="shared" si="70"/>
        <v>0</v>
      </c>
      <c r="Q575" s="22">
        <f t="shared" si="71"/>
        <v>1</v>
      </c>
    </row>
    <row r="576" spans="1:17" x14ac:dyDescent="0.25">
      <c r="A576">
        <f t="shared" si="64"/>
        <v>571</v>
      </c>
      <c r="D576">
        <v>2050212.4564253581</v>
      </c>
      <c r="E576">
        <v>2022230.7954560972</v>
      </c>
      <c r="F576" s="22">
        <v>3372767.3143381164</v>
      </c>
      <c r="G576" s="22">
        <v>27051.720256720851</v>
      </c>
      <c r="H576" s="9">
        <v>456.19696275867318</v>
      </c>
      <c r="I576" s="9">
        <f t="shared" si="67"/>
        <v>12139.563794904125</v>
      </c>
      <c r="J576" s="9">
        <f t="shared" si="68"/>
        <v>3372767.3143381164</v>
      </c>
      <c r="K576" s="9">
        <f t="shared" si="69"/>
        <v>277.83266114997616</v>
      </c>
      <c r="M576" s="9">
        <f t="shared" si="65"/>
        <v>0</v>
      </c>
      <c r="N576" s="22">
        <f t="shared" si="66"/>
        <v>20906360.27547013</v>
      </c>
      <c r="P576" s="22">
        <f t="shared" si="70"/>
        <v>0</v>
      </c>
      <c r="Q576" s="22">
        <f t="shared" si="71"/>
        <v>1</v>
      </c>
    </row>
    <row r="577" spans="1:17" x14ac:dyDescent="0.25">
      <c r="A577">
        <f t="shared" si="64"/>
        <v>572</v>
      </c>
      <c r="D577">
        <v>1977692.4944705958</v>
      </c>
      <c r="E577">
        <v>1948263.4206671612</v>
      </c>
      <c r="F577" s="22">
        <v>2728678.8280311814</v>
      </c>
      <c r="G577" s="22">
        <v>33326.115610977751</v>
      </c>
      <c r="H577" s="9">
        <v>472.28821183455875</v>
      </c>
      <c r="I577" s="9">
        <f t="shared" si="67"/>
        <v>12767.509378882072</v>
      </c>
      <c r="J577" s="9">
        <f t="shared" si="68"/>
        <v>2728678.8280311814</v>
      </c>
      <c r="K577" s="9">
        <f t="shared" si="69"/>
        <v>213.72052661613986</v>
      </c>
      <c r="M577" s="9">
        <f t="shared" si="65"/>
        <v>0</v>
      </c>
      <c r="N577" s="22">
        <f t="shared" si="66"/>
        <v>22806339.929732963</v>
      </c>
      <c r="P577" s="22">
        <f t="shared" si="70"/>
        <v>0</v>
      </c>
      <c r="Q577" s="22">
        <f t="shared" si="71"/>
        <v>1</v>
      </c>
    </row>
    <row r="578" spans="1:17" x14ac:dyDescent="0.25">
      <c r="A578">
        <f t="shared" ref="A578:A641" si="72">A577+1</f>
        <v>573</v>
      </c>
      <c r="D578">
        <v>1823460.903799149</v>
      </c>
      <c r="E578">
        <v>1778893.2853842168</v>
      </c>
      <c r="F578" s="22">
        <v>3683909.4846522869</v>
      </c>
      <c r="G578" s="22">
        <v>40152.14349158878</v>
      </c>
      <c r="H578" s="9">
        <v>712.82445108431784</v>
      </c>
      <c r="I578" s="9">
        <f t="shared" si="67"/>
        <v>19335.21557313417</v>
      </c>
      <c r="J578" s="9">
        <f t="shared" si="68"/>
        <v>3683909.4846522869</v>
      </c>
      <c r="K578" s="9">
        <f t="shared" si="69"/>
        <v>190.5284929830828</v>
      </c>
      <c r="M578" s="9">
        <f t="shared" si="65"/>
        <v>0</v>
      </c>
      <c r="N578" s="22">
        <f t="shared" si="66"/>
        <v>34986521.66161605</v>
      </c>
      <c r="P578" s="22">
        <f t="shared" si="70"/>
        <v>0</v>
      </c>
      <c r="Q578" s="22">
        <f t="shared" si="71"/>
        <v>1</v>
      </c>
    </row>
    <row r="579" spans="1:17" x14ac:dyDescent="0.25">
      <c r="A579">
        <f t="shared" si="72"/>
        <v>574</v>
      </c>
      <c r="D579">
        <v>1744148.5494122736</v>
      </c>
      <c r="E579">
        <v>1702262.2789619777</v>
      </c>
      <c r="F579" s="22">
        <v>3942655.730014327</v>
      </c>
      <c r="G579" s="22">
        <v>49457.985263230206</v>
      </c>
      <c r="H579" s="9">
        <v>674.66131490169209</v>
      </c>
      <c r="I579" s="9">
        <f t="shared" si="67"/>
        <v>18171.939572156363</v>
      </c>
      <c r="J579" s="9">
        <f t="shared" si="68"/>
        <v>3942655.730014327</v>
      </c>
      <c r="K579" s="9">
        <f t="shared" si="69"/>
        <v>216.96394676853274</v>
      </c>
      <c r="M579" s="9">
        <f t="shared" si="65"/>
        <v>0</v>
      </c>
      <c r="N579" s="22">
        <f t="shared" si="66"/>
        <v>32401223.414298397</v>
      </c>
      <c r="P579" s="22">
        <f t="shared" si="70"/>
        <v>0</v>
      </c>
      <c r="Q579" s="22">
        <f t="shared" si="71"/>
        <v>1</v>
      </c>
    </row>
    <row r="580" spans="1:17" x14ac:dyDescent="0.25">
      <c r="A580">
        <f t="shared" si="72"/>
        <v>575</v>
      </c>
      <c r="D580">
        <v>2993723.8688327912</v>
      </c>
      <c r="E580">
        <v>2903439.93252989</v>
      </c>
      <c r="F580" s="22">
        <v>3403572.3055466544</v>
      </c>
      <c r="G580" s="22">
        <v>100976.56223217983</v>
      </c>
      <c r="H580" s="9">
        <v>1429.1381573409162</v>
      </c>
      <c r="I580" s="9">
        <f t="shared" si="67"/>
        <v>39168.782925650681</v>
      </c>
      <c r="J580" s="9">
        <f t="shared" si="68"/>
        <v>3403572.3055466544</v>
      </c>
      <c r="K580" s="9">
        <f t="shared" si="69"/>
        <v>86.895023315052711</v>
      </c>
      <c r="M580" s="9">
        <f t="shared" si="65"/>
        <v>0</v>
      </c>
      <c r="N580" s="22">
        <f t="shared" si="66"/>
        <v>74933993.545754701</v>
      </c>
      <c r="P580" s="22">
        <f t="shared" si="70"/>
        <v>0</v>
      </c>
      <c r="Q580" s="22">
        <f t="shared" si="71"/>
        <v>1</v>
      </c>
    </row>
    <row r="581" spans="1:17" x14ac:dyDescent="0.25">
      <c r="A581">
        <f t="shared" si="72"/>
        <v>576</v>
      </c>
      <c r="D581">
        <v>1792419.5360201921</v>
      </c>
      <c r="E581">
        <v>1744396.890513567</v>
      </c>
      <c r="F581" s="22">
        <v>1326835.4498619731</v>
      </c>
      <c r="G581" s="22">
        <v>52117.361165836963</v>
      </c>
      <c r="H581" s="9">
        <v>797.59187675600333</v>
      </c>
      <c r="I581" s="9">
        <f t="shared" si="67"/>
        <v>20834.144526594217</v>
      </c>
      <c r="J581" s="9">
        <f t="shared" si="68"/>
        <v>1326835.4498619731</v>
      </c>
      <c r="K581" s="9">
        <f t="shared" si="69"/>
        <v>63.685621848706283</v>
      </c>
      <c r="M581" s="9">
        <f t="shared" si="65"/>
        <v>0</v>
      </c>
      <c r="N581" s="22">
        <f t="shared" si="66"/>
        <v>40341453.603326462</v>
      </c>
      <c r="P581" s="22">
        <f t="shared" si="70"/>
        <v>0</v>
      </c>
      <c r="Q581" s="22">
        <f t="shared" si="71"/>
        <v>1</v>
      </c>
    </row>
    <row r="582" spans="1:17" x14ac:dyDescent="0.25">
      <c r="A582">
        <f t="shared" si="72"/>
        <v>577</v>
      </c>
      <c r="D582">
        <v>2566291.9290382634</v>
      </c>
      <c r="E582">
        <v>2502729.3874313287</v>
      </c>
      <c r="F582" s="22">
        <v>4569313.4138212223</v>
      </c>
      <c r="G582" s="22">
        <v>72216.159632487892</v>
      </c>
      <c r="H582" s="9">
        <v>1048.3718395869291</v>
      </c>
      <c r="I582" s="9">
        <f t="shared" si="67"/>
        <v>27575.973050752567</v>
      </c>
      <c r="J582" s="9">
        <f t="shared" si="68"/>
        <v>4569313.4138212223</v>
      </c>
      <c r="K582" s="9">
        <f t="shared" si="69"/>
        <v>165.69908178440588</v>
      </c>
      <c r="M582" s="9">
        <f t="shared" ref="M582:M645" si="73">cRatio*0-0</f>
        <v>0</v>
      </c>
      <c r="N582" s="22">
        <f t="shared" ref="N582:N645" si="74">cRatio*I582-J582</f>
        <v>50582632.687683918</v>
      </c>
      <c r="P582" s="22">
        <f t="shared" si="70"/>
        <v>0</v>
      </c>
      <c r="Q582" s="22">
        <f t="shared" si="71"/>
        <v>1</v>
      </c>
    </row>
    <row r="583" spans="1:17" x14ac:dyDescent="0.25">
      <c r="A583">
        <f t="shared" si="72"/>
        <v>578</v>
      </c>
      <c r="D583">
        <v>1924120.164624006</v>
      </c>
      <c r="E583">
        <v>1788957.3159886489</v>
      </c>
      <c r="F583" s="22">
        <v>2349170.6074749934</v>
      </c>
      <c r="G583" s="22">
        <v>155008.53958117985</v>
      </c>
      <c r="H583" s="9">
        <v>2175.2628959185422</v>
      </c>
      <c r="I583" s="9">
        <f t="shared" ref="I583:I646" si="75">(D583-E583)*0.493*0.88</f>
        <v>58639.05025196333</v>
      </c>
      <c r="J583" s="9">
        <f t="shared" ref="J583:J646" si="76">F583</f>
        <v>2349170.6074749934</v>
      </c>
      <c r="K583" s="9">
        <f t="shared" ref="K583:K646" si="77">J583/I583</f>
        <v>40.061539151486166</v>
      </c>
      <c r="M583" s="9">
        <f t="shared" si="73"/>
        <v>0</v>
      </c>
      <c r="N583" s="22">
        <f t="shared" si="74"/>
        <v>114928929.89645167</v>
      </c>
      <c r="P583" s="22">
        <f t="shared" ref="P583:P646" si="78">IF(M583=MAX(M583:N583),1,0)</f>
        <v>0</v>
      </c>
      <c r="Q583" s="22">
        <f t="shared" ref="Q583:Q646" si="79">IF(N583=MAX(M583:N583),1,0)</f>
        <v>1</v>
      </c>
    </row>
    <row r="584" spans="1:17" x14ac:dyDescent="0.25">
      <c r="A584">
        <f t="shared" si="72"/>
        <v>579</v>
      </c>
      <c r="D584">
        <v>1838075.5528125367</v>
      </c>
      <c r="E584">
        <v>1770664.2584582486</v>
      </c>
      <c r="F584" s="22">
        <v>2401439.5937177143</v>
      </c>
      <c r="G584" s="22">
        <v>88563.325187083712</v>
      </c>
      <c r="H584" s="9">
        <v>1115.6571547415515</v>
      </c>
      <c r="I584" s="9">
        <f t="shared" si="75"/>
        <v>29245.715942664367</v>
      </c>
      <c r="J584" s="9">
        <f t="shared" si="76"/>
        <v>2401439.5937177143</v>
      </c>
      <c r="K584" s="9">
        <f t="shared" si="77"/>
        <v>82.112525418276235</v>
      </c>
      <c r="M584" s="9">
        <f t="shared" si="73"/>
        <v>0</v>
      </c>
      <c r="N584" s="22">
        <f t="shared" si="74"/>
        <v>56089992.291611016</v>
      </c>
      <c r="P584" s="22">
        <f t="shared" si="78"/>
        <v>0</v>
      </c>
      <c r="Q584" s="22">
        <f t="shared" si="79"/>
        <v>1</v>
      </c>
    </row>
    <row r="585" spans="1:17" x14ac:dyDescent="0.25">
      <c r="A585">
        <f t="shared" si="72"/>
        <v>580</v>
      </c>
      <c r="D585">
        <v>1405265.3024497996</v>
      </c>
      <c r="E585">
        <v>1362509.7283885758</v>
      </c>
      <c r="F585" s="22">
        <v>2719269.9561143587</v>
      </c>
      <c r="G585" s="22">
        <v>43372.162293742338</v>
      </c>
      <c r="H585" s="9">
        <v>683.5505731042831</v>
      </c>
      <c r="I585" s="9">
        <f t="shared" si="75"/>
        <v>18549.078250721319</v>
      </c>
      <c r="J585" s="9">
        <f t="shared" si="76"/>
        <v>2719269.9561143587</v>
      </c>
      <c r="K585" s="9">
        <f t="shared" si="77"/>
        <v>146.59865678277649</v>
      </c>
      <c r="M585" s="9">
        <f t="shared" si="73"/>
        <v>0</v>
      </c>
      <c r="N585" s="22">
        <f t="shared" si="74"/>
        <v>34378886.545328282</v>
      </c>
      <c r="P585" s="22">
        <f t="shared" si="78"/>
        <v>0</v>
      </c>
      <c r="Q585" s="22">
        <f t="shared" si="79"/>
        <v>1</v>
      </c>
    </row>
    <row r="586" spans="1:17" x14ac:dyDescent="0.25">
      <c r="A586">
        <f t="shared" si="72"/>
        <v>581</v>
      </c>
      <c r="D586">
        <v>2607263.3966975133</v>
      </c>
      <c r="E586">
        <v>2582788.4435730553</v>
      </c>
      <c r="F586" s="22">
        <v>4370210.7377966028</v>
      </c>
      <c r="G586" s="22">
        <v>11317.528389754201</v>
      </c>
      <c r="H586" s="9">
        <v>391.62333043826948</v>
      </c>
      <c r="I586" s="9">
        <f t="shared" si="75"/>
        <v>10618.213663514847</v>
      </c>
      <c r="J586" s="9">
        <f t="shared" si="76"/>
        <v>4370210.7377966028</v>
      </c>
      <c r="K586" s="9">
        <f t="shared" si="77"/>
        <v>411.57683168620412</v>
      </c>
      <c r="M586" s="9">
        <f t="shared" si="73"/>
        <v>0</v>
      </c>
      <c r="N586" s="22">
        <f t="shared" si="74"/>
        <v>16866216.589233093</v>
      </c>
      <c r="P586" s="22">
        <f t="shared" si="78"/>
        <v>0</v>
      </c>
      <c r="Q586" s="22">
        <f t="shared" si="79"/>
        <v>1</v>
      </c>
    </row>
    <row r="587" spans="1:17" x14ac:dyDescent="0.25">
      <c r="A587">
        <f t="shared" si="72"/>
        <v>582</v>
      </c>
      <c r="D587">
        <v>1470779.1045754175</v>
      </c>
      <c r="E587">
        <v>1427125.2821841375</v>
      </c>
      <c r="F587" s="22">
        <v>2874594.4155628332</v>
      </c>
      <c r="G587" s="22">
        <v>44329.128303949183</v>
      </c>
      <c r="H587" s="9">
        <v>717.13965998825734</v>
      </c>
      <c r="I587" s="9">
        <f t="shared" si="75"/>
        <v>18938.774306232903</v>
      </c>
      <c r="J587" s="9">
        <f t="shared" si="76"/>
        <v>2874594.4155628332</v>
      </c>
      <c r="K587" s="9">
        <f t="shared" si="77"/>
        <v>151.78355098813239</v>
      </c>
      <c r="M587" s="9">
        <f t="shared" si="73"/>
        <v>0</v>
      </c>
      <c r="N587" s="22">
        <f t="shared" si="74"/>
        <v>35002954.196902975</v>
      </c>
      <c r="P587" s="22">
        <f t="shared" si="78"/>
        <v>0</v>
      </c>
      <c r="Q587" s="22">
        <f t="shared" si="79"/>
        <v>1</v>
      </c>
    </row>
    <row r="588" spans="1:17" x14ac:dyDescent="0.25">
      <c r="A588">
        <f t="shared" si="72"/>
        <v>583</v>
      </c>
      <c r="D588">
        <v>1454750.1358255174</v>
      </c>
      <c r="E588">
        <v>1402081.440985952</v>
      </c>
      <c r="F588" s="22">
        <v>2905419.9090483957</v>
      </c>
      <c r="G588" s="22">
        <v>95273.818058182267</v>
      </c>
      <c r="H588" s="9">
        <v>856.79207314493397</v>
      </c>
      <c r="I588" s="9">
        <f t="shared" si="75"/>
        <v>22849.786569197015</v>
      </c>
      <c r="J588" s="9">
        <f t="shared" si="76"/>
        <v>2905419.9090483957</v>
      </c>
      <c r="K588" s="9">
        <f t="shared" si="77"/>
        <v>127.15304365096736</v>
      </c>
      <c r="M588" s="9">
        <f t="shared" si="73"/>
        <v>0</v>
      </c>
      <c r="N588" s="22">
        <f t="shared" si="74"/>
        <v>42794153.229345635</v>
      </c>
      <c r="P588" s="22">
        <f t="shared" si="78"/>
        <v>0</v>
      </c>
      <c r="Q588" s="22">
        <f t="shared" si="79"/>
        <v>1</v>
      </c>
    </row>
    <row r="589" spans="1:17" x14ac:dyDescent="0.25">
      <c r="A589">
        <f t="shared" si="72"/>
        <v>584</v>
      </c>
      <c r="D589">
        <v>1828348.6598500584</v>
      </c>
      <c r="E589">
        <v>1779347.667745987</v>
      </c>
      <c r="F589" s="22">
        <v>3095678.0545202182</v>
      </c>
      <c r="G589" s="22">
        <v>67116.123559093336</v>
      </c>
      <c r="H589" s="9">
        <v>796.76773715087256</v>
      </c>
      <c r="I589" s="9">
        <f t="shared" si="75"/>
        <v>21258.590414430349</v>
      </c>
      <c r="J589" s="9">
        <f t="shared" si="76"/>
        <v>3095678.0545202182</v>
      </c>
      <c r="K589" s="9">
        <f t="shared" si="77"/>
        <v>145.62009964775788</v>
      </c>
      <c r="M589" s="9">
        <f t="shared" si="73"/>
        <v>0</v>
      </c>
      <c r="N589" s="22">
        <f t="shared" si="74"/>
        <v>39421502.774340481</v>
      </c>
      <c r="P589" s="22">
        <f t="shared" si="78"/>
        <v>0</v>
      </c>
      <c r="Q589" s="22">
        <f t="shared" si="79"/>
        <v>1</v>
      </c>
    </row>
    <row r="590" spans="1:17" x14ac:dyDescent="0.25">
      <c r="A590">
        <f t="shared" si="72"/>
        <v>585</v>
      </c>
      <c r="D590">
        <v>2661562.3264495833</v>
      </c>
      <c r="E590">
        <v>2628711.5510101332</v>
      </c>
      <c r="F590" s="22">
        <v>3147805.8060800219</v>
      </c>
      <c r="G590" s="22">
        <v>25531.530653159723</v>
      </c>
      <c r="H590" s="9">
        <v>541.39030175455264</v>
      </c>
      <c r="I590" s="9">
        <f t="shared" si="75"/>
        <v>14251.980416651009</v>
      </c>
      <c r="J590" s="9">
        <f t="shared" si="76"/>
        <v>3147805.8060800219</v>
      </c>
      <c r="K590" s="9">
        <f t="shared" si="77"/>
        <v>220.86795757888831</v>
      </c>
      <c r="M590" s="9">
        <f t="shared" si="73"/>
        <v>0</v>
      </c>
      <c r="N590" s="22">
        <f t="shared" si="74"/>
        <v>25356155.027221996</v>
      </c>
      <c r="P590" s="22">
        <f t="shared" si="78"/>
        <v>0</v>
      </c>
      <c r="Q590" s="22">
        <f t="shared" si="79"/>
        <v>1</v>
      </c>
    </row>
    <row r="591" spans="1:17" x14ac:dyDescent="0.25">
      <c r="A591">
        <f t="shared" si="72"/>
        <v>586</v>
      </c>
      <c r="D591">
        <v>1619270.4029191674</v>
      </c>
      <c r="E591">
        <v>1550787.6382269012</v>
      </c>
      <c r="F591" s="22">
        <v>4668320.8753785063</v>
      </c>
      <c r="G591" s="22">
        <v>90765.547683798563</v>
      </c>
      <c r="H591" s="9">
        <v>1116.0649030634777</v>
      </c>
      <c r="I591" s="9">
        <f t="shared" si="75"/>
        <v>29710.562634092785</v>
      </c>
      <c r="J591" s="9">
        <f t="shared" si="76"/>
        <v>4668320.8753785063</v>
      </c>
      <c r="K591" s="9">
        <f t="shared" si="77"/>
        <v>157.12663987122281</v>
      </c>
      <c r="M591" s="9">
        <f t="shared" si="73"/>
        <v>0</v>
      </c>
      <c r="N591" s="22">
        <f t="shared" si="74"/>
        <v>54752804.392807066</v>
      </c>
      <c r="P591" s="22">
        <f t="shared" si="78"/>
        <v>0</v>
      </c>
      <c r="Q591" s="22">
        <f t="shared" si="79"/>
        <v>1</v>
      </c>
    </row>
    <row r="592" spans="1:17" x14ac:dyDescent="0.25">
      <c r="A592">
        <f t="shared" si="72"/>
        <v>587</v>
      </c>
      <c r="D592">
        <v>2816041.6183595695</v>
      </c>
      <c r="E592">
        <v>2746312.2492974657</v>
      </c>
      <c r="F592" s="22">
        <v>2569692.4707644423</v>
      </c>
      <c r="G592" s="22">
        <v>87211.024464371614</v>
      </c>
      <c r="H592" s="9">
        <v>1103.9247581671225</v>
      </c>
      <c r="I592" s="9">
        <f t="shared" si="75"/>
        <v>30251.389473903109</v>
      </c>
      <c r="J592" s="9">
        <f t="shared" si="76"/>
        <v>2569692.4707644423</v>
      </c>
      <c r="K592" s="9">
        <f t="shared" si="77"/>
        <v>84.944609667639654</v>
      </c>
      <c r="M592" s="9">
        <f t="shared" si="73"/>
        <v>0</v>
      </c>
      <c r="N592" s="22">
        <f t="shared" si="74"/>
        <v>57933086.477041773</v>
      </c>
      <c r="P592" s="22">
        <f t="shared" si="78"/>
        <v>0</v>
      </c>
      <c r="Q592" s="22">
        <f t="shared" si="79"/>
        <v>1</v>
      </c>
    </row>
    <row r="593" spans="1:17" x14ac:dyDescent="0.25">
      <c r="A593">
        <f t="shared" si="72"/>
        <v>588</v>
      </c>
      <c r="D593">
        <v>1968326.6333355596</v>
      </c>
      <c r="E593">
        <v>1933988.3615339149</v>
      </c>
      <c r="F593" s="22">
        <v>3444060.7022969443</v>
      </c>
      <c r="G593" s="22">
        <v>34148.898449765366</v>
      </c>
      <c r="H593" s="9">
        <v>555.67497921839094</v>
      </c>
      <c r="I593" s="9">
        <f t="shared" si="75"/>
        <v>14897.315838425538</v>
      </c>
      <c r="J593" s="9">
        <f t="shared" si="76"/>
        <v>3444060.7022969443</v>
      </c>
      <c r="K593" s="9">
        <f t="shared" si="77"/>
        <v>231.18666071464179</v>
      </c>
      <c r="M593" s="9">
        <f t="shared" si="73"/>
        <v>0</v>
      </c>
      <c r="N593" s="22">
        <f t="shared" si="74"/>
        <v>26350570.974554129</v>
      </c>
      <c r="P593" s="22">
        <f t="shared" si="78"/>
        <v>0</v>
      </c>
      <c r="Q593" s="22">
        <f t="shared" si="79"/>
        <v>1</v>
      </c>
    </row>
    <row r="594" spans="1:17" x14ac:dyDescent="0.25">
      <c r="A594">
        <f t="shared" si="72"/>
        <v>589</v>
      </c>
      <c r="D594">
        <v>1518414.2027751934</v>
      </c>
      <c r="E594">
        <v>1484319.0216620131</v>
      </c>
      <c r="F594" s="22">
        <v>1696247.4674655478</v>
      </c>
      <c r="G594" s="22">
        <v>50936.519890556112</v>
      </c>
      <c r="H594" s="9">
        <v>544.58092719996057</v>
      </c>
      <c r="I594" s="9">
        <f t="shared" si="75"/>
        <v>14791.853374142114</v>
      </c>
      <c r="J594" s="9">
        <f t="shared" si="76"/>
        <v>1696247.4674655478</v>
      </c>
      <c r="K594" s="9">
        <f t="shared" si="77"/>
        <v>114.67443764895522</v>
      </c>
      <c r="M594" s="9">
        <f t="shared" si="73"/>
        <v>0</v>
      </c>
      <c r="N594" s="22">
        <f t="shared" si="74"/>
        <v>27887459.280818678</v>
      </c>
      <c r="P594" s="22">
        <f t="shared" si="78"/>
        <v>0</v>
      </c>
      <c r="Q594" s="22">
        <f t="shared" si="79"/>
        <v>1</v>
      </c>
    </row>
    <row r="595" spans="1:17" x14ac:dyDescent="0.25">
      <c r="A595">
        <f t="shared" si="72"/>
        <v>590</v>
      </c>
      <c r="D595">
        <v>2692754.5184450718</v>
      </c>
      <c r="E595">
        <v>2600143.0745003973</v>
      </c>
      <c r="F595" s="22">
        <v>2779240.499376616</v>
      </c>
      <c r="G595" s="22">
        <v>98090.472046182447</v>
      </c>
      <c r="H595" s="9">
        <v>1496.2328916390397</v>
      </c>
      <c r="I595" s="9">
        <f t="shared" si="75"/>
        <v>40178.548840957563</v>
      </c>
      <c r="J595" s="9">
        <f t="shared" si="76"/>
        <v>2779240.499376616</v>
      </c>
      <c r="K595" s="9">
        <f t="shared" si="77"/>
        <v>69.172246871780729</v>
      </c>
      <c r="M595" s="9">
        <f t="shared" si="73"/>
        <v>0</v>
      </c>
      <c r="N595" s="22">
        <f t="shared" si="74"/>
        <v>77577857.182538509</v>
      </c>
      <c r="P595" s="22">
        <f t="shared" si="78"/>
        <v>0</v>
      </c>
      <c r="Q595" s="22">
        <f t="shared" si="79"/>
        <v>1</v>
      </c>
    </row>
    <row r="596" spans="1:17" x14ac:dyDescent="0.25">
      <c r="A596">
        <f t="shared" si="72"/>
        <v>591</v>
      </c>
      <c r="D596">
        <v>3729298.1449825615</v>
      </c>
      <c r="E596">
        <v>3611386.0652554035</v>
      </c>
      <c r="F596" s="22">
        <v>5050488.2072356651</v>
      </c>
      <c r="G596" s="22">
        <v>124476.36836083008</v>
      </c>
      <c r="H596" s="9">
        <v>1884.2796653850164</v>
      </c>
      <c r="I596" s="9">
        <f t="shared" si="75"/>
        <v>51154.976668830204</v>
      </c>
      <c r="J596" s="9">
        <f t="shared" si="76"/>
        <v>5050488.2072356651</v>
      </c>
      <c r="K596" s="9">
        <f t="shared" si="77"/>
        <v>98.729166468626957</v>
      </c>
      <c r="M596" s="9">
        <f t="shared" si="73"/>
        <v>0</v>
      </c>
      <c r="N596" s="22">
        <f t="shared" si="74"/>
        <v>97259465.130424738</v>
      </c>
      <c r="P596" s="22">
        <f t="shared" si="78"/>
        <v>0</v>
      </c>
      <c r="Q596" s="22">
        <f t="shared" si="79"/>
        <v>1</v>
      </c>
    </row>
    <row r="597" spans="1:17" x14ac:dyDescent="0.25">
      <c r="A597">
        <f t="shared" si="72"/>
        <v>592</v>
      </c>
      <c r="D597">
        <v>2517218.3167285002</v>
      </c>
      <c r="E597">
        <v>2419736.9670017455</v>
      </c>
      <c r="F597" s="22">
        <v>4402682.9340009466</v>
      </c>
      <c r="G597" s="22">
        <v>106475.58606400402</v>
      </c>
      <c r="H597" s="9">
        <v>1578.2249287194427</v>
      </c>
      <c r="I597" s="9">
        <f t="shared" si="75"/>
        <v>42291.308765455266</v>
      </c>
      <c r="J597" s="9">
        <f t="shared" si="76"/>
        <v>4402682.9340009466</v>
      </c>
      <c r="K597" s="9">
        <f t="shared" si="77"/>
        <v>104.1037286979679</v>
      </c>
      <c r="M597" s="9">
        <f t="shared" si="73"/>
        <v>0</v>
      </c>
      <c r="N597" s="22">
        <f t="shared" si="74"/>
        <v>80179934.596909583</v>
      </c>
      <c r="P597" s="22">
        <f t="shared" si="78"/>
        <v>0</v>
      </c>
      <c r="Q597" s="22">
        <f t="shared" si="79"/>
        <v>1</v>
      </c>
    </row>
    <row r="598" spans="1:17" x14ac:dyDescent="0.25">
      <c r="A598">
        <f t="shared" si="72"/>
        <v>593</v>
      </c>
      <c r="D598">
        <v>2789257.5598653373</v>
      </c>
      <c r="E598">
        <v>2717935.6243854649</v>
      </c>
      <c r="F598" s="22">
        <v>5151366.4044926856</v>
      </c>
      <c r="G598" s="22">
        <v>76910.838563033438</v>
      </c>
      <c r="H598" s="9">
        <v>1169.836870441075</v>
      </c>
      <c r="I598" s="9">
        <f t="shared" si="75"/>
        <v>30942.308488587842</v>
      </c>
      <c r="J598" s="9">
        <f t="shared" si="76"/>
        <v>5151366.4044926856</v>
      </c>
      <c r="K598" s="9">
        <f t="shared" si="77"/>
        <v>166.48293731518498</v>
      </c>
      <c r="M598" s="9">
        <f t="shared" si="73"/>
        <v>0</v>
      </c>
      <c r="N598" s="22">
        <f t="shared" si="74"/>
        <v>56733250.572682999</v>
      </c>
      <c r="P598" s="22">
        <f t="shared" si="78"/>
        <v>0</v>
      </c>
      <c r="Q598" s="22">
        <f t="shared" si="79"/>
        <v>1</v>
      </c>
    </row>
    <row r="599" spans="1:17" x14ac:dyDescent="0.25">
      <c r="A599">
        <f t="shared" si="72"/>
        <v>594</v>
      </c>
      <c r="D599">
        <v>2332747.5612088488</v>
      </c>
      <c r="E599">
        <v>2250828.8645179826</v>
      </c>
      <c r="F599" s="22">
        <v>3472970.702322972</v>
      </c>
      <c r="G599" s="22">
        <v>108216.08692880557</v>
      </c>
      <c r="H599" s="9">
        <v>1353.2561100323655</v>
      </c>
      <c r="I599" s="9">
        <f t="shared" si="75"/>
        <v>35539.607372365419</v>
      </c>
      <c r="J599" s="9">
        <f t="shared" si="76"/>
        <v>3472970.702322972</v>
      </c>
      <c r="K599" s="9">
        <f t="shared" si="77"/>
        <v>97.721133099052039</v>
      </c>
      <c r="M599" s="9">
        <f t="shared" si="73"/>
        <v>0</v>
      </c>
      <c r="N599" s="22">
        <f t="shared" si="74"/>
        <v>67606244.04240787</v>
      </c>
      <c r="P599" s="22">
        <f t="shared" si="78"/>
        <v>0</v>
      </c>
      <c r="Q599" s="22">
        <f t="shared" si="79"/>
        <v>1</v>
      </c>
    </row>
    <row r="600" spans="1:17" x14ac:dyDescent="0.25">
      <c r="A600">
        <f t="shared" si="72"/>
        <v>595</v>
      </c>
      <c r="D600">
        <v>1475575.765993159</v>
      </c>
      <c r="E600">
        <v>1444446.6187106085</v>
      </c>
      <c r="F600" s="22">
        <v>2350670.4842816968</v>
      </c>
      <c r="G600" s="22">
        <v>30786.422675765913</v>
      </c>
      <c r="H600" s="9">
        <v>514.77310529960232</v>
      </c>
      <c r="I600" s="9">
        <f t="shared" si="75"/>
        <v>13505.069257061743</v>
      </c>
      <c r="J600" s="9">
        <f t="shared" si="76"/>
        <v>2350670.4842816968</v>
      </c>
      <c r="K600" s="9">
        <f t="shared" si="77"/>
        <v>174.05838056347184</v>
      </c>
      <c r="M600" s="9">
        <f t="shared" si="73"/>
        <v>0</v>
      </c>
      <c r="N600" s="22">
        <f t="shared" si="74"/>
        <v>24659468.029841788</v>
      </c>
      <c r="P600" s="22">
        <f t="shared" si="78"/>
        <v>0</v>
      </c>
      <c r="Q600" s="22">
        <f t="shared" si="79"/>
        <v>1</v>
      </c>
    </row>
    <row r="601" spans="1:17" x14ac:dyDescent="0.25">
      <c r="A601">
        <f t="shared" si="72"/>
        <v>596</v>
      </c>
      <c r="D601">
        <v>1585497.3968343523</v>
      </c>
      <c r="E601">
        <v>1527623.6493595333</v>
      </c>
      <c r="F601" s="22">
        <v>2640095.3682354772</v>
      </c>
      <c r="G601" s="22">
        <v>75195.518567998894</v>
      </c>
      <c r="H601" s="9">
        <v>920.70715848841792</v>
      </c>
      <c r="I601" s="9">
        <f t="shared" si="75"/>
        <v>25107.946604475455</v>
      </c>
      <c r="J601" s="9">
        <f t="shared" si="76"/>
        <v>2640095.3682354772</v>
      </c>
      <c r="K601" s="9">
        <f t="shared" si="77"/>
        <v>105.14979220821205</v>
      </c>
      <c r="M601" s="9">
        <f t="shared" si="73"/>
        <v>0</v>
      </c>
      <c r="N601" s="22">
        <f t="shared" si="74"/>
        <v>47575797.840715438</v>
      </c>
      <c r="P601" s="22">
        <f t="shared" si="78"/>
        <v>0</v>
      </c>
      <c r="Q601" s="22">
        <f t="shared" si="79"/>
        <v>1</v>
      </c>
    </row>
    <row r="602" spans="1:17" x14ac:dyDescent="0.25">
      <c r="A602">
        <f t="shared" si="72"/>
        <v>597</v>
      </c>
      <c r="D602">
        <v>1290661.2866283013</v>
      </c>
      <c r="E602">
        <v>1271125.8666357382</v>
      </c>
      <c r="F602" s="22">
        <v>3519886.071081121</v>
      </c>
      <c r="G602" s="22">
        <v>23186.304375426815</v>
      </c>
      <c r="H602" s="9">
        <v>314.12929088320379</v>
      </c>
      <c r="I602" s="9">
        <f t="shared" si="75"/>
        <v>8475.2466095735672</v>
      </c>
      <c r="J602" s="9">
        <f t="shared" si="76"/>
        <v>3519886.071081121</v>
      </c>
      <c r="K602" s="9">
        <f t="shared" si="77"/>
        <v>415.31370510270312</v>
      </c>
      <c r="M602" s="9">
        <f t="shared" si="73"/>
        <v>0</v>
      </c>
      <c r="N602" s="22">
        <f t="shared" si="74"/>
        <v>13430607.148066014</v>
      </c>
      <c r="P602" s="22">
        <f t="shared" si="78"/>
        <v>0</v>
      </c>
      <c r="Q602" s="22">
        <f t="shared" si="79"/>
        <v>1</v>
      </c>
    </row>
    <row r="603" spans="1:17" x14ac:dyDescent="0.25">
      <c r="A603">
        <f t="shared" si="72"/>
        <v>598</v>
      </c>
      <c r="D603">
        <v>1641685.5960471143</v>
      </c>
      <c r="E603">
        <v>1583089.1978235419</v>
      </c>
      <c r="F603" s="22">
        <v>4363000.6293319389</v>
      </c>
      <c r="G603" s="22">
        <v>74349.125021966378</v>
      </c>
      <c r="H603" s="9">
        <v>930.20762546612605</v>
      </c>
      <c r="I603" s="9">
        <f t="shared" si="75"/>
        <v>25421.461405314654</v>
      </c>
      <c r="J603" s="9">
        <f t="shared" si="76"/>
        <v>4363000.6293319389</v>
      </c>
      <c r="K603" s="9">
        <f t="shared" si="77"/>
        <v>171.62666456381623</v>
      </c>
      <c r="M603" s="9">
        <f t="shared" si="73"/>
        <v>0</v>
      </c>
      <c r="N603" s="22">
        <f t="shared" si="74"/>
        <v>46479922.181297369</v>
      </c>
      <c r="P603" s="22">
        <f t="shared" si="78"/>
        <v>0</v>
      </c>
      <c r="Q603" s="22">
        <f t="shared" si="79"/>
        <v>1</v>
      </c>
    </row>
    <row r="604" spans="1:17" x14ac:dyDescent="0.25">
      <c r="A604">
        <f t="shared" si="72"/>
        <v>599</v>
      </c>
      <c r="D604">
        <v>2145283.62168052</v>
      </c>
      <c r="E604">
        <v>2081163.0900538054</v>
      </c>
      <c r="F604" s="22">
        <v>4099022.760298084</v>
      </c>
      <c r="G604" s="22">
        <v>98154.405486635427</v>
      </c>
      <c r="H604" s="9">
        <v>1029.1820726796795</v>
      </c>
      <c r="I604" s="9">
        <f t="shared" si="75"/>
        <v>27818.051440933876</v>
      </c>
      <c r="J604" s="9">
        <f t="shared" si="76"/>
        <v>4099022.760298084</v>
      </c>
      <c r="K604" s="9">
        <f t="shared" si="77"/>
        <v>147.35118198345228</v>
      </c>
      <c r="M604" s="9">
        <f t="shared" si="73"/>
        <v>0</v>
      </c>
      <c r="N604" s="22">
        <f t="shared" si="74"/>
        <v>51537080.121569671</v>
      </c>
      <c r="P604" s="22">
        <f t="shared" si="78"/>
        <v>0</v>
      </c>
      <c r="Q604" s="22">
        <f t="shared" si="79"/>
        <v>1</v>
      </c>
    </row>
    <row r="605" spans="1:17" x14ac:dyDescent="0.25">
      <c r="A605">
        <f t="shared" si="72"/>
        <v>600</v>
      </c>
      <c r="D605">
        <v>1666288.6590554344</v>
      </c>
      <c r="E605">
        <v>1608860.6928317947</v>
      </c>
      <c r="F605" s="22">
        <v>4605785.7696915036</v>
      </c>
      <c r="G605" s="22">
        <v>84658.969101214112</v>
      </c>
      <c r="H605" s="9">
        <v>920.30741715012118</v>
      </c>
      <c r="I605" s="9">
        <f t="shared" si="75"/>
        <v>24914.548866463832</v>
      </c>
      <c r="J605" s="9">
        <f t="shared" si="76"/>
        <v>4605785.7696915036</v>
      </c>
      <c r="K605" s="9">
        <f t="shared" si="77"/>
        <v>184.86330193564572</v>
      </c>
      <c r="M605" s="9">
        <f t="shared" si="73"/>
        <v>0</v>
      </c>
      <c r="N605" s="22">
        <f t="shared" si="74"/>
        <v>45223311.963236161</v>
      </c>
      <c r="P605" s="22">
        <f t="shared" si="78"/>
        <v>0</v>
      </c>
      <c r="Q605" s="22">
        <f t="shared" si="79"/>
        <v>1</v>
      </c>
    </row>
    <row r="606" spans="1:17" x14ac:dyDescent="0.25">
      <c r="A606">
        <f t="shared" si="72"/>
        <v>601</v>
      </c>
      <c r="D606">
        <v>1669022.2805052456</v>
      </c>
      <c r="E606">
        <v>1656551.4830749438</v>
      </c>
      <c r="F606" s="22">
        <v>2876007.6295288624</v>
      </c>
      <c r="G606" s="22">
        <v>8090.4543591493648</v>
      </c>
      <c r="H606" s="9">
        <v>200.42370429574657</v>
      </c>
      <c r="I606" s="9">
        <f t="shared" si="75"/>
        <v>5410.3307571621262</v>
      </c>
      <c r="J606" s="9">
        <f t="shared" si="76"/>
        <v>2876007.6295288624</v>
      </c>
      <c r="K606" s="9">
        <f t="shared" si="77"/>
        <v>531.57704373649256</v>
      </c>
      <c r="M606" s="9">
        <f t="shared" si="73"/>
        <v>0</v>
      </c>
      <c r="N606" s="22">
        <f t="shared" si="74"/>
        <v>7944653.8847953891</v>
      </c>
      <c r="P606" s="22">
        <f t="shared" si="78"/>
        <v>0</v>
      </c>
      <c r="Q606" s="22">
        <f t="shared" si="79"/>
        <v>1</v>
      </c>
    </row>
    <row r="607" spans="1:17" x14ac:dyDescent="0.25">
      <c r="A607">
        <f t="shared" si="72"/>
        <v>602</v>
      </c>
      <c r="D607">
        <v>1448061.4969054</v>
      </c>
      <c r="E607">
        <v>1406208.6306024534</v>
      </c>
      <c r="F607" s="22">
        <v>2613786.725025414</v>
      </c>
      <c r="G607" s="22">
        <v>37655.024362289601</v>
      </c>
      <c r="H607" s="9">
        <v>692.02906370253186</v>
      </c>
      <c r="I607" s="9">
        <f t="shared" si="75"/>
        <v>18157.447516870347</v>
      </c>
      <c r="J607" s="9">
        <f t="shared" si="76"/>
        <v>2613786.725025414</v>
      </c>
      <c r="K607" s="9">
        <f t="shared" si="77"/>
        <v>143.95122015894069</v>
      </c>
      <c r="M607" s="9">
        <f t="shared" si="73"/>
        <v>0</v>
      </c>
      <c r="N607" s="22">
        <f t="shared" si="74"/>
        <v>33701108.308715276</v>
      </c>
      <c r="P607" s="22">
        <f t="shared" si="78"/>
        <v>0</v>
      </c>
      <c r="Q607" s="22">
        <f t="shared" si="79"/>
        <v>1</v>
      </c>
    </row>
    <row r="608" spans="1:17" x14ac:dyDescent="0.25">
      <c r="A608">
        <f t="shared" si="72"/>
        <v>603</v>
      </c>
      <c r="D608">
        <v>2602117.0228159712</v>
      </c>
      <c r="E608">
        <v>2518594.0676708431</v>
      </c>
      <c r="F608" s="22">
        <v>2833034.6125461799</v>
      </c>
      <c r="G608" s="22">
        <v>106628.07507132644</v>
      </c>
      <c r="H608" s="9">
        <v>1378.4830702275794</v>
      </c>
      <c r="I608" s="9">
        <f t="shared" si="75"/>
        <v>36235.598860162369</v>
      </c>
      <c r="J608" s="9">
        <f t="shared" si="76"/>
        <v>2833034.6125461799</v>
      </c>
      <c r="K608" s="9">
        <f t="shared" si="77"/>
        <v>78.183739241600748</v>
      </c>
      <c r="M608" s="9">
        <f t="shared" si="73"/>
        <v>0</v>
      </c>
      <c r="N608" s="22">
        <f t="shared" si="74"/>
        <v>69638163.107778564</v>
      </c>
      <c r="P608" s="22">
        <f t="shared" si="78"/>
        <v>0</v>
      </c>
      <c r="Q608" s="22">
        <f t="shared" si="79"/>
        <v>1</v>
      </c>
    </row>
    <row r="609" spans="1:17" x14ac:dyDescent="0.25">
      <c r="A609">
        <f t="shared" si="72"/>
        <v>604</v>
      </c>
      <c r="D609">
        <v>1998918.1950794589</v>
      </c>
      <c r="E609">
        <v>1940674.0755347798</v>
      </c>
      <c r="F609" s="22">
        <v>3810021.9899720578</v>
      </c>
      <c r="G609" s="22">
        <v>59837.390351474765</v>
      </c>
      <c r="H609" s="9">
        <v>956.82590488927235</v>
      </c>
      <c r="I609" s="9">
        <f t="shared" si="75"/>
        <v>25268.628823263563</v>
      </c>
      <c r="J609" s="9">
        <f t="shared" si="76"/>
        <v>3810021.9899720578</v>
      </c>
      <c r="K609" s="9">
        <f t="shared" si="77"/>
        <v>150.78071772791887</v>
      </c>
      <c r="M609" s="9">
        <f t="shared" si="73"/>
        <v>0</v>
      </c>
      <c r="N609" s="22">
        <f t="shared" si="74"/>
        <v>46727235.656555071</v>
      </c>
      <c r="P609" s="22">
        <f t="shared" si="78"/>
        <v>0</v>
      </c>
      <c r="Q609" s="22">
        <f t="shared" si="79"/>
        <v>1</v>
      </c>
    </row>
    <row r="610" spans="1:17" x14ac:dyDescent="0.25">
      <c r="A610">
        <f t="shared" si="72"/>
        <v>605</v>
      </c>
      <c r="D610">
        <v>1734216.2643755288</v>
      </c>
      <c r="E610">
        <v>1705455.1827307274</v>
      </c>
      <c r="F610" s="22">
        <v>3642234.9381107944</v>
      </c>
      <c r="G610" s="22">
        <v>34986.788927596244</v>
      </c>
      <c r="H610" s="9">
        <v>474.49821550832348</v>
      </c>
      <c r="I610" s="9">
        <f t="shared" si="75"/>
        <v>12477.70766078065</v>
      </c>
      <c r="J610" s="9">
        <f t="shared" si="76"/>
        <v>3642234.9381107944</v>
      </c>
      <c r="K610" s="9">
        <f t="shared" si="77"/>
        <v>291.89936462118743</v>
      </c>
      <c r="M610" s="9">
        <f t="shared" si="73"/>
        <v>0</v>
      </c>
      <c r="N610" s="22">
        <f t="shared" si="74"/>
        <v>21313180.383450504</v>
      </c>
      <c r="P610" s="22">
        <f t="shared" si="78"/>
        <v>0</v>
      </c>
      <c r="Q610" s="22">
        <f t="shared" si="79"/>
        <v>1</v>
      </c>
    </row>
    <row r="611" spans="1:17" x14ac:dyDescent="0.25">
      <c r="A611">
        <f t="shared" si="72"/>
        <v>606</v>
      </c>
      <c r="D611">
        <v>2677381.1747718207</v>
      </c>
      <c r="E611">
        <v>2610989.986424733</v>
      </c>
      <c r="F611" s="22">
        <v>2095884.3576680243</v>
      </c>
      <c r="G611" s="22">
        <v>56710.153376840171</v>
      </c>
      <c r="H611" s="9">
        <v>1078.1153235199745</v>
      </c>
      <c r="I611" s="9">
        <f t="shared" si="75"/>
        <v>28803.15315250053</v>
      </c>
      <c r="J611" s="9">
        <f t="shared" si="76"/>
        <v>2095884.3576680243</v>
      </c>
      <c r="K611" s="9">
        <f t="shared" si="77"/>
        <v>72.765795695047757</v>
      </c>
      <c r="M611" s="9">
        <f t="shared" si="73"/>
        <v>0</v>
      </c>
      <c r="N611" s="22">
        <f t="shared" si="74"/>
        <v>55510421.94733303</v>
      </c>
      <c r="P611" s="22">
        <f t="shared" si="78"/>
        <v>0</v>
      </c>
      <c r="Q611" s="22">
        <f t="shared" si="79"/>
        <v>1</v>
      </c>
    </row>
    <row r="612" spans="1:17" x14ac:dyDescent="0.25">
      <c r="A612">
        <f t="shared" si="72"/>
        <v>607</v>
      </c>
      <c r="D612">
        <v>1888136.3103029134</v>
      </c>
      <c r="E612">
        <v>1815148.6585301345</v>
      </c>
      <c r="F612" s="22">
        <v>2935285.8845708473</v>
      </c>
      <c r="G612" s="22">
        <v>83658.237022167916</v>
      </c>
      <c r="H612" s="9">
        <v>1176.4507622823403</v>
      </c>
      <c r="I612" s="9">
        <f t="shared" si="75"/>
        <v>31664.962845102415</v>
      </c>
      <c r="J612" s="9">
        <f t="shared" si="76"/>
        <v>2935285.8845708473</v>
      </c>
      <c r="K612" s="9">
        <f t="shared" si="77"/>
        <v>92.698226078128641</v>
      </c>
      <c r="M612" s="9">
        <f t="shared" si="73"/>
        <v>0</v>
      </c>
      <c r="N612" s="22">
        <f t="shared" si="74"/>
        <v>60394639.805633985</v>
      </c>
      <c r="P612" s="22">
        <f t="shared" si="78"/>
        <v>0</v>
      </c>
      <c r="Q612" s="22">
        <f t="shared" si="79"/>
        <v>1</v>
      </c>
    </row>
    <row r="613" spans="1:17" x14ac:dyDescent="0.25">
      <c r="A613">
        <f t="shared" si="72"/>
        <v>608</v>
      </c>
      <c r="D613">
        <v>1161675.2280510711</v>
      </c>
      <c r="E613">
        <v>1146170.5625419877</v>
      </c>
      <c r="F613" s="22">
        <v>2788255.7379513555</v>
      </c>
      <c r="G613" s="22">
        <v>14485.472105522342</v>
      </c>
      <c r="H613" s="9">
        <v>253.23770972151397</v>
      </c>
      <c r="I613" s="9">
        <f t="shared" si="75"/>
        <v>6726.5440844607028</v>
      </c>
      <c r="J613" s="9">
        <f t="shared" si="76"/>
        <v>2788255.7379513555</v>
      </c>
      <c r="K613" s="9">
        <f t="shared" si="77"/>
        <v>414.51534442368893</v>
      </c>
      <c r="M613" s="9">
        <f t="shared" si="73"/>
        <v>0</v>
      </c>
      <c r="N613" s="22">
        <f t="shared" si="74"/>
        <v>10664832.43097005</v>
      </c>
      <c r="P613" s="22">
        <f t="shared" si="78"/>
        <v>0</v>
      </c>
      <c r="Q613" s="22">
        <f t="shared" si="79"/>
        <v>1</v>
      </c>
    </row>
    <row r="614" spans="1:17" x14ac:dyDescent="0.25">
      <c r="A614">
        <f t="shared" si="72"/>
        <v>609</v>
      </c>
      <c r="D614">
        <v>2846147.1182654863</v>
      </c>
      <c r="E614">
        <v>2806457.6951903156</v>
      </c>
      <c r="F614" s="22">
        <v>3609025.4349339148</v>
      </c>
      <c r="G614" s="22">
        <v>38743.828441190992</v>
      </c>
      <c r="H614" s="9">
        <v>651.06980745116743</v>
      </c>
      <c r="I614" s="9">
        <f t="shared" si="75"/>
        <v>17218.859306932067</v>
      </c>
      <c r="J614" s="9">
        <f t="shared" si="76"/>
        <v>3609025.4349339148</v>
      </c>
      <c r="K614" s="9">
        <f t="shared" si="77"/>
        <v>209.59724280231345</v>
      </c>
      <c r="M614" s="9">
        <f t="shared" si="73"/>
        <v>0</v>
      </c>
      <c r="N614" s="22">
        <f t="shared" si="74"/>
        <v>30828693.178930216</v>
      </c>
      <c r="P614" s="22">
        <f t="shared" si="78"/>
        <v>0</v>
      </c>
      <c r="Q614" s="22">
        <f t="shared" si="79"/>
        <v>1</v>
      </c>
    </row>
    <row r="615" spans="1:17" x14ac:dyDescent="0.25">
      <c r="A615">
        <f t="shared" si="72"/>
        <v>610</v>
      </c>
      <c r="D615">
        <v>1451941.1594473412</v>
      </c>
      <c r="E615">
        <v>1424172.3066970969</v>
      </c>
      <c r="F615" s="22">
        <v>3735079.5200188388</v>
      </c>
      <c r="G615" s="22">
        <v>26647.251876052265</v>
      </c>
      <c r="H615" s="9">
        <v>448.46151227037262</v>
      </c>
      <c r="I615" s="9">
        <f t="shared" si="75"/>
        <v>12047.239077165996</v>
      </c>
      <c r="J615" s="9">
        <f t="shared" si="76"/>
        <v>3735079.5200188388</v>
      </c>
      <c r="K615" s="9">
        <f t="shared" si="77"/>
        <v>310.03614156692595</v>
      </c>
      <c r="M615" s="9">
        <f t="shared" si="73"/>
        <v>0</v>
      </c>
      <c r="N615" s="22">
        <f t="shared" si="74"/>
        <v>20359398.634313151</v>
      </c>
      <c r="P615" s="22">
        <f t="shared" si="78"/>
        <v>0</v>
      </c>
      <c r="Q615" s="22">
        <f t="shared" si="79"/>
        <v>1</v>
      </c>
    </row>
    <row r="616" spans="1:17" x14ac:dyDescent="0.25">
      <c r="A616">
        <f t="shared" si="72"/>
        <v>611</v>
      </c>
      <c r="D616">
        <v>1362237.3589496238</v>
      </c>
      <c r="E616">
        <v>1306845.1271187984</v>
      </c>
      <c r="F616" s="22">
        <v>3726520.8793680952</v>
      </c>
      <c r="G616" s="22">
        <v>78016.131526201119</v>
      </c>
      <c r="H616" s="9">
        <v>901.81725782790818</v>
      </c>
      <c r="I616" s="9">
        <f t="shared" si="75"/>
        <v>24031.36585748526</v>
      </c>
      <c r="J616" s="9">
        <f t="shared" si="76"/>
        <v>3726520.8793680952</v>
      </c>
      <c r="K616" s="9">
        <f t="shared" si="77"/>
        <v>155.06904191246221</v>
      </c>
      <c r="M616" s="9">
        <f t="shared" si="73"/>
        <v>0</v>
      </c>
      <c r="N616" s="22">
        <f t="shared" si="74"/>
        <v>44336210.835602425</v>
      </c>
      <c r="P616" s="22">
        <f t="shared" si="78"/>
        <v>0</v>
      </c>
      <c r="Q616" s="22">
        <f t="shared" si="79"/>
        <v>1</v>
      </c>
    </row>
    <row r="617" spans="1:17" x14ac:dyDescent="0.25">
      <c r="A617">
        <f t="shared" si="72"/>
        <v>612</v>
      </c>
      <c r="D617">
        <v>2425349.0225788034</v>
      </c>
      <c r="E617">
        <v>2351316.2197555988</v>
      </c>
      <c r="F617" s="22">
        <v>4359154.9082367606</v>
      </c>
      <c r="G617" s="22">
        <v>96414.583671301283</v>
      </c>
      <c r="H617" s="9">
        <v>1187.0397991342325</v>
      </c>
      <c r="I617" s="9">
        <f t="shared" si="75"/>
        <v>32118.391176819063</v>
      </c>
      <c r="J617" s="9">
        <f t="shared" si="76"/>
        <v>4359154.9082367606</v>
      </c>
      <c r="K617" s="9">
        <f t="shared" si="77"/>
        <v>135.72145890616437</v>
      </c>
      <c r="M617" s="9">
        <f t="shared" si="73"/>
        <v>0</v>
      </c>
      <c r="N617" s="22">
        <f t="shared" si="74"/>
        <v>59877627.445401371</v>
      </c>
      <c r="P617" s="22">
        <f t="shared" si="78"/>
        <v>0</v>
      </c>
      <c r="Q617" s="22">
        <f t="shared" si="79"/>
        <v>1</v>
      </c>
    </row>
    <row r="618" spans="1:17" x14ac:dyDescent="0.25">
      <c r="A618">
        <f t="shared" si="72"/>
        <v>613</v>
      </c>
      <c r="D618">
        <v>2167211.0391882858</v>
      </c>
      <c r="E618">
        <v>2138834.3852647399</v>
      </c>
      <c r="F618" s="22">
        <v>3258540.9312831811</v>
      </c>
      <c r="G618" s="22">
        <v>26823.173051867612</v>
      </c>
      <c r="H618" s="9">
        <v>463.95107615719462</v>
      </c>
      <c r="I618" s="9">
        <f t="shared" si="75"/>
        <v>12310.927538191181</v>
      </c>
      <c r="J618" s="9">
        <f t="shared" si="76"/>
        <v>3258540.9312831811</v>
      </c>
      <c r="K618" s="9">
        <f t="shared" si="77"/>
        <v>264.68687441904575</v>
      </c>
      <c r="M618" s="9">
        <f t="shared" si="73"/>
        <v>0</v>
      </c>
      <c r="N618" s="22">
        <f t="shared" si="74"/>
        <v>21363314.145099182</v>
      </c>
      <c r="P618" s="22">
        <f t="shared" si="78"/>
        <v>0</v>
      </c>
      <c r="Q618" s="22">
        <f t="shared" si="79"/>
        <v>1</v>
      </c>
    </row>
    <row r="619" spans="1:17" x14ac:dyDescent="0.25">
      <c r="A619">
        <f t="shared" si="72"/>
        <v>614</v>
      </c>
      <c r="D619">
        <v>2517212.7697076723</v>
      </c>
      <c r="E619">
        <v>2444146.542342213</v>
      </c>
      <c r="F619" s="22">
        <v>3098682.1789628537</v>
      </c>
      <c r="G619" s="22">
        <v>45589.754937797814</v>
      </c>
      <c r="H619" s="9">
        <v>1212.2806724981929</v>
      </c>
      <c r="I619" s="9">
        <f t="shared" si="75"/>
        <v>31699.052080230867</v>
      </c>
      <c r="J619" s="9">
        <f t="shared" si="76"/>
        <v>3098682.1789628537</v>
      </c>
      <c r="K619" s="9">
        <f t="shared" si="77"/>
        <v>97.75314956169774</v>
      </c>
      <c r="M619" s="9">
        <f t="shared" si="73"/>
        <v>0</v>
      </c>
      <c r="N619" s="22">
        <f t="shared" si="74"/>
        <v>60299421.981498875</v>
      </c>
      <c r="P619" s="22">
        <f t="shared" si="78"/>
        <v>0</v>
      </c>
      <c r="Q619" s="22">
        <f t="shared" si="79"/>
        <v>1</v>
      </c>
    </row>
    <row r="620" spans="1:17" x14ac:dyDescent="0.25">
      <c r="A620">
        <f t="shared" si="72"/>
        <v>615</v>
      </c>
      <c r="D620">
        <v>2085014.8406890121</v>
      </c>
      <c r="E620">
        <v>2049030.3977900161</v>
      </c>
      <c r="F620" s="22">
        <v>4228111.6509268852</v>
      </c>
      <c r="G620" s="22">
        <v>20313.870704824949</v>
      </c>
      <c r="H620" s="9">
        <v>586.60072709097585</v>
      </c>
      <c r="I620" s="9">
        <f t="shared" si="75"/>
        <v>15611.4907073004</v>
      </c>
      <c r="J620" s="9">
        <f t="shared" si="76"/>
        <v>4228111.6509268852</v>
      </c>
      <c r="K620" s="9">
        <f t="shared" si="77"/>
        <v>270.83330670976181</v>
      </c>
      <c r="M620" s="9">
        <f t="shared" si="73"/>
        <v>0</v>
      </c>
      <c r="N620" s="22">
        <f t="shared" si="74"/>
        <v>26994869.763673916</v>
      </c>
      <c r="P620" s="22">
        <f t="shared" si="78"/>
        <v>0</v>
      </c>
      <c r="Q620" s="22">
        <f t="shared" si="79"/>
        <v>1</v>
      </c>
    </row>
    <row r="621" spans="1:17" x14ac:dyDescent="0.25">
      <c r="A621">
        <f t="shared" si="72"/>
        <v>616</v>
      </c>
      <c r="D621">
        <v>1814764.0385329407</v>
      </c>
      <c r="E621">
        <v>1746018.97602383</v>
      </c>
      <c r="F621" s="22">
        <v>3856156.6103860643</v>
      </c>
      <c r="G621" s="22">
        <v>90114.696128424199</v>
      </c>
      <c r="H621" s="9">
        <v>1121.364367659884</v>
      </c>
      <c r="I621" s="9">
        <f t="shared" si="75"/>
        <v>29824.35791895257</v>
      </c>
      <c r="J621" s="9">
        <f t="shared" si="76"/>
        <v>3856156.6103860643</v>
      </c>
      <c r="K621" s="9">
        <f t="shared" si="77"/>
        <v>129.29554496580064</v>
      </c>
      <c r="M621" s="9">
        <f t="shared" si="73"/>
        <v>0</v>
      </c>
      <c r="N621" s="22">
        <f t="shared" si="74"/>
        <v>55792559.227519073</v>
      </c>
      <c r="P621" s="22">
        <f t="shared" si="78"/>
        <v>0</v>
      </c>
      <c r="Q621" s="22">
        <f t="shared" si="79"/>
        <v>1</v>
      </c>
    </row>
    <row r="622" spans="1:17" x14ac:dyDescent="0.25">
      <c r="A622">
        <f t="shared" si="72"/>
        <v>617</v>
      </c>
      <c r="D622">
        <v>1844566.2214930486</v>
      </c>
      <c r="E622">
        <v>1773203.2372321181</v>
      </c>
      <c r="F622" s="22">
        <v>1982868.7999546858</v>
      </c>
      <c r="G622" s="22">
        <v>84247.36782446607</v>
      </c>
      <c r="H622" s="9">
        <v>1155.4123654137693</v>
      </c>
      <c r="I622" s="9">
        <f t="shared" si="75"/>
        <v>30960.117091762062</v>
      </c>
      <c r="J622" s="9">
        <f t="shared" si="76"/>
        <v>1982868.7999546858</v>
      </c>
      <c r="K622" s="9">
        <f t="shared" si="77"/>
        <v>64.045907645558998</v>
      </c>
      <c r="M622" s="9">
        <f t="shared" si="73"/>
        <v>0</v>
      </c>
      <c r="N622" s="22">
        <f t="shared" si="74"/>
        <v>59937365.383569442</v>
      </c>
      <c r="P622" s="22">
        <f t="shared" si="78"/>
        <v>0</v>
      </c>
      <c r="Q622" s="22">
        <f t="shared" si="79"/>
        <v>1</v>
      </c>
    </row>
    <row r="623" spans="1:17" x14ac:dyDescent="0.25">
      <c r="A623">
        <f t="shared" si="72"/>
        <v>618</v>
      </c>
      <c r="D623">
        <v>1610935.6624308724</v>
      </c>
      <c r="E623">
        <v>1576544.6782819894</v>
      </c>
      <c r="F623" s="22">
        <v>2819791.1484941943</v>
      </c>
      <c r="G623" s="22">
        <v>43399.577259457037</v>
      </c>
      <c r="H623" s="9">
        <v>562.32350813384255</v>
      </c>
      <c r="I623" s="9">
        <f t="shared" si="75"/>
        <v>14920.184563151412</v>
      </c>
      <c r="J623" s="9">
        <f t="shared" si="76"/>
        <v>2819791.1484941943</v>
      </c>
      <c r="K623" s="9">
        <f t="shared" si="77"/>
        <v>188.99170694297388</v>
      </c>
      <c r="M623" s="9">
        <f t="shared" si="73"/>
        <v>0</v>
      </c>
      <c r="N623" s="22">
        <f t="shared" si="74"/>
        <v>27020577.977808628</v>
      </c>
      <c r="P623" s="22">
        <f t="shared" si="78"/>
        <v>0</v>
      </c>
      <c r="Q623" s="22">
        <f t="shared" si="79"/>
        <v>1</v>
      </c>
    </row>
    <row r="624" spans="1:17" x14ac:dyDescent="0.25">
      <c r="A624">
        <f t="shared" si="72"/>
        <v>619</v>
      </c>
      <c r="D624">
        <v>2057111.0067871911</v>
      </c>
      <c r="E624">
        <v>2030501.4179351123</v>
      </c>
      <c r="F624" s="22">
        <v>5317275.0229503419</v>
      </c>
      <c r="G624" s="22">
        <v>13697.221836658564</v>
      </c>
      <c r="H624" s="9">
        <v>433.09751175330894</v>
      </c>
      <c r="I624" s="9">
        <f t="shared" si="75"/>
        <v>11544.304027585904</v>
      </c>
      <c r="J624" s="9">
        <f t="shared" si="76"/>
        <v>5317275.0229503419</v>
      </c>
      <c r="K624" s="9">
        <f t="shared" si="77"/>
        <v>460.59727899095083</v>
      </c>
      <c r="M624" s="9">
        <f t="shared" si="73"/>
        <v>0</v>
      </c>
      <c r="N624" s="22">
        <f t="shared" si="74"/>
        <v>17771333.032221466</v>
      </c>
      <c r="P624" s="22">
        <f t="shared" si="78"/>
        <v>0</v>
      </c>
      <c r="Q624" s="22">
        <f t="shared" si="79"/>
        <v>1</v>
      </c>
    </row>
    <row r="625" spans="1:17" x14ac:dyDescent="0.25">
      <c r="A625">
        <f t="shared" si="72"/>
        <v>620</v>
      </c>
      <c r="D625">
        <v>1906626.2975062137</v>
      </c>
      <c r="E625">
        <v>1812977.9204673658</v>
      </c>
      <c r="F625" s="22">
        <v>2055555.4685697921</v>
      </c>
      <c r="G625" s="22">
        <v>93669.426149227846</v>
      </c>
      <c r="H625" s="9">
        <v>1505.1641868895858</v>
      </c>
      <c r="I625" s="9">
        <f t="shared" si="75"/>
        <v>40628.411894533769</v>
      </c>
      <c r="J625" s="9">
        <f t="shared" si="76"/>
        <v>2055555.4685697921</v>
      </c>
      <c r="K625" s="9">
        <f t="shared" si="77"/>
        <v>50.594039311843019</v>
      </c>
      <c r="M625" s="9">
        <f t="shared" si="73"/>
        <v>0</v>
      </c>
      <c r="N625" s="22">
        <f t="shared" si="74"/>
        <v>79201268.320497751</v>
      </c>
      <c r="P625" s="22">
        <f t="shared" si="78"/>
        <v>0</v>
      </c>
      <c r="Q625" s="22">
        <f t="shared" si="79"/>
        <v>1</v>
      </c>
    </row>
    <row r="626" spans="1:17" x14ac:dyDescent="0.25">
      <c r="A626">
        <f t="shared" si="72"/>
        <v>621</v>
      </c>
      <c r="D626">
        <v>2244525.8240326513</v>
      </c>
      <c r="E626">
        <v>2156746.0127564613</v>
      </c>
      <c r="F626" s="22">
        <v>4311485.4266050328</v>
      </c>
      <c r="G626" s="22">
        <v>112497.88656186502</v>
      </c>
      <c r="H626" s="9">
        <v>1386.6529387789196</v>
      </c>
      <c r="I626" s="9">
        <f t="shared" si="75"/>
        <v>38082.393324062257</v>
      </c>
      <c r="J626" s="9">
        <f t="shared" si="76"/>
        <v>4311485.4266050328</v>
      </c>
      <c r="K626" s="9">
        <f t="shared" si="77"/>
        <v>113.21466563081876</v>
      </c>
      <c r="M626" s="9">
        <f t="shared" si="73"/>
        <v>0</v>
      </c>
      <c r="N626" s="22">
        <f t="shared" si="74"/>
        <v>71853301.221519485</v>
      </c>
      <c r="P626" s="22">
        <f t="shared" si="78"/>
        <v>0</v>
      </c>
      <c r="Q626" s="22">
        <f t="shared" si="79"/>
        <v>1</v>
      </c>
    </row>
    <row r="627" spans="1:17" x14ac:dyDescent="0.25">
      <c r="A627">
        <f t="shared" si="72"/>
        <v>622</v>
      </c>
      <c r="D627">
        <v>1223482.2423530321</v>
      </c>
      <c r="E627">
        <v>1204998.230290229</v>
      </c>
      <c r="F627" s="22">
        <v>3073348.6450895639</v>
      </c>
      <c r="G627" s="22">
        <v>20513.259378046881</v>
      </c>
      <c r="H627" s="9">
        <v>302.17839679068493</v>
      </c>
      <c r="I627" s="9">
        <f t="shared" si="75"/>
        <v>8019.1037933265152</v>
      </c>
      <c r="J627" s="9">
        <f t="shared" si="76"/>
        <v>3073348.6450895639</v>
      </c>
      <c r="K627" s="9">
        <f t="shared" si="77"/>
        <v>383.25338146230251</v>
      </c>
      <c r="M627" s="9">
        <f t="shared" si="73"/>
        <v>0</v>
      </c>
      <c r="N627" s="22">
        <f t="shared" si="74"/>
        <v>12964858.941563465</v>
      </c>
      <c r="P627" s="22">
        <f t="shared" si="78"/>
        <v>0</v>
      </c>
      <c r="Q627" s="22">
        <f t="shared" si="79"/>
        <v>1</v>
      </c>
    </row>
    <row r="628" spans="1:17" x14ac:dyDescent="0.25">
      <c r="A628">
        <f t="shared" si="72"/>
        <v>623</v>
      </c>
      <c r="D628">
        <v>2659178.6358006927</v>
      </c>
      <c r="E628">
        <v>2601067.2541773077</v>
      </c>
      <c r="F628" s="22">
        <v>3800343.3179862765</v>
      </c>
      <c r="G628" s="22">
        <v>62081.933589014116</v>
      </c>
      <c r="H628" s="9">
        <v>949.43921984612098</v>
      </c>
      <c r="I628" s="9">
        <f t="shared" si="75"/>
        <v>25211.041803489352</v>
      </c>
      <c r="J628" s="9">
        <f t="shared" si="76"/>
        <v>3800343.3179862765</v>
      </c>
      <c r="K628" s="9">
        <f t="shared" si="77"/>
        <v>150.74122472242647</v>
      </c>
      <c r="M628" s="9">
        <f t="shared" si="73"/>
        <v>0</v>
      </c>
      <c r="N628" s="22">
        <f t="shared" si="74"/>
        <v>46621740.288992427</v>
      </c>
      <c r="P628" s="22">
        <f t="shared" si="78"/>
        <v>0</v>
      </c>
      <c r="Q628" s="22">
        <f t="shared" si="79"/>
        <v>1</v>
      </c>
    </row>
    <row r="629" spans="1:17" x14ac:dyDescent="0.25">
      <c r="A629">
        <f t="shared" si="72"/>
        <v>624</v>
      </c>
      <c r="D629">
        <v>1342305.2780931082</v>
      </c>
      <c r="E629">
        <v>1318326.5308432993</v>
      </c>
      <c r="F629" s="22">
        <v>2567122.9624086632</v>
      </c>
      <c r="G629" s="22">
        <v>36481.744185434887</v>
      </c>
      <c r="H629" s="9">
        <v>392.33338872282184</v>
      </c>
      <c r="I629" s="9">
        <f t="shared" si="75"/>
        <v>10402.939706857076</v>
      </c>
      <c r="J629" s="9">
        <f t="shared" si="76"/>
        <v>2567122.9624086632</v>
      </c>
      <c r="K629" s="9">
        <f t="shared" si="77"/>
        <v>246.76899364480113</v>
      </c>
      <c r="M629" s="9">
        <f t="shared" si="73"/>
        <v>0</v>
      </c>
      <c r="N629" s="22">
        <f t="shared" si="74"/>
        <v>18238756.45130549</v>
      </c>
      <c r="P629" s="22">
        <f t="shared" si="78"/>
        <v>0</v>
      </c>
      <c r="Q629" s="22">
        <f t="shared" si="79"/>
        <v>1</v>
      </c>
    </row>
    <row r="630" spans="1:17" x14ac:dyDescent="0.25">
      <c r="A630">
        <f t="shared" si="72"/>
        <v>625</v>
      </c>
      <c r="D630">
        <v>2367846.1778805531</v>
      </c>
      <c r="E630">
        <v>2329749.995971051</v>
      </c>
      <c r="F630" s="22">
        <v>3695285.6166604054</v>
      </c>
      <c r="G630" s="22">
        <v>40764.269224865297</v>
      </c>
      <c r="H630" s="9">
        <v>629.82013084834034</v>
      </c>
      <c r="I630" s="9">
        <f t="shared" si="75"/>
        <v>16527.647559618355</v>
      </c>
      <c r="J630" s="9">
        <f t="shared" si="76"/>
        <v>3695285.6166604054</v>
      </c>
      <c r="K630" s="9">
        <f t="shared" si="77"/>
        <v>223.58206776438149</v>
      </c>
      <c r="M630" s="9">
        <f t="shared" si="73"/>
        <v>0</v>
      </c>
      <c r="N630" s="22">
        <f t="shared" si="74"/>
        <v>29360009.502576306</v>
      </c>
      <c r="P630" s="22">
        <f t="shared" si="78"/>
        <v>0</v>
      </c>
      <c r="Q630" s="22">
        <f t="shared" si="79"/>
        <v>1</v>
      </c>
    </row>
    <row r="631" spans="1:17" x14ac:dyDescent="0.25">
      <c r="A631">
        <f t="shared" si="72"/>
        <v>626</v>
      </c>
      <c r="D631">
        <v>1811531.5829897407</v>
      </c>
      <c r="E631">
        <v>1767553.5475737005</v>
      </c>
      <c r="F631" s="22">
        <v>3649894.854270577</v>
      </c>
      <c r="G631" s="22">
        <v>51839.203366539819</v>
      </c>
      <c r="H631" s="9">
        <v>714.07051875685647</v>
      </c>
      <c r="I631" s="9">
        <f t="shared" si="75"/>
        <v>19079.430884894839</v>
      </c>
      <c r="J631" s="9">
        <f t="shared" si="76"/>
        <v>3649894.854270577</v>
      </c>
      <c r="K631" s="9">
        <f t="shared" si="77"/>
        <v>191.2999856384707</v>
      </c>
      <c r="M631" s="9">
        <f t="shared" si="73"/>
        <v>0</v>
      </c>
      <c r="N631" s="22">
        <f t="shared" si="74"/>
        <v>34508966.915519096</v>
      </c>
      <c r="P631" s="22">
        <f t="shared" si="78"/>
        <v>0</v>
      </c>
      <c r="Q631" s="22">
        <f t="shared" si="79"/>
        <v>1</v>
      </c>
    </row>
    <row r="632" spans="1:17" x14ac:dyDescent="0.25">
      <c r="A632">
        <f t="shared" si="72"/>
        <v>627</v>
      </c>
      <c r="D632">
        <v>2792578.5304738092</v>
      </c>
      <c r="E632">
        <v>2711174.9380082842</v>
      </c>
      <c r="F632" s="22">
        <v>3965700.4843813791</v>
      </c>
      <c r="G632" s="22">
        <v>73494.739184557169</v>
      </c>
      <c r="H632" s="9">
        <v>1322.9541183965775</v>
      </c>
      <c r="I632" s="9">
        <f t="shared" si="75"/>
        <v>35316.134555243378</v>
      </c>
      <c r="J632" s="9">
        <f t="shared" si="76"/>
        <v>3965700.4843813791</v>
      </c>
      <c r="K632" s="9">
        <f t="shared" si="77"/>
        <v>112.2914649160717</v>
      </c>
      <c r="M632" s="9">
        <f t="shared" si="73"/>
        <v>0</v>
      </c>
      <c r="N632" s="22">
        <f t="shared" si="74"/>
        <v>66666568.626105383</v>
      </c>
      <c r="P632" s="22">
        <f t="shared" si="78"/>
        <v>0</v>
      </c>
      <c r="Q632" s="22">
        <f t="shared" si="79"/>
        <v>1</v>
      </c>
    </row>
    <row r="633" spans="1:17" x14ac:dyDescent="0.25">
      <c r="A633">
        <f t="shared" si="72"/>
        <v>628</v>
      </c>
      <c r="D633">
        <v>1642961.7314111334</v>
      </c>
      <c r="E633">
        <v>1564080.6257491957</v>
      </c>
      <c r="F633" s="22">
        <v>4213179.1118866</v>
      </c>
      <c r="G633" s="22">
        <v>123541.40904835929</v>
      </c>
      <c r="H633" s="9">
        <v>1273.6603404457346</v>
      </c>
      <c r="I633" s="9">
        <f t="shared" si="75"/>
        <v>34221.778880375066</v>
      </c>
      <c r="J633" s="9">
        <f t="shared" si="76"/>
        <v>4213179.1118866</v>
      </c>
      <c r="K633" s="9">
        <f t="shared" si="77"/>
        <v>123.11397156220606</v>
      </c>
      <c r="M633" s="9">
        <f t="shared" si="73"/>
        <v>0</v>
      </c>
      <c r="N633" s="22">
        <f t="shared" si="74"/>
        <v>64230378.648863532</v>
      </c>
      <c r="P633" s="22">
        <f t="shared" si="78"/>
        <v>0</v>
      </c>
      <c r="Q633" s="22">
        <f t="shared" si="79"/>
        <v>1</v>
      </c>
    </row>
    <row r="634" spans="1:17" x14ac:dyDescent="0.25">
      <c r="A634">
        <f t="shared" si="72"/>
        <v>629</v>
      </c>
      <c r="D634">
        <v>1412916.7795155908</v>
      </c>
      <c r="E634">
        <v>1383722.7380780245</v>
      </c>
      <c r="F634" s="22">
        <v>3279977.4647550536</v>
      </c>
      <c r="G634" s="22">
        <v>27966.365766927596</v>
      </c>
      <c r="H634" s="9">
        <v>474.03527128479254</v>
      </c>
      <c r="I634" s="9">
        <f t="shared" si="75"/>
        <v>12665.542937273754</v>
      </c>
      <c r="J634" s="9">
        <f t="shared" si="76"/>
        <v>3279977.4647550536</v>
      </c>
      <c r="K634" s="9">
        <f t="shared" si="77"/>
        <v>258.96856384279613</v>
      </c>
      <c r="M634" s="9">
        <f t="shared" si="73"/>
        <v>0</v>
      </c>
      <c r="N634" s="22">
        <f t="shared" si="74"/>
        <v>22051108.409792453</v>
      </c>
      <c r="P634" s="22">
        <f t="shared" si="78"/>
        <v>0</v>
      </c>
      <c r="Q634" s="22">
        <f t="shared" si="79"/>
        <v>1</v>
      </c>
    </row>
    <row r="635" spans="1:17" x14ac:dyDescent="0.25">
      <c r="A635">
        <f t="shared" si="72"/>
        <v>630</v>
      </c>
      <c r="D635">
        <v>2988323.1650857334</v>
      </c>
      <c r="E635">
        <v>2877976.6678417665</v>
      </c>
      <c r="F635" s="22">
        <v>4243821.4877079129</v>
      </c>
      <c r="G635" s="22">
        <v>111443.76230577877</v>
      </c>
      <c r="H635" s="9">
        <v>1749.2268010771659</v>
      </c>
      <c r="I635" s="9">
        <f t="shared" si="75"/>
        <v>47872.724364322603</v>
      </c>
      <c r="J635" s="9">
        <f t="shared" si="76"/>
        <v>4243821.4877079129</v>
      </c>
      <c r="K635" s="9">
        <f t="shared" si="77"/>
        <v>88.648004559160682</v>
      </c>
      <c r="M635" s="9">
        <f t="shared" si="73"/>
        <v>0</v>
      </c>
      <c r="N635" s="22">
        <f t="shared" si="74"/>
        <v>91501627.240937293</v>
      </c>
      <c r="P635" s="22">
        <f t="shared" si="78"/>
        <v>0</v>
      </c>
      <c r="Q635" s="22">
        <f t="shared" si="79"/>
        <v>1</v>
      </c>
    </row>
    <row r="636" spans="1:17" x14ac:dyDescent="0.25">
      <c r="A636">
        <f t="shared" si="72"/>
        <v>631</v>
      </c>
      <c r="D636">
        <v>1505218.6103826405</v>
      </c>
      <c r="E636">
        <v>1471412.3730548567</v>
      </c>
      <c r="F636" s="22">
        <v>5595228.5973891569</v>
      </c>
      <c r="G636" s="22">
        <v>42297.149239732011</v>
      </c>
      <c r="H636" s="9">
        <v>559.52757412102437</v>
      </c>
      <c r="I636" s="9">
        <f t="shared" si="75"/>
        <v>14666.49800228574</v>
      </c>
      <c r="J636" s="9">
        <f t="shared" si="76"/>
        <v>5595228.5973891569</v>
      </c>
      <c r="K636" s="9">
        <f t="shared" si="77"/>
        <v>381.49724607177211</v>
      </c>
      <c r="M636" s="9">
        <f t="shared" si="73"/>
        <v>0</v>
      </c>
      <c r="N636" s="22">
        <f t="shared" si="74"/>
        <v>23737767.407182321</v>
      </c>
      <c r="P636" s="22">
        <f t="shared" si="78"/>
        <v>0</v>
      </c>
      <c r="Q636" s="22">
        <f t="shared" si="79"/>
        <v>1</v>
      </c>
    </row>
    <row r="637" spans="1:17" x14ac:dyDescent="0.25">
      <c r="A637">
        <f t="shared" si="72"/>
        <v>632</v>
      </c>
      <c r="D637">
        <v>753373.34350576415</v>
      </c>
      <c r="E637">
        <v>739307.34656122583</v>
      </c>
      <c r="F637" s="22">
        <v>3341612.5372048547</v>
      </c>
      <c r="G637" s="22">
        <v>13079.931515686094</v>
      </c>
      <c r="H637" s="9">
        <v>225.39165011919249</v>
      </c>
      <c r="I637" s="9">
        <f t="shared" si="75"/>
        <v>6102.3921144185033</v>
      </c>
      <c r="J637" s="9">
        <f t="shared" si="76"/>
        <v>3341612.5372048547</v>
      </c>
      <c r="K637" s="9">
        <f t="shared" si="77"/>
        <v>547.59059636784366</v>
      </c>
      <c r="M637" s="9">
        <f t="shared" si="73"/>
        <v>0</v>
      </c>
      <c r="N637" s="22">
        <f t="shared" si="74"/>
        <v>8863171.6916321516</v>
      </c>
      <c r="P637" s="22">
        <f t="shared" si="78"/>
        <v>0</v>
      </c>
      <c r="Q637" s="22">
        <f t="shared" si="79"/>
        <v>1</v>
      </c>
    </row>
    <row r="638" spans="1:17" x14ac:dyDescent="0.25">
      <c r="A638">
        <f t="shared" si="72"/>
        <v>633</v>
      </c>
      <c r="D638">
        <v>2840867.96043937</v>
      </c>
      <c r="E638">
        <v>2727128.3672685809</v>
      </c>
      <c r="F638" s="22">
        <v>3613900.8657954847</v>
      </c>
      <c r="G638" s="22">
        <v>143451.73796945729</v>
      </c>
      <c r="H638" s="9">
        <v>1819.2708617307726</v>
      </c>
      <c r="I638" s="9">
        <f t="shared" si="75"/>
        <v>49344.78510121513</v>
      </c>
      <c r="J638" s="9">
        <f t="shared" si="76"/>
        <v>3613900.8657954847</v>
      </c>
      <c r="K638" s="9">
        <f t="shared" si="77"/>
        <v>73.237746570032002</v>
      </c>
      <c r="M638" s="9">
        <f t="shared" si="73"/>
        <v>0</v>
      </c>
      <c r="N638" s="22">
        <f t="shared" si="74"/>
        <v>95075669.336634785</v>
      </c>
      <c r="P638" s="22">
        <f t="shared" si="78"/>
        <v>0</v>
      </c>
      <c r="Q638" s="22">
        <f t="shared" si="79"/>
        <v>1</v>
      </c>
    </row>
    <row r="639" spans="1:17" x14ac:dyDescent="0.25">
      <c r="A639">
        <f t="shared" si="72"/>
        <v>634</v>
      </c>
      <c r="D639">
        <v>2492793.3834740873</v>
      </c>
      <c r="E639">
        <v>2413528.0990561764</v>
      </c>
      <c r="F639" s="22">
        <v>5740670.3020356037</v>
      </c>
      <c r="G639" s="22">
        <v>95103.759402125419</v>
      </c>
      <c r="H639" s="9">
        <v>1279.1817788706612</v>
      </c>
      <c r="I639" s="9">
        <f t="shared" si="75"/>
        <v>34388.450991866492</v>
      </c>
      <c r="J639" s="9">
        <f t="shared" si="76"/>
        <v>5740670.3020356037</v>
      </c>
      <c r="K639" s="9">
        <f t="shared" si="77"/>
        <v>166.93599555831634</v>
      </c>
      <c r="M639" s="9">
        <f t="shared" si="73"/>
        <v>0</v>
      </c>
      <c r="N639" s="22">
        <f t="shared" si="74"/>
        <v>63036231.681697384</v>
      </c>
      <c r="P639" s="22">
        <f t="shared" si="78"/>
        <v>0</v>
      </c>
      <c r="Q639" s="22">
        <f t="shared" si="79"/>
        <v>1</v>
      </c>
    </row>
    <row r="640" spans="1:17" x14ac:dyDescent="0.25">
      <c r="A640">
        <f t="shared" si="72"/>
        <v>635</v>
      </c>
      <c r="D640">
        <v>2139971.5361493072</v>
      </c>
      <c r="E640">
        <v>2089126.0041978799</v>
      </c>
      <c r="F640" s="22">
        <v>4049205.2396946684</v>
      </c>
      <c r="G640" s="22">
        <v>59282.433492747048</v>
      </c>
      <c r="H640" s="9">
        <v>826.41422346613399</v>
      </c>
      <c r="I640" s="9">
        <f t="shared" si="75"/>
        <v>22058.825581807188</v>
      </c>
      <c r="J640" s="9">
        <f t="shared" si="76"/>
        <v>4049205.2396946684</v>
      </c>
      <c r="K640" s="9">
        <f t="shared" si="77"/>
        <v>183.56395378701453</v>
      </c>
      <c r="M640" s="9">
        <f t="shared" si="73"/>
        <v>0</v>
      </c>
      <c r="N640" s="22">
        <f t="shared" si="74"/>
        <v>40068445.923919708</v>
      </c>
      <c r="P640" s="22">
        <f t="shared" si="78"/>
        <v>0</v>
      </c>
      <c r="Q640" s="22">
        <f t="shared" si="79"/>
        <v>1</v>
      </c>
    </row>
    <row r="641" spans="1:17" x14ac:dyDescent="0.25">
      <c r="A641">
        <f t="shared" si="72"/>
        <v>636</v>
      </c>
      <c r="D641">
        <v>1529135.6969587828</v>
      </c>
      <c r="E641">
        <v>1492663.1235332701</v>
      </c>
      <c r="F641" s="22">
        <v>3560825.1424805475</v>
      </c>
      <c r="G641" s="22">
        <v>52540.42092026458</v>
      </c>
      <c r="H641" s="9">
        <v>566.64578877196618</v>
      </c>
      <c r="I641" s="9">
        <f t="shared" si="75"/>
        <v>15823.261254924457</v>
      </c>
      <c r="J641" s="9">
        <f t="shared" si="76"/>
        <v>3560825.1424805475</v>
      </c>
      <c r="K641" s="9">
        <f t="shared" si="77"/>
        <v>225.03737283439978</v>
      </c>
      <c r="M641" s="9">
        <f t="shared" si="73"/>
        <v>0</v>
      </c>
      <c r="N641" s="22">
        <f t="shared" si="74"/>
        <v>28085697.367368367</v>
      </c>
      <c r="P641" s="22">
        <f t="shared" si="78"/>
        <v>0</v>
      </c>
      <c r="Q641" s="22">
        <f t="shared" si="79"/>
        <v>1</v>
      </c>
    </row>
    <row r="642" spans="1:17" x14ac:dyDescent="0.25">
      <c r="A642">
        <f t="shared" ref="A642:A705" si="80">A641+1</f>
        <v>637</v>
      </c>
      <c r="D642">
        <v>3029965.780476531</v>
      </c>
      <c r="E642">
        <v>2928920.0597303114</v>
      </c>
      <c r="F642" s="22">
        <v>4080319.9899191507</v>
      </c>
      <c r="G642" s="22">
        <v>82990.541525530905</v>
      </c>
      <c r="H642" s="9">
        <v>1651.3575929425278</v>
      </c>
      <c r="I642" s="9">
        <f t="shared" si="75"/>
        <v>43837.67548853992</v>
      </c>
      <c r="J642" s="9">
        <f t="shared" si="76"/>
        <v>4080319.9899191507</v>
      </c>
      <c r="K642" s="9">
        <f t="shared" si="77"/>
        <v>93.077927705948525</v>
      </c>
      <c r="M642" s="9">
        <f t="shared" si="73"/>
        <v>0</v>
      </c>
      <c r="N642" s="22">
        <f t="shared" si="74"/>
        <v>83595030.987160683</v>
      </c>
      <c r="P642" s="22">
        <f t="shared" si="78"/>
        <v>0</v>
      </c>
      <c r="Q642" s="22">
        <f t="shared" si="79"/>
        <v>1</v>
      </c>
    </row>
    <row r="643" spans="1:17" x14ac:dyDescent="0.25">
      <c r="A643">
        <f t="shared" si="80"/>
        <v>638</v>
      </c>
      <c r="D643">
        <v>1791107.6027791779</v>
      </c>
      <c r="E643">
        <v>1757812.8532965933</v>
      </c>
      <c r="F643" s="22">
        <v>3830366.7957566734</v>
      </c>
      <c r="G643" s="22">
        <v>38803.796455233649</v>
      </c>
      <c r="H643" s="9">
        <v>534.50163443613565</v>
      </c>
      <c r="I643" s="9">
        <f t="shared" si="75"/>
        <v>14444.594115524525</v>
      </c>
      <c r="J643" s="9">
        <f t="shared" si="76"/>
        <v>3830366.7957566734</v>
      </c>
      <c r="K643" s="9">
        <f t="shared" si="77"/>
        <v>265.17649198878729</v>
      </c>
      <c r="M643" s="9">
        <f t="shared" si="73"/>
        <v>0</v>
      </c>
      <c r="N643" s="22">
        <f t="shared" si="74"/>
        <v>25058821.435292378</v>
      </c>
      <c r="P643" s="22">
        <f t="shared" si="78"/>
        <v>0</v>
      </c>
      <c r="Q643" s="22">
        <f t="shared" si="79"/>
        <v>1</v>
      </c>
    </row>
    <row r="644" spans="1:17" x14ac:dyDescent="0.25">
      <c r="A644">
        <f t="shared" si="80"/>
        <v>639</v>
      </c>
      <c r="D644">
        <v>2782721.6475518732</v>
      </c>
      <c r="E644">
        <v>2670597.009610299</v>
      </c>
      <c r="F644" s="22">
        <v>4019070.83674123</v>
      </c>
      <c r="G644" s="22">
        <v>129282.79333444183</v>
      </c>
      <c r="H644" s="9">
        <v>1867.8270883532387</v>
      </c>
      <c r="I644" s="9">
        <f t="shared" si="75"/>
        <v>48644.152924572554</v>
      </c>
      <c r="J644" s="9">
        <f t="shared" si="76"/>
        <v>4019070.83674123</v>
      </c>
      <c r="K644" s="9">
        <f t="shared" si="77"/>
        <v>82.621869127275929</v>
      </c>
      <c r="M644" s="9">
        <f t="shared" si="73"/>
        <v>0</v>
      </c>
      <c r="N644" s="22">
        <f t="shared" si="74"/>
        <v>93269235.01240389</v>
      </c>
      <c r="P644" s="22">
        <f t="shared" si="78"/>
        <v>0</v>
      </c>
      <c r="Q644" s="22">
        <f t="shared" si="79"/>
        <v>1</v>
      </c>
    </row>
    <row r="645" spans="1:17" x14ac:dyDescent="0.25">
      <c r="A645">
        <f t="shared" si="80"/>
        <v>640</v>
      </c>
      <c r="D645">
        <v>2280428.1570032211</v>
      </c>
      <c r="E645">
        <v>2217595.6476008683</v>
      </c>
      <c r="F645" s="22">
        <v>3295782.5482301586</v>
      </c>
      <c r="G645" s="22">
        <v>69567.226985819303</v>
      </c>
      <c r="H645" s="9">
        <v>1003.9383796811308</v>
      </c>
      <c r="I645" s="9">
        <f t="shared" si="75"/>
        <v>27259.255879116761</v>
      </c>
      <c r="J645" s="9">
        <f t="shared" si="76"/>
        <v>3295782.5482301586</v>
      </c>
      <c r="K645" s="9">
        <f t="shared" si="77"/>
        <v>120.90508129956139</v>
      </c>
      <c r="M645" s="9">
        <f t="shared" si="73"/>
        <v>0</v>
      </c>
      <c r="N645" s="22">
        <f t="shared" si="74"/>
        <v>51222729.210003369</v>
      </c>
      <c r="P645" s="22">
        <f t="shared" si="78"/>
        <v>0</v>
      </c>
      <c r="Q645" s="22">
        <f t="shared" si="79"/>
        <v>1</v>
      </c>
    </row>
    <row r="646" spans="1:17" x14ac:dyDescent="0.25">
      <c r="A646">
        <f t="shared" si="80"/>
        <v>641</v>
      </c>
      <c r="D646">
        <v>1792875.5634404656</v>
      </c>
      <c r="E646">
        <v>1700349.816294783</v>
      </c>
      <c r="F646" s="22">
        <v>5237968.5223383652</v>
      </c>
      <c r="G646" s="22">
        <v>138959.2719099237</v>
      </c>
      <c r="H646" s="9">
        <v>1521.6910417103463</v>
      </c>
      <c r="I646" s="9">
        <f t="shared" si="75"/>
        <v>40141.370141682928</v>
      </c>
      <c r="J646" s="9">
        <f t="shared" si="76"/>
        <v>5237968.5223383652</v>
      </c>
      <c r="K646" s="9">
        <f t="shared" si="77"/>
        <v>130.4880352576516</v>
      </c>
      <c r="M646" s="9">
        <f t="shared" ref="M646:M709" si="81">cRatio*0-0</f>
        <v>0</v>
      </c>
      <c r="N646" s="22">
        <f t="shared" ref="N646:N709" si="82">cRatio*I646-J646</f>
        <v>75044771.7610275</v>
      </c>
      <c r="P646" s="22">
        <f t="shared" si="78"/>
        <v>0</v>
      </c>
      <c r="Q646" s="22">
        <f t="shared" si="79"/>
        <v>1</v>
      </c>
    </row>
    <row r="647" spans="1:17" x14ac:dyDescent="0.25">
      <c r="A647">
        <f t="shared" si="80"/>
        <v>642</v>
      </c>
      <c r="D647">
        <v>3025481.4305207282</v>
      </c>
      <c r="E647">
        <v>2947081.0912284479</v>
      </c>
      <c r="F647" s="22">
        <v>4944256.2009866573</v>
      </c>
      <c r="G647" s="22">
        <v>86361.408770298935</v>
      </c>
      <c r="H647" s="9">
        <v>1259.9838522678037</v>
      </c>
      <c r="I647" s="9">
        <f t="shared" ref="I647:I710" si="83">(D647-E647)*0.493*0.88</f>
        <v>34013.203198562922</v>
      </c>
      <c r="J647" s="9">
        <f t="shared" ref="J647:J710" si="84">F647</f>
        <v>4944256.2009866573</v>
      </c>
      <c r="K647" s="9">
        <f t="shared" ref="K647:K710" si="85">J647/I647</f>
        <v>145.36285136460052</v>
      </c>
      <c r="M647" s="9">
        <f t="shared" si="81"/>
        <v>0</v>
      </c>
      <c r="N647" s="22">
        <f t="shared" si="82"/>
        <v>63082150.196139187</v>
      </c>
      <c r="P647" s="22">
        <f t="shared" ref="P647:P710" si="86">IF(M647=MAX(M647:N647),1,0)</f>
        <v>0</v>
      </c>
      <c r="Q647" s="22">
        <f t="shared" ref="Q647:Q710" si="87">IF(N647=MAX(M647:N647),1,0)</f>
        <v>1</v>
      </c>
    </row>
    <row r="648" spans="1:17" x14ac:dyDescent="0.25">
      <c r="A648">
        <f t="shared" si="80"/>
        <v>643</v>
      </c>
      <c r="D648">
        <v>2211158.8056287905</v>
      </c>
      <c r="E648">
        <v>2150226.27767123</v>
      </c>
      <c r="F648" s="22">
        <v>4024879.9736723015</v>
      </c>
      <c r="G648" s="22">
        <v>55272.305389938832</v>
      </c>
      <c r="H648" s="9">
        <v>977.3127454127025</v>
      </c>
      <c r="I648" s="9">
        <f t="shared" si="83"/>
        <v>26434.967929108047</v>
      </c>
      <c r="J648" s="9">
        <f t="shared" si="84"/>
        <v>4024879.9736723015</v>
      </c>
      <c r="K648" s="9">
        <f t="shared" si="85"/>
        <v>152.25590530187213</v>
      </c>
      <c r="M648" s="9">
        <f t="shared" si="81"/>
        <v>0</v>
      </c>
      <c r="N648" s="22">
        <f t="shared" si="82"/>
        <v>48845055.884543791</v>
      </c>
      <c r="P648" s="22">
        <f t="shared" si="86"/>
        <v>0</v>
      </c>
      <c r="Q648" s="22">
        <f t="shared" si="87"/>
        <v>1</v>
      </c>
    </row>
    <row r="649" spans="1:17" x14ac:dyDescent="0.25">
      <c r="A649">
        <f t="shared" si="80"/>
        <v>644</v>
      </c>
      <c r="D649">
        <v>1576793.3780735135</v>
      </c>
      <c r="E649">
        <v>1533930.5732333395</v>
      </c>
      <c r="F649" s="22">
        <v>6783384.220267036</v>
      </c>
      <c r="G649" s="22">
        <v>36202.335502545684</v>
      </c>
      <c r="H649" s="9">
        <v>689.70007756471387</v>
      </c>
      <c r="I649" s="9">
        <f t="shared" si="83"/>
        <v>18595.599251861106</v>
      </c>
      <c r="J649" s="9">
        <f t="shared" si="84"/>
        <v>6783384.220267036</v>
      </c>
      <c r="K649" s="9">
        <f t="shared" si="85"/>
        <v>364.78438411110272</v>
      </c>
      <c r="M649" s="9">
        <f t="shared" si="81"/>
        <v>0</v>
      </c>
      <c r="N649" s="22">
        <f t="shared" si="82"/>
        <v>30407814.283455178</v>
      </c>
      <c r="P649" s="22">
        <f t="shared" si="86"/>
        <v>0</v>
      </c>
      <c r="Q649" s="22">
        <f t="shared" si="87"/>
        <v>1</v>
      </c>
    </row>
    <row r="650" spans="1:17" x14ac:dyDescent="0.25">
      <c r="A650">
        <f t="shared" si="80"/>
        <v>645</v>
      </c>
      <c r="D650">
        <v>2184709.5346392244</v>
      </c>
      <c r="E650">
        <v>2140666.119504347</v>
      </c>
      <c r="F650" s="22">
        <v>6353025.4295605691</v>
      </c>
      <c r="G650" s="22">
        <v>42321.684627996561</v>
      </c>
      <c r="H650" s="9">
        <v>716.51502288646589</v>
      </c>
      <c r="I650" s="9">
        <f t="shared" si="83"/>
        <v>19107.795222115223</v>
      </c>
      <c r="J650" s="9">
        <f t="shared" si="84"/>
        <v>6353025.4295605691</v>
      </c>
      <c r="K650" s="9">
        <f t="shared" si="85"/>
        <v>332.48343703242244</v>
      </c>
      <c r="M650" s="9">
        <f t="shared" si="81"/>
        <v>0</v>
      </c>
      <c r="N650" s="22">
        <f t="shared" si="82"/>
        <v>31862565.014669877</v>
      </c>
      <c r="P650" s="22">
        <f t="shared" si="86"/>
        <v>0</v>
      </c>
      <c r="Q650" s="22">
        <f t="shared" si="87"/>
        <v>1</v>
      </c>
    </row>
    <row r="651" spans="1:17" x14ac:dyDescent="0.25">
      <c r="A651">
        <f t="shared" si="80"/>
        <v>646</v>
      </c>
      <c r="D651">
        <v>1775997.9577217868</v>
      </c>
      <c r="E651">
        <v>1733100.8311356208</v>
      </c>
      <c r="F651" s="22">
        <v>3392990.7818797939</v>
      </c>
      <c r="G651" s="22">
        <v>47025.753753869991</v>
      </c>
      <c r="H651" s="9">
        <v>704.90991884891628</v>
      </c>
      <c r="I651" s="9">
        <f t="shared" si="83"/>
        <v>18610.489398142247</v>
      </c>
      <c r="J651" s="9">
        <f t="shared" si="84"/>
        <v>3392990.7818797939</v>
      </c>
      <c r="K651" s="9">
        <f t="shared" si="85"/>
        <v>182.31604281285004</v>
      </c>
      <c r="M651" s="9">
        <f t="shared" si="81"/>
        <v>0</v>
      </c>
      <c r="N651" s="22">
        <f t="shared" si="82"/>
        <v>33827988.014404699</v>
      </c>
      <c r="P651" s="22">
        <f t="shared" si="86"/>
        <v>0</v>
      </c>
      <c r="Q651" s="22">
        <f t="shared" si="87"/>
        <v>1</v>
      </c>
    </row>
    <row r="652" spans="1:17" x14ac:dyDescent="0.25">
      <c r="A652">
        <f t="shared" si="80"/>
        <v>647</v>
      </c>
      <c r="D652">
        <v>3112858.2346036732</v>
      </c>
      <c r="E652">
        <v>3028559.9707889268</v>
      </c>
      <c r="F652" s="22">
        <v>3889062.3163538356</v>
      </c>
      <c r="G652" s="22">
        <v>94327.506528507423</v>
      </c>
      <c r="H652" s="9">
        <v>1350.1192506734296</v>
      </c>
      <c r="I652" s="9">
        <f t="shared" si="83"/>
        <v>36571.958773389582</v>
      </c>
      <c r="J652" s="9">
        <f t="shared" si="84"/>
        <v>3889062.3163538356</v>
      </c>
      <c r="K652" s="9">
        <f t="shared" si="85"/>
        <v>106.34000602624511</v>
      </c>
      <c r="M652" s="9">
        <f t="shared" si="81"/>
        <v>0</v>
      </c>
      <c r="N652" s="22">
        <f t="shared" si="82"/>
        <v>69254855.230425328</v>
      </c>
      <c r="P652" s="22">
        <f t="shared" si="86"/>
        <v>0</v>
      </c>
      <c r="Q652" s="22">
        <f t="shared" si="87"/>
        <v>1</v>
      </c>
    </row>
    <row r="653" spans="1:17" x14ac:dyDescent="0.25">
      <c r="A653">
        <f t="shared" si="80"/>
        <v>648</v>
      </c>
      <c r="D653">
        <v>1907296.3553257002</v>
      </c>
      <c r="E653">
        <v>1854467.7840995626</v>
      </c>
      <c r="F653" s="22">
        <v>3313916.98179291</v>
      </c>
      <c r="G653" s="22">
        <v>62438.888323520427</v>
      </c>
      <c r="H653" s="9">
        <v>838.87588627246441</v>
      </c>
      <c r="I653" s="9">
        <f t="shared" si="83"/>
        <v>22919.147340747575</v>
      </c>
      <c r="J653" s="9">
        <f t="shared" si="84"/>
        <v>3313916.98179291</v>
      </c>
      <c r="K653" s="9">
        <f t="shared" si="85"/>
        <v>144.591634781332</v>
      </c>
      <c r="M653" s="9">
        <f t="shared" si="81"/>
        <v>0</v>
      </c>
      <c r="N653" s="22">
        <f t="shared" si="82"/>
        <v>42524377.699702241</v>
      </c>
      <c r="P653" s="22">
        <f t="shared" si="86"/>
        <v>0</v>
      </c>
      <c r="Q653" s="22">
        <f t="shared" si="87"/>
        <v>1</v>
      </c>
    </row>
    <row r="654" spans="1:17" x14ac:dyDescent="0.25">
      <c r="A654">
        <f t="shared" si="80"/>
        <v>649</v>
      </c>
      <c r="D654">
        <v>2348234.5436376231</v>
      </c>
      <c r="E654">
        <v>2289272.6300250357</v>
      </c>
      <c r="F654" s="22">
        <v>2523183.2039086199</v>
      </c>
      <c r="G654" s="22">
        <v>58676.82517466179</v>
      </c>
      <c r="H654" s="9">
        <v>967.88863367674639</v>
      </c>
      <c r="I654" s="9">
        <f t="shared" si="83"/>
        <v>25580.036601684908</v>
      </c>
      <c r="J654" s="9">
        <f t="shared" si="84"/>
        <v>2523183.2039086199</v>
      </c>
      <c r="K654" s="9">
        <f t="shared" si="85"/>
        <v>98.638764408273857</v>
      </c>
      <c r="M654" s="9">
        <f t="shared" si="81"/>
        <v>0</v>
      </c>
      <c r="N654" s="22">
        <f t="shared" si="82"/>
        <v>48636889.999461196</v>
      </c>
      <c r="P654" s="22">
        <f t="shared" si="86"/>
        <v>0</v>
      </c>
      <c r="Q654" s="22">
        <f t="shared" si="87"/>
        <v>1</v>
      </c>
    </row>
    <row r="655" spans="1:17" x14ac:dyDescent="0.25">
      <c r="A655">
        <f t="shared" si="80"/>
        <v>650</v>
      </c>
      <c r="D655">
        <v>1816976.4786301064</v>
      </c>
      <c r="E655">
        <v>1772522.4736487938</v>
      </c>
      <c r="F655" s="22">
        <v>3794684.9854992777</v>
      </c>
      <c r="G655" s="22">
        <v>57661.933999353103</v>
      </c>
      <c r="H655" s="9">
        <v>712.73045671085129</v>
      </c>
      <c r="I655" s="9">
        <f t="shared" si="83"/>
        <v>19285.925521092686</v>
      </c>
      <c r="J655" s="9">
        <f t="shared" si="84"/>
        <v>3794684.9854992777</v>
      </c>
      <c r="K655" s="9">
        <f t="shared" si="85"/>
        <v>196.75928859878132</v>
      </c>
      <c r="M655" s="9">
        <f t="shared" si="81"/>
        <v>0</v>
      </c>
      <c r="N655" s="22">
        <f t="shared" si="82"/>
        <v>34777166.056686096</v>
      </c>
      <c r="P655" s="22">
        <f t="shared" si="86"/>
        <v>0</v>
      </c>
      <c r="Q655" s="22">
        <f t="shared" si="87"/>
        <v>1</v>
      </c>
    </row>
    <row r="656" spans="1:17" x14ac:dyDescent="0.25">
      <c r="A656">
        <f t="shared" si="80"/>
        <v>651</v>
      </c>
      <c r="D656">
        <v>1718796.4820916972</v>
      </c>
      <c r="E656">
        <v>1686232.5448243292</v>
      </c>
      <c r="F656" s="22">
        <v>2297546.308454724</v>
      </c>
      <c r="G656" s="22">
        <v>34866.544382604043</v>
      </c>
      <c r="H656" s="9">
        <v>528.50824703358739</v>
      </c>
      <c r="I656" s="9">
        <f t="shared" si="83"/>
        <v>14127.538544074916</v>
      </c>
      <c r="J656" s="9">
        <f t="shared" si="84"/>
        <v>2297546.308454724</v>
      </c>
      <c r="K656" s="9">
        <f t="shared" si="85"/>
        <v>162.62891807280286</v>
      </c>
      <c r="M656" s="9">
        <f t="shared" si="81"/>
        <v>0</v>
      </c>
      <c r="N656" s="22">
        <f t="shared" si="82"/>
        <v>25957530.779695109</v>
      </c>
      <c r="P656" s="22">
        <f t="shared" si="86"/>
        <v>0</v>
      </c>
      <c r="Q656" s="22">
        <f t="shared" si="87"/>
        <v>1</v>
      </c>
    </row>
    <row r="657" spans="1:17" x14ac:dyDescent="0.25">
      <c r="A657">
        <f t="shared" si="80"/>
        <v>652</v>
      </c>
      <c r="D657">
        <v>1861695.4866339185</v>
      </c>
      <c r="E657">
        <v>1794117.2461666407</v>
      </c>
      <c r="F657" s="22">
        <v>5385122.6105264667</v>
      </c>
      <c r="G657" s="22">
        <v>88196.215011868131</v>
      </c>
      <c r="H657" s="9">
        <v>1087.3892945691186</v>
      </c>
      <c r="I657" s="9">
        <f t="shared" si="83"/>
        <v>29318.143844323808</v>
      </c>
      <c r="J657" s="9">
        <f t="shared" si="84"/>
        <v>5385122.6105264667</v>
      </c>
      <c r="K657" s="9">
        <f t="shared" si="85"/>
        <v>183.67883857589652</v>
      </c>
      <c r="M657" s="9">
        <f t="shared" si="81"/>
        <v>0</v>
      </c>
      <c r="N657" s="22">
        <f t="shared" si="82"/>
        <v>53251165.078121148</v>
      </c>
      <c r="P657" s="22">
        <f t="shared" si="86"/>
        <v>0</v>
      </c>
      <c r="Q657" s="22">
        <f t="shared" si="87"/>
        <v>1</v>
      </c>
    </row>
    <row r="658" spans="1:17" x14ac:dyDescent="0.25">
      <c r="A658">
        <f t="shared" si="80"/>
        <v>653</v>
      </c>
      <c r="D658">
        <v>2012649.3266440306</v>
      </c>
      <c r="E658">
        <v>1954988.4572586317</v>
      </c>
      <c r="F658" s="22">
        <v>3416557.6563005969</v>
      </c>
      <c r="G658" s="22">
        <v>56585.318077836382</v>
      </c>
      <c r="H658" s="9">
        <v>947.59203893518861</v>
      </c>
      <c r="I658" s="9">
        <f t="shared" si="83"/>
        <v>25015.59157416147</v>
      </c>
      <c r="J658" s="9">
        <f t="shared" si="84"/>
        <v>3416557.6563005969</v>
      </c>
      <c r="K658" s="9">
        <f t="shared" si="85"/>
        <v>136.57712815512824</v>
      </c>
      <c r="M658" s="9">
        <f t="shared" si="81"/>
        <v>0</v>
      </c>
      <c r="N658" s="22">
        <f t="shared" si="82"/>
        <v>46614625.492022343</v>
      </c>
      <c r="P658" s="22">
        <f t="shared" si="86"/>
        <v>0</v>
      </c>
      <c r="Q658" s="22">
        <f t="shared" si="87"/>
        <v>1</v>
      </c>
    </row>
    <row r="659" spans="1:17" x14ac:dyDescent="0.25">
      <c r="A659">
        <f t="shared" si="80"/>
        <v>654</v>
      </c>
      <c r="D659">
        <v>1547520.978856269</v>
      </c>
      <c r="E659">
        <v>1513458.0209767537</v>
      </c>
      <c r="F659" s="22">
        <v>4625782.5899472889</v>
      </c>
      <c r="G659" s="22">
        <v>31887.486963124422</v>
      </c>
      <c r="H659" s="9">
        <v>562.96211587125799</v>
      </c>
      <c r="I659" s="9">
        <f t="shared" si="83"/>
        <v>14777.873646448945</v>
      </c>
      <c r="J659" s="9">
        <f t="shared" si="84"/>
        <v>4625782.5899472889</v>
      </c>
      <c r="K659" s="9">
        <f t="shared" si="85"/>
        <v>313.02085134953387</v>
      </c>
      <c r="M659" s="9">
        <f t="shared" si="81"/>
        <v>0</v>
      </c>
      <c r="N659" s="22">
        <f t="shared" si="82"/>
        <v>24929964.702950604</v>
      </c>
      <c r="P659" s="22">
        <f t="shared" si="86"/>
        <v>0</v>
      </c>
      <c r="Q659" s="22">
        <f t="shared" si="87"/>
        <v>1</v>
      </c>
    </row>
    <row r="660" spans="1:17" x14ac:dyDescent="0.25">
      <c r="A660">
        <f t="shared" si="80"/>
        <v>655</v>
      </c>
      <c r="D660">
        <v>1236910.5534648162</v>
      </c>
      <c r="E660">
        <v>1196829.6428118553</v>
      </c>
      <c r="F660" s="22">
        <v>2585953.3757963888</v>
      </c>
      <c r="G660" s="22">
        <v>50812.760067042742</v>
      </c>
      <c r="H660" s="9">
        <v>666.15922886431872</v>
      </c>
      <c r="I660" s="9">
        <f t="shared" si="83"/>
        <v>17388.70227768055</v>
      </c>
      <c r="J660" s="9">
        <f t="shared" si="84"/>
        <v>2585953.3757963888</v>
      </c>
      <c r="K660" s="9">
        <f t="shared" si="85"/>
        <v>148.71456963844946</v>
      </c>
      <c r="M660" s="9">
        <f t="shared" si="81"/>
        <v>0</v>
      </c>
      <c r="N660" s="22">
        <f t="shared" si="82"/>
        <v>32191451.179564711</v>
      </c>
      <c r="P660" s="22">
        <f t="shared" si="86"/>
        <v>0</v>
      </c>
      <c r="Q660" s="22">
        <f t="shared" si="87"/>
        <v>1</v>
      </c>
    </row>
    <row r="661" spans="1:17" x14ac:dyDescent="0.25">
      <c r="A661">
        <f t="shared" si="80"/>
        <v>656</v>
      </c>
      <c r="D661">
        <v>2238197.8876125547</v>
      </c>
      <c r="E661">
        <v>2162561.5984713011</v>
      </c>
      <c r="F661" s="22">
        <v>3215353.2180759446</v>
      </c>
      <c r="G661" s="22">
        <v>132693.14193102898</v>
      </c>
      <c r="H661" s="9">
        <v>1236.6769955471973</v>
      </c>
      <c r="I661" s="9">
        <f t="shared" si="83"/>
        <v>32814.047681041448</v>
      </c>
      <c r="J661" s="9">
        <f t="shared" si="84"/>
        <v>3215353.2180759446</v>
      </c>
      <c r="K661" s="9">
        <f t="shared" si="85"/>
        <v>97.987095323617694</v>
      </c>
      <c r="M661" s="9">
        <f t="shared" si="81"/>
        <v>0</v>
      </c>
      <c r="N661" s="22">
        <f t="shared" si="82"/>
        <v>62412742.144006953</v>
      </c>
      <c r="P661" s="22">
        <f t="shared" si="86"/>
        <v>0</v>
      </c>
      <c r="Q661" s="22">
        <f t="shared" si="87"/>
        <v>1</v>
      </c>
    </row>
    <row r="662" spans="1:17" x14ac:dyDescent="0.25">
      <c r="A662">
        <f t="shared" si="80"/>
        <v>657</v>
      </c>
      <c r="D662">
        <v>2021455.4487468167</v>
      </c>
      <c r="E662">
        <v>1917091.2631836084</v>
      </c>
      <c r="F662" s="22">
        <v>4232197.0803194819</v>
      </c>
      <c r="G662" s="22">
        <v>189383.59627866151</v>
      </c>
      <c r="H662" s="9">
        <v>1693.6557690696791</v>
      </c>
      <c r="I662" s="9">
        <f t="shared" si="83"/>
        <v>45277.358264742288</v>
      </c>
      <c r="J662" s="9">
        <f t="shared" si="84"/>
        <v>4232197.0803194819</v>
      </c>
      <c r="K662" s="9">
        <f t="shared" si="85"/>
        <v>93.472703411124485</v>
      </c>
      <c r="M662" s="9">
        <f t="shared" si="81"/>
        <v>0</v>
      </c>
      <c r="N662" s="22">
        <f t="shared" si="82"/>
        <v>86322519.449165091</v>
      </c>
      <c r="P662" s="22">
        <f t="shared" si="86"/>
        <v>0</v>
      </c>
      <c r="Q662" s="22">
        <f t="shared" si="87"/>
        <v>1</v>
      </c>
    </row>
    <row r="663" spans="1:17" x14ac:dyDescent="0.25">
      <c r="A663">
        <f t="shared" si="80"/>
        <v>658</v>
      </c>
      <c r="D663">
        <v>1506650.0220271829</v>
      </c>
      <c r="E663">
        <v>1449307.8375932646</v>
      </c>
      <c r="F663" s="22">
        <v>3690820.7625577417</v>
      </c>
      <c r="G663" s="22">
        <v>93564.094168216572</v>
      </c>
      <c r="H663" s="9">
        <v>929.47992915419672</v>
      </c>
      <c r="I663" s="9">
        <f t="shared" si="83"/>
        <v>24877.333294811076</v>
      </c>
      <c r="J663" s="9">
        <f t="shared" si="84"/>
        <v>3690820.7625577417</v>
      </c>
      <c r="K663" s="9">
        <f t="shared" si="85"/>
        <v>148.36078766238077</v>
      </c>
      <c r="M663" s="9">
        <f t="shared" si="81"/>
        <v>0</v>
      </c>
      <c r="N663" s="22">
        <f t="shared" si="82"/>
        <v>46063845.82706441</v>
      </c>
      <c r="P663" s="22">
        <f t="shared" si="86"/>
        <v>0</v>
      </c>
      <c r="Q663" s="22">
        <f t="shared" si="87"/>
        <v>1</v>
      </c>
    </row>
    <row r="664" spans="1:17" x14ac:dyDescent="0.25">
      <c r="A664">
        <f t="shared" si="80"/>
        <v>659</v>
      </c>
      <c r="D664">
        <v>1852820.7959785596</v>
      </c>
      <c r="E664">
        <v>1826278.0357891221</v>
      </c>
      <c r="F664" s="22">
        <v>2485794.1018546312</v>
      </c>
      <c r="G664" s="22">
        <v>20456.086228777476</v>
      </c>
      <c r="H664" s="9">
        <v>439.61753733624937</v>
      </c>
      <c r="I664" s="9">
        <f t="shared" si="83"/>
        <v>11515.311080585581</v>
      </c>
      <c r="J664" s="9">
        <f t="shared" si="84"/>
        <v>2485794.1018546312</v>
      </c>
      <c r="K664" s="9">
        <f t="shared" si="85"/>
        <v>215.86860176496617</v>
      </c>
      <c r="M664" s="9">
        <f t="shared" si="81"/>
        <v>0</v>
      </c>
      <c r="N664" s="22">
        <f t="shared" si="82"/>
        <v>20544828.059316535</v>
      </c>
      <c r="P664" s="22">
        <f t="shared" si="86"/>
        <v>0</v>
      </c>
      <c r="Q664" s="22">
        <f t="shared" si="87"/>
        <v>1</v>
      </c>
    </row>
    <row r="665" spans="1:17" x14ac:dyDescent="0.25">
      <c r="A665">
        <f t="shared" si="80"/>
        <v>660</v>
      </c>
      <c r="D665">
        <v>2287416.4364687214</v>
      </c>
      <c r="E665">
        <v>2199583.9958845014</v>
      </c>
      <c r="F665" s="22">
        <v>3540782.5055213603</v>
      </c>
      <c r="G665" s="22">
        <v>130095.74979942114</v>
      </c>
      <c r="H665" s="9">
        <v>1442.6552533962022</v>
      </c>
      <c r="I665" s="9">
        <f t="shared" si="83"/>
        <v>38105.226023058</v>
      </c>
      <c r="J665" s="9">
        <f t="shared" si="84"/>
        <v>3540782.5055213603</v>
      </c>
      <c r="K665" s="9">
        <f t="shared" si="85"/>
        <v>92.921178406835423</v>
      </c>
      <c r="M665" s="9">
        <f t="shared" si="81"/>
        <v>0</v>
      </c>
      <c r="N665" s="22">
        <f t="shared" si="82"/>
        <v>72669669.540594637</v>
      </c>
      <c r="P665" s="22">
        <f t="shared" si="86"/>
        <v>0</v>
      </c>
      <c r="Q665" s="22">
        <f t="shared" si="87"/>
        <v>1</v>
      </c>
    </row>
    <row r="666" spans="1:17" x14ac:dyDescent="0.25">
      <c r="A666">
        <f t="shared" si="80"/>
        <v>661</v>
      </c>
      <c r="D666">
        <v>1915908.9294318804</v>
      </c>
      <c r="E666">
        <v>1875254.0199566509</v>
      </c>
      <c r="F666" s="22">
        <v>2924048.1561276284</v>
      </c>
      <c r="G666" s="22">
        <v>50806.858471961714</v>
      </c>
      <c r="H666" s="9">
        <v>675.96203338048144</v>
      </c>
      <c r="I666" s="9">
        <f t="shared" si="83"/>
        <v>17637.725926733543</v>
      </c>
      <c r="J666" s="9">
        <f t="shared" si="84"/>
        <v>2924048.1561276284</v>
      </c>
      <c r="K666" s="9">
        <f t="shared" si="85"/>
        <v>165.78373925720445</v>
      </c>
      <c r="M666" s="9">
        <f t="shared" si="81"/>
        <v>0</v>
      </c>
      <c r="N666" s="22">
        <f t="shared" si="82"/>
        <v>32351403.697339457</v>
      </c>
      <c r="P666" s="22">
        <f t="shared" si="86"/>
        <v>0</v>
      </c>
      <c r="Q666" s="22">
        <f t="shared" si="87"/>
        <v>1</v>
      </c>
    </row>
    <row r="667" spans="1:17" x14ac:dyDescent="0.25">
      <c r="A667">
        <f t="shared" si="80"/>
        <v>662</v>
      </c>
      <c r="D667">
        <v>3058819.0114542968</v>
      </c>
      <c r="E667">
        <v>2963167.979836476</v>
      </c>
      <c r="F667" s="22">
        <v>2470699.5534378942</v>
      </c>
      <c r="G667" s="22">
        <v>110072.94964155697</v>
      </c>
      <c r="H667" s="9">
        <v>1540.4349810733693</v>
      </c>
      <c r="I667" s="9">
        <f t="shared" si="83"/>
        <v>41497.243557075344</v>
      </c>
      <c r="J667" s="9">
        <f t="shared" si="84"/>
        <v>2470699.5534378942</v>
      </c>
      <c r="K667" s="9">
        <f t="shared" si="85"/>
        <v>59.538883589694144</v>
      </c>
      <c r="M667" s="9">
        <f t="shared" si="81"/>
        <v>0</v>
      </c>
      <c r="N667" s="22">
        <f t="shared" si="82"/>
        <v>80523787.560712799</v>
      </c>
      <c r="P667" s="22">
        <f t="shared" si="86"/>
        <v>0</v>
      </c>
      <c r="Q667" s="22">
        <f t="shared" si="87"/>
        <v>1</v>
      </c>
    </row>
    <row r="668" spans="1:17" x14ac:dyDescent="0.25">
      <c r="A668">
        <f t="shared" si="80"/>
        <v>663</v>
      </c>
      <c r="D668">
        <v>2197495.0828432664</v>
      </c>
      <c r="E668">
        <v>2137848.454747342</v>
      </c>
      <c r="F668" s="22">
        <v>3420315.7933445713</v>
      </c>
      <c r="G668" s="22">
        <v>65631.024864998937</v>
      </c>
      <c r="H668" s="9">
        <v>962.39096474234248</v>
      </c>
      <c r="I668" s="9">
        <f t="shared" si="83"/>
        <v>25877.093133135837</v>
      </c>
      <c r="J668" s="9">
        <f t="shared" si="84"/>
        <v>3420315.7933445713</v>
      </c>
      <c r="K668" s="9">
        <f t="shared" si="85"/>
        <v>132.17542541379302</v>
      </c>
      <c r="M668" s="9">
        <f t="shared" si="81"/>
        <v>0</v>
      </c>
      <c r="N668" s="22">
        <f t="shared" si="82"/>
        <v>48333870.472927101</v>
      </c>
      <c r="P668" s="22">
        <f t="shared" si="86"/>
        <v>0</v>
      </c>
      <c r="Q668" s="22">
        <f t="shared" si="87"/>
        <v>1</v>
      </c>
    </row>
    <row r="669" spans="1:17" x14ac:dyDescent="0.25">
      <c r="A669">
        <f t="shared" si="80"/>
        <v>664</v>
      </c>
      <c r="D669">
        <v>1507826.6516436068</v>
      </c>
      <c r="E669">
        <v>1457438.0595475726</v>
      </c>
      <c r="F669" s="22">
        <v>3395113.2035648716</v>
      </c>
      <c r="G669" s="22">
        <v>54375.02772155041</v>
      </c>
      <c r="H669" s="9">
        <v>827.84351227829757</v>
      </c>
      <c r="I669" s="9">
        <f t="shared" si="83"/>
        <v>21860.58679494348</v>
      </c>
      <c r="J669" s="9">
        <f t="shared" si="84"/>
        <v>3395113.2035648716</v>
      </c>
      <c r="K669" s="9">
        <f t="shared" si="85"/>
        <v>155.30750548517696</v>
      </c>
      <c r="M669" s="9">
        <f t="shared" si="81"/>
        <v>0</v>
      </c>
      <c r="N669" s="22">
        <f t="shared" si="82"/>
        <v>40326060.386322081</v>
      </c>
      <c r="P669" s="22">
        <f t="shared" si="86"/>
        <v>0</v>
      </c>
      <c r="Q669" s="22">
        <f t="shared" si="87"/>
        <v>1</v>
      </c>
    </row>
    <row r="670" spans="1:17" x14ac:dyDescent="0.25">
      <c r="A670">
        <f t="shared" si="80"/>
        <v>665</v>
      </c>
      <c r="D670">
        <v>2592066.9902946125</v>
      </c>
      <c r="E670">
        <v>2533284.1563278064</v>
      </c>
      <c r="F670" s="22">
        <v>3989956.0339377415</v>
      </c>
      <c r="G670" s="22">
        <v>66801.060934291017</v>
      </c>
      <c r="H670" s="9">
        <v>949.06317725925328</v>
      </c>
      <c r="I670" s="9">
        <f t="shared" si="83"/>
        <v>25502.344688159144</v>
      </c>
      <c r="J670" s="9">
        <f t="shared" si="84"/>
        <v>3989956.0339377415</v>
      </c>
      <c r="K670" s="9">
        <f t="shared" si="85"/>
        <v>156.45447831274495</v>
      </c>
      <c r="M670" s="9">
        <f t="shared" si="81"/>
        <v>0</v>
      </c>
      <c r="N670" s="22">
        <f t="shared" si="82"/>
        <v>47014733.342380546</v>
      </c>
      <c r="P670" s="22">
        <f t="shared" si="86"/>
        <v>0</v>
      </c>
      <c r="Q670" s="22">
        <f t="shared" si="87"/>
        <v>1</v>
      </c>
    </row>
    <row r="671" spans="1:17" x14ac:dyDescent="0.25">
      <c r="A671">
        <f t="shared" si="80"/>
        <v>666</v>
      </c>
      <c r="D671">
        <v>1425897.9770798937</v>
      </c>
      <c r="E671">
        <v>1387352.994367813</v>
      </c>
      <c r="F671" s="22">
        <v>3310604.2399544553</v>
      </c>
      <c r="G671" s="22">
        <v>40424.927660606067</v>
      </c>
      <c r="H671" s="9">
        <v>636.35909225726573</v>
      </c>
      <c r="I671" s="9">
        <f t="shared" si="83"/>
        <v>16722.355299809093</v>
      </c>
      <c r="J671" s="9">
        <f t="shared" si="84"/>
        <v>3310604.2399544553</v>
      </c>
      <c r="K671" s="9">
        <f t="shared" si="85"/>
        <v>197.97475777782631</v>
      </c>
      <c r="M671" s="9">
        <f t="shared" si="81"/>
        <v>0</v>
      </c>
      <c r="N671" s="22">
        <f t="shared" si="82"/>
        <v>30134106.359663729</v>
      </c>
      <c r="P671" s="22">
        <f t="shared" si="86"/>
        <v>0</v>
      </c>
      <c r="Q671" s="22">
        <f t="shared" si="87"/>
        <v>1</v>
      </c>
    </row>
    <row r="672" spans="1:17" x14ac:dyDescent="0.25">
      <c r="A672">
        <f t="shared" si="80"/>
        <v>667</v>
      </c>
      <c r="D672">
        <v>1829498.7780391306</v>
      </c>
      <c r="E672">
        <v>1798010.0453742747</v>
      </c>
      <c r="F672" s="22">
        <v>4432591.7053299053</v>
      </c>
      <c r="G672" s="22">
        <v>28377.847005112759</v>
      </c>
      <c r="H672" s="9">
        <v>503.06603174401607</v>
      </c>
      <c r="I672" s="9">
        <f t="shared" si="83"/>
        <v>13661.071779321081</v>
      </c>
      <c r="J672" s="9">
        <f t="shared" si="84"/>
        <v>4432591.7053299053</v>
      </c>
      <c r="K672" s="9">
        <f t="shared" si="85"/>
        <v>324.46881012949291</v>
      </c>
      <c r="M672" s="9">
        <f t="shared" si="81"/>
        <v>0</v>
      </c>
      <c r="N672" s="22">
        <f t="shared" si="82"/>
        <v>22889551.853312254</v>
      </c>
      <c r="P672" s="22">
        <f t="shared" si="86"/>
        <v>0</v>
      </c>
      <c r="Q672" s="22">
        <f t="shared" si="87"/>
        <v>1</v>
      </c>
    </row>
    <row r="673" spans="1:17" x14ac:dyDescent="0.25">
      <c r="A673">
        <f t="shared" si="80"/>
        <v>668</v>
      </c>
      <c r="D673">
        <v>2577257.7994024465</v>
      </c>
      <c r="E673">
        <v>2523574.8874494098</v>
      </c>
      <c r="F673" s="22">
        <v>2749940.5305639817</v>
      </c>
      <c r="G673" s="22">
        <v>52225.51106027238</v>
      </c>
      <c r="H673" s="9">
        <v>851.06683038600022</v>
      </c>
      <c r="I673" s="9">
        <f t="shared" si="83"/>
        <v>23289.794521705433</v>
      </c>
      <c r="J673" s="9">
        <f t="shared" si="84"/>
        <v>2749940.5305639817</v>
      </c>
      <c r="K673" s="9">
        <f t="shared" si="85"/>
        <v>118.07491594660118</v>
      </c>
      <c r="M673" s="9">
        <f t="shared" si="81"/>
        <v>0</v>
      </c>
      <c r="N673" s="22">
        <f t="shared" si="82"/>
        <v>43829648.512846887</v>
      </c>
      <c r="P673" s="22">
        <f t="shared" si="86"/>
        <v>0</v>
      </c>
      <c r="Q673" s="22">
        <f t="shared" si="87"/>
        <v>1</v>
      </c>
    </row>
    <row r="674" spans="1:17" x14ac:dyDescent="0.25">
      <c r="A674">
        <f t="shared" si="80"/>
        <v>669</v>
      </c>
      <c r="D674">
        <v>1279399.2757775718</v>
      </c>
      <c r="E674">
        <v>1247220.771692863</v>
      </c>
      <c r="F674" s="22">
        <v>3390306.2040946232</v>
      </c>
      <c r="G674" s="22">
        <v>28831.961161269825</v>
      </c>
      <c r="H674" s="9">
        <v>533.92110011851764</v>
      </c>
      <c r="I674" s="9">
        <f t="shared" si="83"/>
        <v>13960.322212110095</v>
      </c>
      <c r="J674" s="9">
        <f t="shared" si="84"/>
        <v>3390306.2040946232</v>
      </c>
      <c r="K674" s="9">
        <f t="shared" si="85"/>
        <v>242.85300529479542</v>
      </c>
      <c r="M674" s="9">
        <f t="shared" si="81"/>
        <v>0</v>
      </c>
      <c r="N674" s="22">
        <f t="shared" si="82"/>
        <v>24530338.220125567</v>
      </c>
      <c r="P674" s="22">
        <f t="shared" si="86"/>
        <v>0</v>
      </c>
      <c r="Q674" s="22">
        <f t="shared" si="87"/>
        <v>1</v>
      </c>
    </row>
    <row r="675" spans="1:17" x14ac:dyDescent="0.25">
      <c r="A675">
        <f t="shared" si="80"/>
        <v>670</v>
      </c>
      <c r="D675">
        <v>1970562.0882976782</v>
      </c>
      <c r="E675">
        <v>1918281.4518395199</v>
      </c>
      <c r="F675" s="22">
        <v>3325598.515312267</v>
      </c>
      <c r="G675" s="22">
        <v>65515.591591970719</v>
      </c>
      <c r="H675" s="9">
        <v>863.97579320213845</v>
      </c>
      <c r="I675" s="9">
        <f t="shared" si="83"/>
        <v>22681.431321007381</v>
      </c>
      <c r="J675" s="9">
        <f t="shared" si="84"/>
        <v>3325598.515312267</v>
      </c>
      <c r="K675" s="9">
        <f t="shared" si="85"/>
        <v>146.62207460567629</v>
      </c>
      <c r="M675" s="9">
        <f t="shared" si="81"/>
        <v>0</v>
      </c>
      <c r="N675" s="22">
        <f t="shared" si="82"/>
        <v>42037264.126702495</v>
      </c>
      <c r="P675" s="22">
        <f t="shared" si="86"/>
        <v>0</v>
      </c>
      <c r="Q675" s="22">
        <f t="shared" si="87"/>
        <v>1</v>
      </c>
    </row>
    <row r="676" spans="1:17" x14ac:dyDescent="0.25">
      <c r="A676">
        <f t="shared" si="80"/>
        <v>671</v>
      </c>
      <c r="D676">
        <v>1619994.2053928531</v>
      </c>
      <c r="E676">
        <v>1557837.0247850874</v>
      </c>
      <c r="F676" s="22">
        <v>4463591.6827335479</v>
      </c>
      <c r="G676" s="22">
        <v>93568.82315273337</v>
      </c>
      <c r="H676" s="9">
        <v>1024.0217669862541</v>
      </c>
      <c r="I676" s="9">
        <f t="shared" si="83"/>
        <v>26966.27123487306</v>
      </c>
      <c r="J676" s="9">
        <f t="shared" si="84"/>
        <v>4463591.6827335479</v>
      </c>
      <c r="K676" s="9">
        <f t="shared" si="85"/>
        <v>165.5249865232085</v>
      </c>
      <c r="M676" s="9">
        <f t="shared" si="81"/>
        <v>0</v>
      </c>
      <c r="N676" s="22">
        <f t="shared" si="82"/>
        <v>49468950.78701257</v>
      </c>
      <c r="P676" s="22">
        <f t="shared" si="86"/>
        <v>0</v>
      </c>
      <c r="Q676" s="22">
        <f t="shared" si="87"/>
        <v>1</v>
      </c>
    </row>
    <row r="677" spans="1:17" x14ac:dyDescent="0.25">
      <c r="A677">
        <f t="shared" si="80"/>
        <v>672</v>
      </c>
      <c r="D677">
        <v>1358303.6953718476</v>
      </c>
      <c r="E677">
        <v>1322595.9174776247</v>
      </c>
      <c r="F677" s="22">
        <v>2578627.232536681</v>
      </c>
      <c r="G677" s="22">
        <v>35374.321040429597</v>
      </c>
      <c r="H677" s="9">
        <v>577.74237007367265</v>
      </c>
      <c r="I677" s="9">
        <f t="shared" si="83"/>
        <v>15491.46236162965</v>
      </c>
      <c r="J677" s="9">
        <f t="shared" si="84"/>
        <v>2578627.232536681</v>
      </c>
      <c r="K677" s="9">
        <f t="shared" si="85"/>
        <v>166.45473308727827</v>
      </c>
      <c r="M677" s="9">
        <f t="shared" si="81"/>
        <v>0</v>
      </c>
      <c r="N677" s="22">
        <f t="shared" si="82"/>
        <v>28404297.490722619</v>
      </c>
      <c r="P677" s="22">
        <f t="shared" si="86"/>
        <v>0</v>
      </c>
      <c r="Q677" s="22">
        <f t="shared" si="87"/>
        <v>1</v>
      </c>
    </row>
    <row r="678" spans="1:17" x14ac:dyDescent="0.25">
      <c r="A678">
        <f t="shared" si="80"/>
        <v>673</v>
      </c>
      <c r="D678">
        <v>2365661.8016522117</v>
      </c>
      <c r="E678">
        <v>2323635.4666374242</v>
      </c>
      <c r="F678" s="22">
        <v>3875997.1968878848</v>
      </c>
      <c r="G678" s="22">
        <v>40882.503278696546</v>
      </c>
      <c r="H678" s="9">
        <v>679.30450191914133</v>
      </c>
      <c r="I678" s="9">
        <f t="shared" si="83"/>
        <v>18232.705182815411</v>
      </c>
      <c r="J678" s="9">
        <f t="shared" si="84"/>
        <v>3875997.1968878848</v>
      </c>
      <c r="K678" s="9">
        <f t="shared" si="85"/>
        <v>212.58486648163807</v>
      </c>
      <c r="M678" s="9">
        <f t="shared" si="81"/>
        <v>0</v>
      </c>
      <c r="N678" s="22">
        <f t="shared" si="82"/>
        <v>32589413.168742936</v>
      </c>
      <c r="P678" s="22">
        <f t="shared" si="86"/>
        <v>0</v>
      </c>
      <c r="Q678" s="22">
        <f t="shared" si="87"/>
        <v>1</v>
      </c>
    </row>
    <row r="679" spans="1:17" x14ac:dyDescent="0.25">
      <c r="A679">
        <f t="shared" si="80"/>
        <v>674</v>
      </c>
      <c r="D679">
        <v>2079471.3133785853</v>
      </c>
      <c r="E679">
        <v>2034984.6892862478</v>
      </c>
      <c r="F679" s="22">
        <v>1737366.6498469729</v>
      </c>
      <c r="G679" s="22">
        <v>34183.958609787005</v>
      </c>
      <c r="H679" s="9">
        <v>731.0970539538539</v>
      </c>
      <c r="I679" s="9">
        <f t="shared" si="83"/>
        <v>19300.076996219675</v>
      </c>
      <c r="J679" s="9">
        <f t="shared" si="84"/>
        <v>1737366.6498469729</v>
      </c>
      <c r="K679" s="9">
        <f t="shared" si="85"/>
        <v>90.018638277312192</v>
      </c>
      <c r="M679" s="9">
        <f t="shared" si="81"/>
        <v>0</v>
      </c>
      <c r="N679" s="22">
        <f t="shared" si="82"/>
        <v>36862787.342592381</v>
      </c>
      <c r="P679" s="22">
        <f t="shared" si="86"/>
        <v>0</v>
      </c>
      <c r="Q679" s="22">
        <f t="shared" si="87"/>
        <v>1</v>
      </c>
    </row>
    <row r="680" spans="1:17" x14ac:dyDescent="0.25">
      <c r="A680">
        <f t="shared" si="80"/>
        <v>675</v>
      </c>
      <c r="D680">
        <v>2181445.6983158165</v>
      </c>
      <c r="E680">
        <v>2126885.2170727947</v>
      </c>
      <c r="F680" s="22">
        <v>4603757.2769182306</v>
      </c>
      <c r="G680" s="22">
        <v>61205.326178614894</v>
      </c>
      <c r="H680" s="9">
        <v>885.50877964451502</v>
      </c>
      <c r="I680" s="9">
        <f t="shared" si="83"/>
        <v>23670.519182472573</v>
      </c>
      <c r="J680" s="9">
        <f t="shared" si="84"/>
        <v>4603757.2769182306</v>
      </c>
      <c r="K680" s="9">
        <f t="shared" si="85"/>
        <v>194.49329528552113</v>
      </c>
      <c r="M680" s="9">
        <f t="shared" si="81"/>
        <v>0</v>
      </c>
      <c r="N680" s="22">
        <f t="shared" si="82"/>
        <v>42737281.088026911</v>
      </c>
      <c r="P680" s="22">
        <f t="shared" si="86"/>
        <v>0</v>
      </c>
      <c r="Q680" s="22">
        <f t="shared" si="87"/>
        <v>1</v>
      </c>
    </row>
    <row r="681" spans="1:17" x14ac:dyDescent="0.25">
      <c r="A681">
        <f t="shared" si="80"/>
        <v>676</v>
      </c>
      <c r="D681">
        <v>2136127.9125892762</v>
      </c>
      <c r="E681">
        <v>2082355.920691038</v>
      </c>
      <c r="F681" s="22">
        <v>4659711.1615461009</v>
      </c>
      <c r="G681" s="22">
        <v>61219.89134997857</v>
      </c>
      <c r="H681" s="9">
        <v>871.36852669632208</v>
      </c>
      <c r="I681" s="9">
        <f t="shared" si="83"/>
        <v>23328.440965131656</v>
      </c>
      <c r="J681" s="9">
        <f t="shared" si="84"/>
        <v>4659711.1615461009</v>
      </c>
      <c r="K681" s="9">
        <f t="shared" si="85"/>
        <v>199.74378778722658</v>
      </c>
      <c r="M681" s="9">
        <f t="shared" si="81"/>
        <v>0</v>
      </c>
      <c r="N681" s="22">
        <f t="shared" si="82"/>
        <v>41997170.768717207</v>
      </c>
      <c r="P681" s="22">
        <f t="shared" si="86"/>
        <v>0</v>
      </c>
      <c r="Q681" s="22">
        <f t="shared" si="87"/>
        <v>1</v>
      </c>
    </row>
    <row r="682" spans="1:17" x14ac:dyDescent="0.25">
      <c r="A682">
        <f t="shared" si="80"/>
        <v>677</v>
      </c>
      <c r="D682">
        <v>2219341.971774973</v>
      </c>
      <c r="E682">
        <v>2174105.2265051003</v>
      </c>
      <c r="F682" s="22">
        <v>3459800.8076747088</v>
      </c>
      <c r="G682" s="22">
        <v>34059.540186727885</v>
      </c>
      <c r="H682" s="9">
        <v>731.53366908482712</v>
      </c>
      <c r="I682" s="9">
        <f t="shared" si="83"/>
        <v>19625.509567881578</v>
      </c>
      <c r="J682" s="9">
        <f t="shared" si="84"/>
        <v>3459800.8076747088</v>
      </c>
      <c r="K682" s="9">
        <f t="shared" si="85"/>
        <v>176.29100511799692</v>
      </c>
      <c r="M682" s="9">
        <f t="shared" si="81"/>
        <v>0</v>
      </c>
      <c r="N682" s="22">
        <f t="shared" si="82"/>
        <v>35791218.328088447</v>
      </c>
      <c r="P682" s="22">
        <f t="shared" si="86"/>
        <v>0</v>
      </c>
      <c r="Q682" s="22">
        <f t="shared" si="87"/>
        <v>1</v>
      </c>
    </row>
    <row r="683" spans="1:17" x14ac:dyDescent="0.25">
      <c r="A683">
        <f t="shared" si="80"/>
        <v>678</v>
      </c>
      <c r="D683">
        <v>1287097.8616263431</v>
      </c>
      <c r="E683">
        <v>1245290.0860169278</v>
      </c>
      <c r="F683" s="22">
        <v>2755789.8360253647</v>
      </c>
      <c r="G683" s="22">
        <v>48184.415219019196</v>
      </c>
      <c r="H683" s="9">
        <v>675.54038050692179</v>
      </c>
      <c r="I683" s="9">
        <f t="shared" si="83"/>
        <v>18137.885370388718</v>
      </c>
      <c r="J683" s="9">
        <f t="shared" si="84"/>
        <v>2755789.8360253647</v>
      </c>
      <c r="K683" s="9">
        <f t="shared" si="85"/>
        <v>151.93556358694227</v>
      </c>
      <c r="M683" s="9">
        <f t="shared" si="81"/>
        <v>0</v>
      </c>
      <c r="N683" s="22">
        <f t="shared" si="82"/>
        <v>33519980.904752068</v>
      </c>
      <c r="P683" s="22">
        <f t="shared" si="86"/>
        <v>0</v>
      </c>
      <c r="Q683" s="22">
        <f t="shared" si="87"/>
        <v>1</v>
      </c>
    </row>
    <row r="684" spans="1:17" x14ac:dyDescent="0.25">
      <c r="A684">
        <f t="shared" si="80"/>
        <v>679</v>
      </c>
      <c r="D684">
        <v>1706929.42507153</v>
      </c>
      <c r="E684">
        <v>1684053.1881637042</v>
      </c>
      <c r="F684" s="22">
        <v>3515416.155219201</v>
      </c>
      <c r="G684" s="22">
        <v>29446.511177609518</v>
      </c>
      <c r="H684" s="9">
        <v>365.02318953163194</v>
      </c>
      <c r="I684" s="9">
        <f t="shared" si="83"/>
        <v>9924.6266200911487</v>
      </c>
      <c r="J684" s="9">
        <f t="shared" si="84"/>
        <v>3515416.155219201</v>
      </c>
      <c r="K684" s="9">
        <f t="shared" si="85"/>
        <v>354.21142676568672</v>
      </c>
      <c r="M684" s="9">
        <f t="shared" si="81"/>
        <v>0</v>
      </c>
      <c r="N684" s="22">
        <f t="shared" si="82"/>
        <v>16333837.084963094</v>
      </c>
      <c r="P684" s="22">
        <f t="shared" si="86"/>
        <v>0</v>
      </c>
      <c r="Q684" s="22">
        <f t="shared" si="87"/>
        <v>1</v>
      </c>
    </row>
    <row r="685" spans="1:17" x14ac:dyDescent="0.25">
      <c r="A685">
        <f t="shared" si="80"/>
        <v>680</v>
      </c>
      <c r="D685">
        <v>2927687.7520127385</v>
      </c>
      <c r="E685">
        <v>2860922.2737053493</v>
      </c>
      <c r="F685" s="22">
        <v>2411262.6081336732</v>
      </c>
      <c r="G685" s="22">
        <v>73131.864692774572</v>
      </c>
      <c r="H685" s="9">
        <v>1077.2582369647716</v>
      </c>
      <c r="I685" s="9">
        <f t="shared" si="83"/>
        <v>28965.535108877724</v>
      </c>
      <c r="J685" s="9">
        <f t="shared" si="84"/>
        <v>2411262.6081336732</v>
      </c>
      <c r="K685" s="9">
        <f t="shared" si="85"/>
        <v>83.24591964450326</v>
      </c>
      <c r="M685" s="9">
        <f t="shared" si="81"/>
        <v>0</v>
      </c>
      <c r="N685" s="22">
        <f t="shared" si="82"/>
        <v>55519807.609621778</v>
      </c>
      <c r="P685" s="22">
        <f t="shared" si="86"/>
        <v>0</v>
      </c>
      <c r="Q685" s="22">
        <f t="shared" si="87"/>
        <v>1</v>
      </c>
    </row>
    <row r="686" spans="1:17" x14ac:dyDescent="0.25">
      <c r="A686">
        <f t="shared" si="80"/>
        <v>681</v>
      </c>
      <c r="D686">
        <v>2078073.3337821753</v>
      </c>
      <c r="E686">
        <v>2001072.4800886649</v>
      </c>
      <c r="F686" s="22">
        <v>3587137.6829653908</v>
      </c>
      <c r="G686" s="22">
        <v>97803.636284201348</v>
      </c>
      <c r="H686" s="9">
        <v>1256.2073090014601</v>
      </c>
      <c r="I686" s="9">
        <f t="shared" si="83"/>
        <v>33406.050366392556</v>
      </c>
      <c r="J686" s="9">
        <f t="shared" si="84"/>
        <v>3587137.6829653908</v>
      </c>
      <c r="K686" s="9">
        <f t="shared" si="85"/>
        <v>107.37988010022742</v>
      </c>
      <c r="M686" s="9">
        <f t="shared" si="81"/>
        <v>0</v>
      </c>
      <c r="N686" s="22">
        <f t="shared" si="82"/>
        <v>63224963.049819723</v>
      </c>
      <c r="P686" s="22">
        <f t="shared" si="86"/>
        <v>0</v>
      </c>
      <c r="Q686" s="22">
        <f t="shared" si="87"/>
        <v>1</v>
      </c>
    </row>
    <row r="687" spans="1:17" x14ac:dyDescent="0.25">
      <c r="A687">
        <f t="shared" si="80"/>
        <v>682</v>
      </c>
      <c r="D687">
        <v>2102060.4337436026</v>
      </c>
      <c r="E687">
        <v>2081195.3083730172</v>
      </c>
      <c r="F687" s="22">
        <v>2092783.6949568924</v>
      </c>
      <c r="G687" s="22">
        <v>19714.999442035842</v>
      </c>
      <c r="H687" s="9">
        <v>339.99307635328296</v>
      </c>
      <c r="I687" s="9">
        <f t="shared" si="83"/>
        <v>9052.1259907747535</v>
      </c>
      <c r="J687" s="9">
        <f t="shared" si="84"/>
        <v>2092783.6949568924</v>
      </c>
      <c r="K687" s="9">
        <f t="shared" si="85"/>
        <v>231.19250627860242</v>
      </c>
      <c r="M687" s="9">
        <f t="shared" si="81"/>
        <v>0</v>
      </c>
      <c r="N687" s="22">
        <f t="shared" si="82"/>
        <v>16011468.286592616</v>
      </c>
      <c r="P687" s="22">
        <f t="shared" si="86"/>
        <v>0</v>
      </c>
      <c r="Q687" s="22">
        <f t="shared" si="87"/>
        <v>1</v>
      </c>
    </row>
    <row r="688" spans="1:17" x14ac:dyDescent="0.25">
      <c r="A688">
        <f t="shared" si="80"/>
        <v>683</v>
      </c>
      <c r="D688">
        <v>2718989.113131288</v>
      </c>
      <c r="E688">
        <v>2680594.1556292181</v>
      </c>
      <c r="F688" s="22">
        <v>2455435.3993936242</v>
      </c>
      <c r="G688" s="22">
        <v>37100.930983947081</v>
      </c>
      <c r="H688" s="9">
        <v>624.04805149327876</v>
      </c>
      <c r="I688" s="9">
        <f t="shared" si="83"/>
        <v>16657.268362697996</v>
      </c>
      <c r="J688" s="9">
        <f t="shared" si="84"/>
        <v>2455435.3993936242</v>
      </c>
      <c r="K688" s="9">
        <f t="shared" si="85"/>
        <v>147.40924777872249</v>
      </c>
      <c r="M688" s="9">
        <f t="shared" si="81"/>
        <v>0</v>
      </c>
      <c r="N688" s="22">
        <f t="shared" si="82"/>
        <v>30859101.326002367</v>
      </c>
      <c r="P688" s="22">
        <f t="shared" si="86"/>
        <v>0</v>
      </c>
      <c r="Q688" s="22">
        <f t="shared" si="87"/>
        <v>1</v>
      </c>
    </row>
    <row r="689" spans="1:17" x14ac:dyDescent="0.25">
      <c r="A689">
        <f t="shared" si="80"/>
        <v>684</v>
      </c>
      <c r="D689">
        <v>2706375.7459978554</v>
      </c>
      <c r="E689">
        <v>2652227.258805119</v>
      </c>
      <c r="F689" s="22">
        <v>2248748.6768691973</v>
      </c>
      <c r="G689" s="22">
        <v>52592.846701460177</v>
      </c>
      <c r="H689" s="9">
        <v>872.82684425121261</v>
      </c>
      <c r="I689" s="9">
        <f t="shared" si="83"/>
        <v>23491.77968369679</v>
      </c>
      <c r="J689" s="9">
        <f t="shared" si="84"/>
        <v>2248748.6768691973</v>
      </c>
      <c r="K689" s="9">
        <f t="shared" si="85"/>
        <v>95.724917700884987</v>
      </c>
      <c r="M689" s="9">
        <f t="shared" si="81"/>
        <v>0</v>
      </c>
      <c r="N689" s="22">
        <f t="shared" si="82"/>
        <v>44734810.690524384</v>
      </c>
      <c r="P689" s="22">
        <f t="shared" si="86"/>
        <v>0</v>
      </c>
      <c r="Q689" s="22">
        <f t="shared" si="87"/>
        <v>1</v>
      </c>
    </row>
    <row r="690" spans="1:17" x14ac:dyDescent="0.25">
      <c r="A690">
        <f t="shared" si="80"/>
        <v>685</v>
      </c>
      <c r="D690">
        <v>2422046.6757541611</v>
      </c>
      <c r="E690">
        <v>2372908.0306757214</v>
      </c>
      <c r="F690" s="22">
        <v>2669827.6846054276</v>
      </c>
      <c r="G690" s="22">
        <v>45881.693455962886</v>
      </c>
      <c r="H690" s="9">
        <v>795.33289863637765</v>
      </c>
      <c r="I690" s="9">
        <f t="shared" si="83"/>
        <v>21318.309780830295</v>
      </c>
      <c r="J690" s="9">
        <f t="shared" si="84"/>
        <v>2669827.6846054276</v>
      </c>
      <c r="K690" s="9">
        <f t="shared" si="85"/>
        <v>125.23636780089254</v>
      </c>
      <c r="M690" s="9">
        <f t="shared" si="81"/>
        <v>0</v>
      </c>
      <c r="N690" s="22">
        <f t="shared" si="82"/>
        <v>39966791.877055161</v>
      </c>
      <c r="P690" s="22">
        <f t="shared" si="86"/>
        <v>0</v>
      </c>
      <c r="Q690" s="22">
        <f t="shared" si="87"/>
        <v>1</v>
      </c>
    </row>
    <row r="691" spans="1:17" x14ac:dyDescent="0.25">
      <c r="A691">
        <f t="shared" si="80"/>
        <v>686</v>
      </c>
      <c r="D691">
        <v>1420488.0218371358</v>
      </c>
      <c r="E691">
        <v>1378000.2112116185</v>
      </c>
      <c r="F691" s="22">
        <v>2451587.7143540117</v>
      </c>
      <c r="G691" s="22">
        <v>57683.503476077356</v>
      </c>
      <c r="H691" s="9">
        <v>684.01428534255319</v>
      </c>
      <c r="I691" s="9">
        <f t="shared" si="83"/>
        <v>18432.911761774412</v>
      </c>
      <c r="J691" s="9">
        <f t="shared" si="84"/>
        <v>2451587.7143540117</v>
      </c>
      <c r="K691" s="9">
        <f t="shared" si="85"/>
        <v>133.00056692280361</v>
      </c>
      <c r="M691" s="9">
        <f t="shared" si="81"/>
        <v>0</v>
      </c>
      <c r="N691" s="22">
        <f t="shared" si="82"/>
        <v>34414235.809194818</v>
      </c>
      <c r="P691" s="22">
        <f t="shared" si="86"/>
        <v>0</v>
      </c>
      <c r="Q691" s="22">
        <f t="shared" si="87"/>
        <v>1</v>
      </c>
    </row>
    <row r="692" spans="1:17" x14ac:dyDescent="0.25">
      <c r="A692">
        <f t="shared" si="80"/>
        <v>687</v>
      </c>
      <c r="D692">
        <v>2358113.5608719098</v>
      </c>
      <c r="E692">
        <v>2311917.0568083706</v>
      </c>
      <c r="F692" s="22">
        <v>1258561.6453400769</v>
      </c>
      <c r="G692" s="22">
        <v>34215.931514601194</v>
      </c>
      <c r="H692" s="9">
        <v>757.377957351644</v>
      </c>
      <c r="I692" s="9">
        <f t="shared" si="83"/>
        <v>20041.891322925847</v>
      </c>
      <c r="J692" s="9">
        <f t="shared" si="84"/>
        <v>1258561.6453400769</v>
      </c>
      <c r="K692" s="9">
        <f t="shared" si="85"/>
        <v>62.796550737724679</v>
      </c>
      <c r="M692" s="9">
        <f t="shared" si="81"/>
        <v>0</v>
      </c>
      <c r="N692" s="22">
        <f t="shared" si="82"/>
        <v>38825221.000511616</v>
      </c>
      <c r="P692" s="22">
        <f t="shared" si="86"/>
        <v>0</v>
      </c>
      <c r="Q692" s="22">
        <f t="shared" si="87"/>
        <v>1</v>
      </c>
    </row>
    <row r="693" spans="1:17" x14ac:dyDescent="0.25">
      <c r="A693">
        <f t="shared" si="80"/>
        <v>688</v>
      </c>
      <c r="D693">
        <v>1902312.8867866385</v>
      </c>
      <c r="E693">
        <v>1878133.3442861985</v>
      </c>
      <c r="F693" s="22">
        <v>4101299.0940954797</v>
      </c>
      <c r="G693" s="22">
        <v>18828.04479651466</v>
      </c>
      <c r="H693" s="9">
        <v>402.37234234130665</v>
      </c>
      <c r="I693" s="9">
        <f t="shared" si="83"/>
        <v>10490.052718390903</v>
      </c>
      <c r="J693" s="9">
        <f t="shared" si="84"/>
        <v>4101299.0940954797</v>
      </c>
      <c r="K693" s="9">
        <f t="shared" si="85"/>
        <v>390.97030340993257</v>
      </c>
      <c r="M693" s="9">
        <f t="shared" si="81"/>
        <v>0</v>
      </c>
      <c r="N693" s="22">
        <f t="shared" si="82"/>
        <v>16878806.342686329</v>
      </c>
      <c r="P693" s="22">
        <f t="shared" si="86"/>
        <v>0</v>
      </c>
      <c r="Q693" s="22">
        <f t="shared" si="87"/>
        <v>1</v>
      </c>
    </row>
    <row r="694" spans="1:17" x14ac:dyDescent="0.25">
      <c r="A694">
        <f t="shared" si="80"/>
        <v>689</v>
      </c>
      <c r="D694">
        <v>1789510.1620513145</v>
      </c>
      <c r="E694">
        <v>1754308.413894929</v>
      </c>
      <c r="F694" s="22">
        <v>3452995.0430746577</v>
      </c>
      <c r="G694" s="22">
        <v>34672.286270377197</v>
      </c>
      <c r="H694" s="9">
        <v>567.48744912564871</v>
      </c>
      <c r="I694" s="9">
        <f t="shared" si="83"/>
        <v>15271.926420166285</v>
      </c>
      <c r="J694" s="9">
        <f t="shared" si="84"/>
        <v>3452995.0430746577</v>
      </c>
      <c r="K694" s="9">
        <f t="shared" si="85"/>
        <v>226.10081715133489</v>
      </c>
      <c r="M694" s="9">
        <f t="shared" si="81"/>
        <v>0</v>
      </c>
      <c r="N694" s="22">
        <f t="shared" si="82"/>
        <v>27090857.797257911</v>
      </c>
      <c r="P694" s="22">
        <f t="shared" si="86"/>
        <v>0</v>
      </c>
      <c r="Q694" s="22">
        <f t="shared" si="87"/>
        <v>1</v>
      </c>
    </row>
    <row r="695" spans="1:17" x14ac:dyDescent="0.25">
      <c r="A695">
        <f t="shared" si="80"/>
        <v>690</v>
      </c>
      <c r="D695">
        <v>3368526.0036101574</v>
      </c>
      <c r="E695">
        <v>3304509.7353229639</v>
      </c>
      <c r="F695" s="22">
        <v>3335962.3873681375</v>
      </c>
      <c r="G695" s="22">
        <v>62315.502373610856</v>
      </c>
      <c r="H695" s="9">
        <v>1041.2939791370882</v>
      </c>
      <c r="I695" s="9">
        <f t="shared" si="83"/>
        <v>27772.817833716028</v>
      </c>
      <c r="J695" s="9">
        <f t="shared" si="84"/>
        <v>3335962.3873681375</v>
      </c>
      <c r="K695" s="9">
        <f t="shared" si="85"/>
        <v>120.11609363304504</v>
      </c>
      <c r="M695" s="9">
        <f t="shared" si="81"/>
        <v>0</v>
      </c>
      <c r="N695" s="22">
        <f t="shared" si="82"/>
        <v>52209673.28006392</v>
      </c>
      <c r="P695" s="22">
        <f t="shared" si="86"/>
        <v>0</v>
      </c>
      <c r="Q695" s="22">
        <f t="shared" si="87"/>
        <v>1</v>
      </c>
    </row>
    <row r="696" spans="1:17" x14ac:dyDescent="0.25">
      <c r="A696">
        <f t="shared" si="80"/>
        <v>691</v>
      </c>
      <c r="D696">
        <v>2335966.0849752915</v>
      </c>
      <c r="E696">
        <v>2303128.4785739183</v>
      </c>
      <c r="F696" s="22">
        <v>2881720.519953317</v>
      </c>
      <c r="G696" s="22">
        <v>34878.385074157486</v>
      </c>
      <c r="H696" s="9">
        <v>541.52634867051529</v>
      </c>
      <c r="I696" s="9">
        <f t="shared" si="83"/>
        <v>14246.267161171734</v>
      </c>
      <c r="J696" s="9">
        <f t="shared" si="84"/>
        <v>2881720.519953317</v>
      </c>
      <c r="K696" s="9">
        <f t="shared" si="85"/>
        <v>202.27898911003575</v>
      </c>
      <c r="M696" s="9">
        <f t="shared" si="81"/>
        <v>0</v>
      </c>
      <c r="N696" s="22">
        <f t="shared" si="82"/>
        <v>25610813.802390151</v>
      </c>
      <c r="P696" s="22">
        <f t="shared" si="86"/>
        <v>0</v>
      </c>
      <c r="Q696" s="22">
        <f t="shared" si="87"/>
        <v>1</v>
      </c>
    </row>
    <row r="697" spans="1:17" x14ac:dyDescent="0.25">
      <c r="A697">
        <f t="shared" si="80"/>
        <v>692</v>
      </c>
      <c r="D697">
        <v>2350886.1874850444</v>
      </c>
      <c r="E697">
        <v>2289257.7885120404</v>
      </c>
      <c r="F697" s="22">
        <v>3166841.719879684</v>
      </c>
      <c r="G697" s="22">
        <v>53098.27170407516</v>
      </c>
      <c r="H697" s="9">
        <v>1008.0498383119193</v>
      </c>
      <c r="I697" s="9">
        <f t="shared" si="83"/>
        <v>26736.864610448036</v>
      </c>
      <c r="J697" s="9">
        <f t="shared" si="84"/>
        <v>3166841.719879684</v>
      </c>
      <c r="K697" s="9">
        <f t="shared" si="85"/>
        <v>118.4447677773769</v>
      </c>
      <c r="M697" s="9">
        <f t="shared" si="81"/>
        <v>0</v>
      </c>
      <c r="N697" s="22">
        <f t="shared" si="82"/>
        <v>50306887.501016386</v>
      </c>
      <c r="P697" s="22">
        <f t="shared" si="86"/>
        <v>0</v>
      </c>
      <c r="Q697" s="22">
        <f t="shared" si="87"/>
        <v>1</v>
      </c>
    </row>
    <row r="698" spans="1:17" x14ac:dyDescent="0.25">
      <c r="A698">
        <f t="shared" si="80"/>
        <v>693</v>
      </c>
      <c r="D698">
        <v>2279415.7340329331</v>
      </c>
      <c r="E698">
        <v>2244397.5670915241</v>
      </c>
      <c r="F698" s="22">
        <v>3966785.9419432129</v>
      </c>
      <c r="G698" s="22">
        <v>44619.756771740576</v>
      </c>
      <c r="H698" s="9">
        <v>560.16253690620943</v>
      </c>
      <c r="I698" s="9">
        <f t="shared" si="83"/>
        <v>15192.281545860878</v>
      </c>
      <c r="J698" s="9">
        <f t="shared" si="84"/>
        <v>3966785.9419432129</v>
      </c>
      <c r="K698" s="9">
        <f t="shared" si="85"/>
        <v>261.10534681500553</v>
      </c>
      <c r="M698" s="9">
        <f t="shared" si="81"/>
        <v>0</v>
      </c>
      <c r="N698" s="22">
        <f t="shared" si="82"/>
        <v>26417777.149778545</v>
      </c>
      <c r="P698" s="22">
        <f t="shared" si="86"/>
        <v>0</v>
      </c>
      <c r="Q698" s="22">
        <f t="shared" si="87"/>
        <v>1</v>
      </c>
    </row>
    <row r="699" spans="1:17" x14ac:dyDescent="0.25">
      <c r="A699">
        <f t="shared" si="80"/>
        <v>694</v>
      </c>
      <c r="D699">
        <v>1740751.7303749267</v>
      </c>
      <c r="E699">
        <v>1679957.424260593</v>
      </c>
      <c r="F699" s="22">
        <v>4033572.2769475449</v>
      </c>
      <c r="G699" s="22">
        <v>102317.51528208618</v>
      </c>
      <c r="H699" s="9">
        <v>985.34989497203424</v>
      </c>
      <c r="I699" s="9">
        <f t="shared" si="83"/>
        <v>26375.001764642526</v>
      </c>
      <c r="J699" s="9">
        <f t="shared" si="84"/>
        <v>4033572.2769475449</v>
      </c>
      <c r="K699" s="9">
        <f t="shared" si="85"/>
        <v>152.93164007878178</v>
      </c>
      <c r="M699" s="9">
        <f t="shared" si="81"/>
        <v>0</v>
      </c>
      <c r="N699" s="22">
        <f t="shared" si="82"/>
        <v>48716431.252337508</v>
      </c>
      <c r="P699" s="22">
        <f t="shared" si="86"/>
        <v>0</v>
      </c>
      <c r="Q699" s="22">
        <f t="shared" si="87"/>
        <v>1</v>
      </c>
    </row>
    <row r="700" spans="1:17" x14ac:dyDescent="0.25">
      <c r="A700">
        <f t="shared" si="80"/>
        <v>695</v>
      </c>
      <c r="D700">
        <v>2417048.7056670971</v>
      </c>
      <c r="E700">
        <v>2357209.5125916922</v>
      </c>
      <c r="F700" s="22">
        <v>2680157.9898766261</v>
      </c>
      <c r="G700" s="22">
        <v>57070.695166298596</v>
      </c>
      <c r="H700" s="9">
        <v>943.54924793597456</v>
      </c>
      <c r="I700" s="9">
        <f t="shared" si="83"/>
        <v>25960.635523833691</v>
      </c>
      <c r="J700" s="9">
        <f t="shared" si="84"/>
        <v>2680157.9898766261</v>
      </c>
      <c r="K700" s="9">
        <f t="shared" si="85"/>
        <v>103.23930581037018</v>
      </c>
      <c r="M700" s="9">
        <f t="shared" si="81"/>
        <v>0</v>
      </c>
      <c r="N700" s="22">
        <f t="shared" si="82"/>
        <v>49241113.057790756</v>
      </c>
      <c r="P700" s="22">
        <f t="shared" si="86"/>
        <v>0</v>
      </c>
      <c r="Q700" s="22">
        <f t="shared" si="87"/>
        <v>1</v>
      </c>
    </row>
    <row r="701" spans="1:17" x14ac:dyDescent="0.25">
      <c r="A701">
        <f t="shared" si="80"/>
        <v>696</v>
      </c>
      <c r="D701">
        <v>2115101.5717899385</v>
      </c>
      <c r="E701">
        <v>2060520.0437849362</v>
      </c>
      <c r="F701" s="22">
        <v>2814968.4769074786</v>
      </c>
      <c r="G701" s="22">
        <v>76050.012610125705</v>
      </c>
      <c r="H701" s="9">
        <v>874.93970871750207</v>
      </c>
      <c r="I701" s="9">
        <f t="shared" si="83"/>
        <v>23679.650109690196</v>
      </c>
      <c r="J701" s="9">
        <f t="shared" si="84"/>
        <v>2814968.4769074786</v>
      </c>
      <c r="K701" s="9">
        <f t="shared" si="85"/>
        <v>118.87711447879613</v>
      </c>
      <c r="M701" s="9">
        <f t="shared" si="81"/>
        <v>0</v>
      </c>
      <c r="N701" s="22">
        <f t="shared" si="82"/>
        <v>44544331.742472917</v>
      </c>
      <c r="P701" s="22">
        <f t="shared" si="86"/>
        <v>0</v>
      </c>
      <c r="Q701" s="22">
        <f t="shared" si="87"/>
        <v>1</v>
      </c>
    </row>
    <row r="702" spans="1:17" x14ac:dyDescent="0.25">
      <c r="A702">
        <f t="shared" si="80"/>
        <v>697</v>
      </c>
      <c r="D702">
        <v>1552190.2580313059</v>
      </c>
      <c r="E702">
        <v>1519719.1568278791</v>
      </c>
      <c r="F702" s="22">
        <v>3325368.6275784904</v>
      </c>
      <c r="G702" s="22">
        <v>32341.032727076337</v>
      </c>
      <c r="H702" s="9">
        <v>532.14838318890179</v>
      </c>
      <c r="I702" s="9">
        <f t="shared" si="83"/>
        <v>14087.262546094647</v>
      </c>
      <c r="J702" s="9">
        <f t="shared" si="84"/>
        <v>3325368.6275784904</v>
      </c>
      <c r="K702" s="9">
        <f t="shared" si="85"/>
        <v>236.05499057731188</v>
      </c>
      <c r="M702" s="9">
        <f t="shared" si="81"/>
        <v>0</v>
      </c>
      <c r="N702" s="22">
        <f t="shared" si="82"/>
        <v>24849156.464610804</v>
      </c>
      <c r="P702" s="22">
        <f t="shared" si="86"/>
        <v>0</v>
      </c>
      <c r="Q702" s="22">
        <f t="shared" si="87"/>
        <v>1</v>
      </c>
    </row>
    <row r="703" spans="1:17" x14ac:dyDescent="0.25">
      <c r="A703">
        <f t="shared" si="80"/>
        <v>698</v>
      </c>
      <c r="D703">
        <v>1812170.7633326915</v>
      </c>
      <c r="E703">
        <v>1778892.9722508343</v>
      </c>
      <c r="F703" s="22">
        <v>3124776.7721472136</v>
      </c>
      <c r="G703" s="22">
        <v>37965.52706092353</v>
      </c>
      <c r="H703" s="9">
        <v>532.37692520948622</v>
      </c>
      <c r="I703" s="9">
        <f t="shared" si="83"/>
        <v>14437.236882952915</v>
      </c>
      <c r="J703" s="9">
        <f t="shared" si="84"/>
        <v>3124776.7721472136</v>
      </c>
      <c r="K703" s="9">
        <f t="shared" si="85"/>
        <v>216.43869928025234</v>
      </c>
      <c r="M703" s="9">
        <f t="shared" si="81"/>
        <v>0</v>
      </c>
      <c r="N703" s="22">
        <f t="shared" si="82"/>
        <v>25749696.993758619</v>
      </c>
      <c r="P703" s="22">
        <f t="shared" si="86"/>
        <v>0</v>
      </c>
      <c r="Q703" s="22">
        <f t="shared" si="87"/>
        <v>1</v>
      </c>
    </row>
    <row r="704" spans="1:17" x14ac:dyDescent="0.25">
      <c r="A704">
        <f t="shared" si="80"/>
        <v>699</v>
      </c>
      <c r="D704">
        <v>1856737.5744576375</v>
      </c>
      <c r="E704">
        <v>1812659.7246186626</v>
      </c>
      <c r="F704" s="22">
        <v>5976989.3990660207</v>
      </c>
      <c r="G704" s="22">
        <v>52918.891868660336</v>
      </c>
      <c r="H704" s="9">
        <v>723.97508468570595</v>
      </c>
      <c r="I704" s="9">
        <f t="shared" si="83"/>
        <v>19122.734374140866</v>
      </c>
      <c r="J704" s="9">
        <f t="shared" si="84"/>
        <v>5976989.3990660207</v>
      </c>
      <c r="K704" s="9">
        <f t="shared" si="85"/>
        <v>312.55934858084601</v>
      </c>
      <c r="M704" s="9">
        <f t="shared" si="81"/>
        <v>0</v>
      </c>
      <c r="N704" s="22">
        <f t="shared" si="82"/>
        <v>32268479.349215712</v>
      </c>
      <c r="P704" s="22">
        <f t="shared" si="86"/>
        <v>0</v>
      </c>
      <c r="Q704" s="22">
        <f t="shared" si="87"/>
        <v>1</v>
      </c>
    </row>
    <row r="705" spans="1:17" x14ac:dyDescent="0.25">
      <c r="A705">
        <f t="shared" si="80"/>
        <v>700</v>
      </c>
      <c r="D705">
        <v>2507633.7357682358</v>
      </c>
      <c r="E705">
        <v>2429348.0847775103</v>
      </c>
      <c r="F705" s="22">
        <v>3618194.9092521761</v>
      </c>
      <c r="G705" s="22">
        <v>98906.460141631687</v>
      </c>
      <c r="H705" s="9">
        <v>1304.1603694770383</v>
      </c>
      <c r="I705" s="9">
        <f t="shared" si="83"/>
        <v>33963.446825816347</v>
      </c>
      <c r="J705" s="9">
        <f t="shared" si="84"/>
        <v>3618194.9092521761</v>
      </c>
      <c r="K705" s="9">
        <f t="shared" si="85"/>
        <v>106.53202920799865</v>
      </c>
      <c r="M705" s="9">
        <f t="shared" si="81"/>
        <v>0</v>
      </c>
      <c r="N705" s="22">
        <f t="shared" si="82"/>
        <v>64308698.742380522</v>
      </c>
      <c r="P705" s="22">
        <f t="shared" si="86"/>
        <v>0</v>
      </c>
      <c r="Q705" s="22">
        <f t="shared" si="87"/>
        <v>1</v>
      </c>
    </row>
    <row r="706" spans="1:17" x14ac:dyDescent="0.25">
      <c r="A706">
        <f t="shared" ref="A706:A769" si="88">A705+1</f>
        <v>701</v>
      </c>
      <c r="D706">
        <v>3820764.0503459056</v>
      </c>
      <c r="E706">
        <v>3740318.2028176761</v>
      </c>
      <c r="F706" s="22">
        <v>4835748.3969200775</v>
      </c>
      <c r="G706" s="22">
        <v>92518.610647634312</v>
      </c>
      <c r="H706" s="9">
        <v>1300.5662588706255</v>
      </c>
      <c r="I706" s="9">
        <f t="shared" si="83"/>
        <v>34900.626491647068</v>
      </c>
      <c r="J706" s="9">
        <f t="shared" si="84"/>
        <v>4835748.3969200775</v>
      </c>
      <c r="K706" s="9">
        <f t="shared" si="85"/>
        <v>138.55763873113969</v>
      </c>
      <c r="M706" s="9">
        <f t="shared" si="81"/>
        <v>0</v>
      </c>
      <c r="N706" s="22">
        <f t="shared" si="82"/>
        <v>64965504.586374052</v>
      </c>
      <c r="P706" s="22">
        <f t="shared" si="86"/>
        <v>0</v>
      </c>
      <c r="Q706" s="22">
        <f t="shared" si="87"/>
        <v>1</v>
      </c>
    </row>
    <row r="707" spans="1:17" x14ac:dyDescent="0.25">
      <c r="A707">
        <f t="shared" si="88"/>
        <v>702</v>
      </c>
      <c r="D707">
        <v>2610182.4470014549</v>
      </c>
      <c r="E707">
        <v>2525506.3175977506</v>
      </c>
      <c r="F707" s="22">
        <v>2175199.3794123135</v>
      </c>
      <c r="G707" s="22">
        <v>88682.188735923963</v>
      </c>
      <c r="H707" s="9">
        <v>1388.1823629313585</v>
      </c>
      <c r="I707" s="9">
        <f t="shared" si="83"/>
        <v>36735.891980503082</v>
      </c>
      <c r="J707" s="9">
        <f t="shared" si="84"/>
        <v>2175199.3794123135</v>
      </c>
      <c r="K707" s="9">
        <f t="shared" si="85"/>
        <v>59.211829688707752</v>
      </c>
      <c r="M707" s="9">
        <f t="shared" si="81"/>
        <v>0</v>
      </c>
      <c r="N707" s="22">
        <f t="shared" si="82"/>
        <v>71296584.581593856</v>
      </c>
      <c r="P707" s="22">
        <f t="shared" si="86"/>
        <v>0</v>
      </c>
      <c r="Q707" s="22">
        <f t="shared" si="87"/>
        <v>1</v>
      </c>
    </row>
    <row r="708" spans="1:17" x14ac:dyDescent="0.25">
      <c r="A708">
        <f t="shared" si="88"/>
        <v>703</v>
      </c>
      <c r="D708">
        <v>1531475.7947066969</v>
      </c>
      <c r="E708">
        <v>1499262.0644549024</v>
      </c>
      <c r="F708" s="22">
        <v>4204970.5700070243</v>
      </c>
      <c r="G708" s="22">
        <v>42423.301333364107</v>
      </c>
      <c r="H708" s="9">
        <v>531.59221997747227</v>
      </c>
      <c r="I708" s="9">
        <f t="shared" si="83"/>
        <v>13975.604732438504</v>
      </c>
      <c r="J708" s="9">
        <f t="shared" si="84"/>
        <v>4204970.5700070243</v>
      </c>
      <c r="K708" s="9">
        <f t="shared" si="85"/>
        <v>300.87932869530499</v>
      </c>
      <c r="M708" s="9">
        <f t="shared" si="81"/>
        <v>0</v>
      </c>
      <c r="N708" s="22">
        <f t="shared" si="82"/>
        <v>23746238.894869983</v>
      </c>
      <c r="P708" s="22">
        <f t="shared" si="86"/>
        <v>0</v>
      </c>
      <c r="Q708" s="22">
        <f t="shared" si="87"/>
        <v>1</v>
      </c>
    </row>
    <row r="709" spans="1:17" x14ac:dyDescent="0.25">
      <c r="A709">
        <f t="shared" si="88"/>
        <v>704</v>
      </c>
      <c r="D709">
        <v>2484931.9549007928</v>
      </c>
      <c r="E709">
        <v>2432043.5038848273</v>
      </c>
      <c r="F709" s="22">
        <v>3049944.5583948186</v>
      </c>
      <c r="G709" s="22">
        <v>57587.236593759168</v>
      </c>
      <c r="H709" s="9">
        <v>870.46331849955459</v>
      </c>
      <c r="I709" s="9">
        <f t="shared" si="83"/>
        <v>22945.125588766492</v>
      </c>
      <c r="J709" s="9">
        <f t="shared" si="84"/>
        <v>3049944.5583948186</v>
      </c>
      <c r="K709" s="9">
        <f t="shared" si="85"/>
        <v>132.92341968648952</v>
      </c>
      <c r="M709" s="9">
        <f t="shared" si="81"/>
        <v>0</v>
      </c>
      <c r="N709" s="22">
        <f t="shared" si="82"/>
        <v>42840306.619138166</v>
      </c>
      <c r="P709" s="22">
        <f t="shared" si="86"/>
        <v>0</v>
      </c>
      <c r="Q709" s="22">
        <f t="shared" si="87"/>
        <v>1</v>
      </c>
    </row>
    <row r="710" spans="1:17" x14ac:dyDescent="0.25">
      <c r="A710">
        <f t="shared" si="88"/>
        <v>705</v>
      </c>
      <c r="D710">
        <v>1852720.4944831829</v>
      </c>
      <c r="E710">
        <v>1803697.6154722264</v>
      </c>
      <c r="F710" s="22">
        <v>4143305.116547606</v>
      </c>
      <c r="G710" s="22">
        <v>58074.749482541156</v>
      </c>
      <c r="H710" s="9">
        <v>792.26205630116237</v>
      </c>
      <c r="I710" s="9">
        <f t="shared" si="83"/>
        <v>21268.085830113367</v>
      </c>
      <c r="J710" s="9">
        <f t="shared" si="84"/>
        <v>4143305.116547606</v>
      </c>
      <c r="K710" s="9">
        <f t="shared" si="85"/>
        <v>194.81325915476242</v>
      </c>
      <c r="M710" s="9">
        <f t="shared" ref="M710:M773" si="89">cRatio*0-0</f>
        <v>0</v>
      </c>
      <c r="N710" s="22">
        <f t="shared" ref="N710:N773" si="90">cRatio*I710-J710</f>
        <v>38392866.543679126</v>
      </c>
      <c r="P710" s="22">
        <f t="shared" si="86"/>
        <v>0</v>
      </c>
      <c r="Q710" s="22">
        <f t="shared" si="87"/>
        <v>1</v>
      </c>
    </row>
    <row r="711" spans="1:17" x14ac:dyDescent="0.25">
      <c r="A711">
        <f t="shared" si="88"/>
        <v>706</v>
      </c>
      <c r="D711">
        <v>2040970.533840473</v>
      </c>
      <c r="E711">
        <v>1956053.7225444189</v>
      </c>
      <c r="F711" s="22">
        <v>3243118.5166748301</v>
      </c>
      <c r="G711" s="22">
        <v>96325.890819398744</v>
      </c>
      <c r="H711" s="9">
        <v>1362.9681033707639</v>
      </c>
      <c r="I711" s="9">
        <f t="shared" ref="I711:I774" si="91">(D711-E711)*0.493*0.88</f>
        <v>36840.309412680137</v>
      </c>
      <c r="J711" s="9">
        <f t="shared" ref="J711:J774" si="92">F711</f>
        <v>3243118.5166748301</v>
      </c>
      <c r="K711" s="9">
        <f t="shared" ref="K711:K774" si="93">J711/I711</f>
        <v>88.03179366236742</v>
      </c>
      <c r="M711" s="9">
        <f t="shared" si="89"/>
        <v>0</v>
      </c>
      <c r="N711" s="22">
        <f t="shared" si="90"/>
        <v>70437500.308685437</v>
      </c>
      <c r="P711" s="22">
        <f t="shared" ref="P711:P774" si="94">IF(M711=MAX(M711:N711),1,0)</f>
        <v>0</v>
      </c>
      <c r="Q711" s="22">
        <f t="shared" ref="Q711:Q774" si="95">IF(N711=MAX(M711:N711),1,0)</f>
        <v>1</v>
      </c>
    </row>
    <row r="712" spans="1:17" x14ac:dyDescent="0.25">
      <c r="A712">
        <f t="shared" si="88"/>
        <v>707</v>
      </c>
      <c r="D712">
        <v>1612767.7448212332</v>
      </c>
      <c r="E712">
        <v>1587904.8877580378</v>
      </c>
      <c r="F712" s="22">
        <v>3072285.8002299303</v>
      </c>
      <c r="G712" s="22">
        <v>28649.501606729114</v>
      </c>
      <c r="H712" s="9">
        <v>400.27111149565462</v>
      </c>
      <c r="I712" s="9">
        <f t="shared" si="91"/>
        <v>10786.501908296708</v>
      </c>
      <c r="J712" s="9">
        <f t="shared" si="92"/>
        <v>3072285.8002299303</v>
      </c>
      <c r="K712" s="9">
        <f t="shared" si="93"/>
        <v>284.82689071484839</v>
      </c>
      <c r="M712" s="9">
        <f t="shared" si="89"/>
        <v>0</v>
      </c>
      <c r="N712" s="22">
        <f t="shared" si="90"/>
        <v>18500718.016363487</v>
      </c>
      <c r="P712" s="22">
        <f t="shared" si="94"/>
        <v>0</v>
      </c>
      <c r="Q712" s="22">
        <f t="shared" si="95"/>
        <v>1</v>
      </c>
    </row>
    <row r="713" spans="1:17" x14ac:dyDescent="0.25">
      <c r="A713">
        <f t="shared" si="88"/>
        <v>708</v>
      </c>
      <c r="D713">
        <v>1728668.4623371316</v>
      </c>
      <c r="E713">
        <v>1702512.4969654845</v>
      </c>
      <c r="F713" s="22">
        <v>3596352.1342459079</v>
      </c>
      <c r="G713" s="22">
        <v>19951.162146029608</v>
      </c>
      <c r="H713" s="9">
        <v>421.44064000163053</v>
      </c>
      <c r="I713" s="9">
        <f t="shared" si="91"/>
        <v>11347.504016835399</v>
      </c>
      <c r="J713" s="9">
        <f t="shared" si="92"/>
        <v>3596352.1342459079</v>
      </c>
      <c r="K713" s="9">
        <f t="shared" si="93"/>
        <v>316.92891484420568</v>
      </c>
      <c r="M713" s="9">
        <f t="shared" si="89"/>
        <v>0</v>
      </c>
      <c r="N713" s="22">
        <f t="shared" si="90"/>
        <v>19098655.899424888</v>
      </c>
      <c r="P713" s="22">
        <f t="shared" si="94"/>
        <v>0</v>
      </c>
      <c r="Q713" s="22">
        <f t="shared" si="95"/>
        <v>1</v>
      </c>
    </row>
    <row r="714" spans="1:17" x14ac:dyDescent="0.25">
      <c r="A714">
        <f t="shared" si="88"/>
        <v>709</v>
      </c>
      <c r="D714">
        <v>2516195.8164321757</v>
      </c>
      <c r="E714">
        <v>2436561.4042508705</v>
      </c>
      <c r="F714" s="22">
        <v>2605782.4059910942</v>
      </c>
      <c r="G714" s="22">
        <v>101070.07058741232</v>
      </c>
      <c r="H714" s="9">
        <v>1290.6460917871373</v>
      </c>
      <c r="I714" s="9">
        <f t="shared" si="91"/>
        <v>34548.593380737468</v>
      </c>
      <c r="J714" s="9">
        <f t="shared" si="92"/>
        <v>2605782.4059910942</v>
      </c>
      <c r="K714" s="9">
        <f t="shared" si="93"/>
        <v>75.423690257790511</v>
      </c>
      <c r="M714" s="9">
        <f t="shared" si="89"/>
        <v>0</v>
      </c>
      <c r="N714" s="22">
        <f t="shared" si="90"/>
        <v>66491404.355483845</v>
      </c>
      <c r="P714" s="22">
        <f t="shared" si="94"/>
        <v>0</v>
      </c>
      <c r="Q714" s="22">
        <f t="shared" si="95"/>
        <v>1</v>
      </c>
    </row>
    <row r="715" spans="1:17" x14ac:dyDescent="0.25">
      <c r="A715">
        <f t="shared" si="88"/>
        <v>710</v>
      </c>
      <c r="D715">
        <v>1400120.9639071051</v>
      </c>
      <c r="E715">
        <v>1372949.3553037536</v>
      </c>
      <c r="F715" s="22">
        <v>4202651.6717494456</v>
      </c>
      <c r="G715" s="22">
        <v>30026.300099517601</v>
      </c>
      <c r="H715" s="9">
        <v>443.11409109757369</v>
      </c>
      <c r="I715" s="9">
        <f t="shared" si="91"/>
        <v>11788.130676478022</v>
      </c>
      <c r="J715" s="9">
        <f t="shared" si="92"/>
        <v>4202651.6717494456</v>
      </c>
      <c r="K715" s="9">
        <f t="shared" si="93"/>
        <v>356.51553135013984</v>
      </c>
      <c r="M715" s="9">
        <f t="shared" si="89"/>
        <v>0</v>
      </c>
      <c r="N715" s="22">
        <f t="shared" si="90"/>
        <v>19373609.681206599</v>
      </c>
      <c r="P715" s="22">
        <f t="shared" si="94"/>
        <v>0</v>
      </c>
      <c r="Q715" s="22">
        <f t="shared" si="95"/>
        <v>1</v>
      </c>
    </row>
    <row r="716" spans="1:17" x14ac:dyDescent="0.25">
      <c r="A716">
        <f t="shared" si="88"/>
        <v>711</v>
      </c>
      <c r="D716">
        <v>2056917.9185520995</v>
      </c>
      <c r="E716">
        <v>2037481.3650638335</v>
      </c>
      <c r="F716" s="22">
        <v>3336310.5138347903</v>
      </c>
      <c r="G716" s="22">
        <v>18006.14697317285</v>
      </c>
      <c r="H716" s="9">
        <v>319.2826931789532</v>
      </c>
      <c r="I716" s="9">
        <f t="shared" si="91"/>
        <v>8432.3543653493016</v>
      </c>
      <c r="J716" s="9">
        <f t="shared" si="92"/>
        <v>3336310.5138347903</v>
      </c>
      <c r="K716" s="9">
        <f t="shared" si="93"/>
        <v>395.65587133583267</v>
      </c>
      <c r="M716" s="9">
        <f t="shared" si="89"/>
        <v>0</v>
      </c>
      <c r="N716" s="22">
        <f t="shared" si="90"/>
        <v>13528398.216863815</v>
      </c>
      <c r="P716" s="22">
        <f t="shared" si="94"/>
        <v>0</v>
      </c>
      <c r="Q716" s="22">
        <f t="shared" si="95"/>
        <v>1</v>
      </c>
    </row>
    <row r="717" spans="1:17" x14ac:dyDescent="0.25">
      <c r="A717">
        <f t="shared" si="88"/>
        <v>712</v>
      </c>
      <c r="D717">
        <v>1643674.9547906579</v>
      </c>
      <c r="E717">
        <v>1612229.4650408549</v>
      </c>
      <c r="F717" s="22">
        <v>1890133.0111503475</v>
      </c>
      <c r="G717" s="22">
        <v>32896.139114591118</v>
      </c>
      <c r="H717" s="9">
        <v>505.12636108976221</v>
      </c>
      <c r="I717" s="9">
        <f t="shared" si="91"/>
        <v>13642.311273054522</v>
      </c>
      <c r="J717" s="9">
        <f t="shared" si="92"/>
        <v>1890133.0111503475</v>
      </c>
      <c r="K717" s="9">
        <f t="shared" si="93"/>
        <v>138.54932447433782</v>
      </c>
      <c r="M717" s="9">
        <f t="shared" si="89"/>
        <v>0</v>
      </c>
      <c r="N717" s="22">
        <f t="shared" si="90"/>
        <v>25394489.534958694</v>
      </c>
      <c r="P717" s="22">
        <f t="shared" si="94"/>
        <v>0</v>
      </c>
      <c r="Q717" s="22">
        <f t="shared" si="95"/>
        <v>1</v>
      </c>
    </row>
    <row r="718" spans="1:17" x14ac:dyDescent="0.25">
      <c r="A718">
        <f t="shared" si="88"/>
        <v>713</v>
      </c>
      <c r="D718">
        <v>1354302.945853964</v>
      </c>
      <c r="E718">
        <v>1313259.7255388058</v>
      </c>
      <c r="F718" s="22">
        <v>4181002.2589320666</v>
      </c>
      <c r="G718" s="22">
        <v>58574.017681772682</v>
      </c>
      <c r="H718" s="9">
        <v>664.89623180053968</v>
      </c>
      <c r="I718" s="9">
        <f t="shared" si="91"/>
        <v>17806.190701528205</v>
      </c>
      <c r="J718" s="9">
        <f t="shared" si="92"/>
        <v>4181002.2589320666</v>
      </c>
      <c r="K718" s="9">
        <f t="shared" si="93"/>
        <v>234.80610361952569</v>
      </c>
      <c r="M718" s="9">
        <f t="shared" si="89"/>
        <v>0</v>
      </c>
      <c r="N718" s="22">
        <f t="shared" si="90"/>
        <v>31431379.144124348</v>
      </c>
      <c r="P718" s="22">
        <f t="shared" si="94"/>
        <v>0</v>
      </c>
      <c r="Q718" s="22">
        <f t="shared" si="95"/>
        <v>1</v>
      </c>
    </row>
    <row r="719" spans="1:17" x14ac:dyDescent="0.25">
      <c r="A719">
        <f t="shared" si="88"/>
        <v>714</v>
      </c>
      <c r="D719">
        <v>2456433.3004191299</v>
      </c>
      <c r="E719">
        <v>2443554.2488686084</v>
      </c>
      <c r="F719" s="22">
        <v>5388063.849566333</v>
      </c>
      <c r="G719" s="22">
        <v>9626.9133435200274</v>
      </c>
      <c r="H719" s="9">
        <v>214.78015223283001</v>
      </c>
      <c r="I719" s="9">
        <f t="shared" si="91"/>
        <v>5587.4477246782535</v>
      </c>
      <c r="J719" s="9">
        <f t="shared" si="92"/>
        <v>5388063.849566333</v>
      </c>
      <c r="K719" s="9">
        <f t="shared" si="93"/>
        <v>964.31575113780559</v>
      </c>
      <c r="M719" s="9">
        <f t="shared" si="89"/>
        <v>0</v>
      </c>
      <c r="N719" s="22">
        <f t="shared" si="90"/>
        <v>5786831.5997901745</v>
      </c>
      <c r="P719" s="22">
        <f t="shared" si="94"/>
        <v>0</v>
      </c>
      <c r="Q719" s="22">
        <f t="shared" si="95"/>
        <v>1</v>
      </c>
    </row>
    <row r="720" spans="1:17" x14ac:dyDescent="0.25">
      <c r="A720">
        <f t="shared" si="88"/>
        <v>715</v>
      </c>
      <c r="D720">
        <v>1822629.6657395118</v>
      </c>
      <c r="E720">
        <v>1760405.1403876496</v>
      </c>
      <c r="F720" s="22">
        <v>4876802.3687674468</v>
      </c>
      <c r="G720" s="22">
        <v>70530.201255657623</v>
      </c>
      <c r="H720" s="9">
        <v>1017.5072592889373</v>
      </c>
      <c r="I720" s="9">
        <f t="shared" si="91"/>
        <v>26995.488078651895</v>
      </c>
      <c r="J720" s="9">
        <f t="shared" si="92"/>
        <v>4876802.3687674468</v>
      </c>
      <c r="K720" s="9">
        <f t="shared" si="93"/>
        <v>180.65249846784712</v>
      </c>
      <c r="M720" s="9">
        <f t="shared" si="89"/>
        <v>0</v>
      </c>
      <c r="N720" s="22">
        <f t="shared" si="90"/>
        <v>49114173.78853634</v>
      </c>
      <c r="P720" s="22">
        <f t="shared" si="94"/>
        <v>0</v>
      </c>
      <c r="Q720" s="22">
        <f t="shared" si="95"/>
        <v>1</v>
      </c>
    </row>
    <row r="721" spans="1:17" x14ac:dyDescent="0.25">
      <c r="A721">
        <f t="shared" si="88"/>
        <v>716</v>
      </c>
      <c r="D721">
        <v>1726261.191752468</v>
      </c>
      <c r="E721">
        <v>1661921.1661588389</v>
      </c>
      <c r="F721" s="22">
        <v>4974844.9399098661</v>
      </c>
      <c r="G721" s="22">
        <v>65427.139798072429</v>
      </c>
      <c r="H721" s="9">
        <v>1058.902371929853</v>
      </c>
      <c r="I721" s="9">
        <f t="shared" si="91"/>
        <v>27913.276703540054</v>
      </c>
      <c r="J721" s="9">
        <f t="shared" si="92"/>
        <v>4974844.9399098661</v>
      </c>
      <c r="K721" s="9">
        <f t="shared" si="93"/>
        <v>178.22504296956794</v>
      </c>
      <c r="M721" s="9">
        <f t="shared" si="89"/>
        <v>0</v>
      </c>
      <c r="N721" s="22">
        <f t="shared" si="90"/>
        <v>50851708.467170238</v>
      </c>
      <c r="P721" s="22">
        <f t="shared" si="94"/>
        <v>0</v>
      </c>
      <c r="Q721" s="22">
        <f t="shared" si="95"/>
        <v>1</v>
      </c>
    </row>
    <row r="722" spans="1:17" x14ac:dyDescent="0.25">
      <c r="A722">
        <f t="shared" si="88"/>
        <v>717</v>
      </c>
      <c r="D722">
        <v>2685092.9245663295</v>
      </c>
      <c r="E722">
        <v>2586465.2298562075</v>
      </c>
      <c r="F722" s="22">
        <v>2352521.9391285302</v>
      </c>
      <c r="G722" s="22">
        <v>133493.06966737338</v>
      </c>
      <c r="H722" s="9">
        <v>1603.7003784356057</v>
      </c>
      <c r="I722" s="9">
        <f t="shared" si="91"/>
        <v>42788.639073039303</v>
      </c>
      <c r="J722" s="9">
        <f t="shared" si="92"/>
        <v>2352521.9391285302</v>
      </c>
      <c r="K722" s="9">
        <f t="shared" si="93"/>
        <v>54.980059896572662</v>
      </c>
      <c r="M722" s="9">
        <f t="shared" si="89"/>
        <v>0</v>
      </c>
      <c r="N722" s="22">
        <f t="shared" si="90"/>
        <v>83224756.206950068</v>
      </c>
      <c r="P722" s="22">
        <f t="shared" si="94"/>
        <v>0</v>
      </c>
      <c r="Q722" s="22">
        <f t="shared" si="95"/>
        <v>1</v>
      </c>
    </row>
    <row r="723" spans="1:17" x14ac:dyDescent="0.25">
      <c r="A723">
        <f t="shared" si="88"/>
        <v>718</v>
      </c>
      <c r="D723">
        <v>1775348.8206407903</v>
      </c>
      <c r="E723">
        <v>1713505.558650217</v>
      </c>
      <c r="F723" s="22">
        <v>3459845.0080605648</v>
      </c>
      <c r="G723" s="22">
        <v>66248.273225785408</v>
      </c>
      <c r="H723" s="9">
        <v>1009.6166768607327</v>
      </c>
      <c r="I723" s="9">
        <f t="shared" si="91"/>
        <v>26830.080781990302</v>
      </c>
      <c r="J723" s="9">
        <f t="shared" si="92"/>
        <v>3459845.0080605648</v>
      </c>
      <c r="K723" s="9">
        <f t="shared" si="93"/>
        <v>128.95395418947029</v>
      </c>
      <c r="M723" s="9">
        <f t="shared" si="89"/>
        <v>0</v>
      </c>
      <c r="N723" s="22">
        <f t="shared" si="90"/>
        <v>50200316.555920035</v>
      </c>
      <c r="P723" s="22">
        <f t="shared" si="94"/>
        <v>0</v>
      </c>
      <c r="Q723" s="22">
        <f t="shared" si="95"/>
        <v>1</v>
      </c>
    </row>
    <row r="724" spans="1:17" x14ac:dyDescent="0.25">
      <c r="A724">
        <f t="shared" si="88"/>
        <v>719</v>
      </c>
      <c r="D724">
        <v>1973344.3119226135</v>
      </c>
      <c r="E724">
        <v>1903413.2170522481</v>
      </c>
      <c r="F724" s="22">
        <v>2794697.1814467954</v>
      </c>
      <c r="G724" s="22">
        <v>83196.510630495774</v>
      </c>
      <c r="H724" s="9">
        <v>1133.2040295211591</v>
      </c>
      <c r="I724" s="9">
        <f t="shared" si="91"/>
        <v>30338.906198559351</v>
      </c>
      <c r="J724" s="9">
        <f t="shared" si="92"/>
        <v>2794697.1814467954</v>
      </c>
      <c r="K724" s="9">
        <f t="shared" si="93"/>
        <v>92.115950494599645</v>
      </c>
      <c r="M724" s="9">
        <f t="shared" si="89"/>
        <v>0</v>
      </c>
      <c r="N724" s="22">
        <f t="shared" si="90"/>
        <v>57883115.215671904</v>
      </c>
      <c r="P724" s="22">
        <f t="shared" si="94"/>
        <v>0</v>
      </c>
      <c r="Q724" s="22">
        <f t="shared" si="95"/>
        <v>1</v>
      </c>
    </row>
    <row r="725" spans="1:17" x14ac:dyDescent="0.25">
      <c r="A725">
        <f t="shared" si="88"/>
        <v>720</v>
      </c>
      <c r="D725">
        <v>2169207.6705980632</v>
      </c>
      <c r="E725">
        <v>2090786.4007959664</v>
      </c>
      <c r="F725" s="22">
        <v>2827215.6240163003</v>
      </c>
      <c r="G725" s="22">
        <v>90516.722523872508</v>
      </c>
      <c r="H725" s="9">
        <v>1256.4242236385471</v>
      </c>
      <c r="I725" s="9">
        <f t="shared" si="91"/>
        <v>34022.283690941658</v>
      </c>
      <c r="J725" s="9">
        <f t="shared" si="92"/>
        <v>2827215.6240163003</v>
      </c>
      <c r="K725" s="9">
        <f t="shared" si="93"/>
        <v>83.098937440493998</v>
      </c>
      <c r="M725" s="9">
        <f t="shared" si="89"/>
        <v>0</v>
      </c>
      <c r="N725" s="22">
        <f t="shared" si="90"/>
        <v>65217351.757867023</v>
      </c>
      <c r="P725" s="22">
        <f t="shared" si="94"/>
        <v>0</v>
      </c>
      <c r="Q725" s="22">
        <f t="shared" si="95"/>
        <v>1</v>
      </c>
    </row>
    <row r="726" spans="1:17" x14ac:dyDescent="0.25">
      <c r="A726">
        <f t="shared" si="88"/>
        <v>721</v>
      </c>
      <c r="D726">
        <v>2651341.8546050191</v>
      </c>
      <c r="E726">
        <v>2613327.4410844087</v>
      </c>
      <c r="F726" s="22">
        <v>2729872.8588097473</v>
      </c>
      <c r="G726" s="22">
        <v>44046.093327691109</v>
      </c>
      <c r="H726" s="9">
        <v>619.56755721721129</v>
      </c>
      <c r="I726" s="9">
        <f t="shared" si="91"/>
        <v>16492.173161781626</v>
      </c>
      <c r="J726" s="9">
        <f t="shared" si="92"/>
        <v>2729872.8588097473</v>
      </c>
      <c r="K726" s="9">
        <f t="shared" si="93"/>
        <v>165.5253575153975</v>
      </c>
      <c r="M726" s="9">
        <f t="shared" si="89"/>
        <v>0</v>
      </c>
      <c r="N726" s="22">
        <f t="shared" si="90"/>
        <v>30254473.464753505</v>
      </c>
      <c r="P726" s="22">
        <f t="shared" si="94"/>
        <v>0</v>
      </c>
      <c r="Q726" s="22">
        <f t="shared" si="95"/>
        <v>1</v>
      </c>
    </row>
    <row r="727" spans="1:17" x14ac:dyDescent="0.25">
      <c r="A727">
        <f t="shared" si="88"/>
        <v>722</v>
      </c>
      <c r="D727">
        <v>1882603.9654686202</v>
      </c>
      <c r="E727">
        <v>1835096.2958321052</v>
      </c>
      <c r="F727" s="22">
        <v>3633547.9179130839</v>
      </c>
      <c r="G727" s="22">
        <v>58144.65751213942</v>
      </c>
      <c r="H727" s="9">
        <v>777.01738558704892</v>
      </c>
      <c r="I727" s="9">
        <f t="shared" si="91"/>
        <v>20610.727395105652</v>
      </c>
      <c r="J727" s="9">
        <f t="shared" si="92"/>
        <v>3633547.9179130839</v>
      </c>
      <c r="K727" s="9">
        <f t="shared" si="93"/>
        <v>176.29401661854632</v>
      </c>
      <c r="M727" s="9">
        <f t="shared" si="89"/>
        <v>0</v>
      </c>
      <c r="N727" s="22">
        <f t="shared" si="90"/>
        <v>37587906.872298218</v>
      </c>
      <c r="P727" s="22">
        <f t="shared" si="94"/>
        <v>0</v>
      </c>
      <c r="Q727" s="22">
        <f t="shared" si="95"/>
        <v>1</v>
      </c>
    </row>
    <row r="728" spans="1:17" x14ac:dyDescent="0.25">
      <c r="A728">
        <f t="shared" si="88"/>
        <v>723</v>
      </c>
      <c r="D728">
        <v>1750890.3772525785</v>
      </c>
      <c r="E728">
        <v>1719471.3495963437</v>
      </c>
      <c r="F728" s="22">
        <v>3351746.0370900058</v>
      </c>
      <c r="G728" s="22">
        <v>27193.03316335984</v>
      </c>
      <c r="H728" s="9">
        <v>517.35976991574353</v>
      </c>
      <c r="I728" s="9">
        <f t="shared" si="91"/>
        <v>13630.830958380906</v>
      </c>
      <c r="J728" s="9">
        <f t="shared" si="92"/>
        <v>3351746.0370900058</v>
      </c>
      <c r="K728" s="9">
        <f t="shared" si="93"/>
        <v>245.89447608321981</v>
      </c>
      <c r="M728" s="9">
        <f t="shared" si="89"/>
        <v>0</v>
      </c>
      <c r="N728" s="22">
        <f t="shared" si="90"/>
        <v>23909915.879671805</v>
      </c>
      <c r="P728" s="22">
        <f t="shared" si="94"/>
        <v>0</v>
      </c>
      <c r="Q728" s="22">
        <f t="shared" si="95"/>
        <v>1</v>
      </c>
    </row>
    <row r="729" spans="1:17" x14ac:dyDescent="0.25">
      <c r="A729">
        <f t="shared" si="88"/>
        <v>724</v>
      </c>
      <c r="D729">
        <v>1641569.3909667395</v>
      </c>
      <c r="E729">
        <v>1612320.7990535866</v>
      </c>
      <c r="F729" s="22">
        <v>4767553.5752147371</v>
      </c>
      <c r="G729" s="22">
        <v>30328.96165480576</v>
      </c>
      <c r="H729" s="9">
        <v>483.07844717393164</v>
      </c>
      <c r="I729" s="9">
        <f t="shared" si="91"/>
        <v>12689.209115602276</v>
      </c>
      <c r="J729" s="9">
        <f t="shared" si="92"/>
        <v>4767553.5752147371</v>
      </c>
      <c r="K729" s="9">
        <f t="shared" si="93"/>
        <v>375.71715713571888</v>
      </c>
      <c r="M729" s="9">
        <f t="shared" si="89"/>
        <v>0</v>
      </c>
      <c r="N729" s="22">
        <f t="shared" si="90"/>
        <v>20610864.655989815</v>
      </c>
      <c r="P729" s="22">
        <f t="shared" si="94"/>
        <v>0</v>
      </c>
      <c r="Q729" s="22">
        <f t="shared" si="95"/>
        <v>1</v>
      </c>
    </row>
    <row r="730" spans="1:17" x14ac:dyDescent="0.25">
      <c r="A730">
        <f t="shared" si="88"/>
        <v>725</v>
      </c>
      <c r="D730">
        <v>2416536.6261903327</v>
      </c>
      <c r="E730">
        <v>2337361.1473103948</v>
      </c>
      <c r="F730" s="22">
        <v>3775509.2916033696</v>
      </c>
      <c r="G730" s="22">
        <v>118412.35245358353</v>
      </c>
      <c r="H730" s="9">
        <v>1315.8811888373675</v>
      </c>
      <c r="I730" s="9">
        <f t="shared" si="91"/>
        <v>34349.489757272255</v>
      </c>
      <c r="J730" s="9">
        <f t="shared" si="92"/>
        <v>3775509.2916033696</v>
      </c>
      <c r="K730" s="9">
        <f t="shared" si="93"/>
        <v>109.91456694939822</v>
      </c>
      <c r="M730" s="9">
        <f t="shared" si="89"/>
        <v>0</v>
      </c>
      <c r="N730" s="22">
        <f t="shared" si="90"/>
        <v>64923470.222941145</v>
      </c>
      <c r="P730" s="22">
        <f t="shared" si="94"/>
        <v>0</v>
      </c>
      <c r="Q730" s="22">
        <f t="shared" si="95"/>
        <v>1</v>
      </c>
    </row>
    <row r="731" spans="1:17" x14ac:dyDescent="0.25">
      <c r="A731">
        <f t="shared" si="88"/>
        <v>726</v>
      </c>
      <c r="D731">
        <v>1928877.8586494769</v>
      </c>
      <c r="E731">
        <v>1892454.5109138759</v>
      </c>
      <c r="F731" s="22">
        <v>3391995.903959828</v>
      </c>
      <c r="G731" s="22">
        <v>47292.869295282464</v>
      </c>
      <c r="H731" s="9">
        <v>580.83023738395423</v>
      </c>
      <c r="I731" s="9">
        <f t="shared" si="91"/>
        <v>15801.905181613145</v>
      </c>
      <c r="J731" s="9">
        <f t="shared" si="92"/>
        <v>3391995.903959828</v>
      </c>
      <c r="K731" s="9">
        <f t="shared" si="93"/>
        <v>214.65740143199329</v>
      </c>
      <c r="M731" s="9">
        <f t="shared" si="89"/>
        <v>0</v>
      </c>
      <c r="N731" s="22">
        <f t="shared" si="90"/>
        <v>28211814.459266461</v>
      </c>
      <c r="P731" s="22">
        <f t="shared" si="94"/>
        <v>0</v>
      </c>
      <c r="Q731" s="22">
        <f t="shared" si="95"/>
        <v>1</v>
      </c>
    </row>
    <row r="732" spans="1:17" x14ac:dyDescent="0.25">
      <c r="A732">
        <f t="shared" si="88"/>
        <v>727</v>
      </c>
      <c r="D732">
        <v>3034221.736297613</v>
      </c>
      <c r="E732">
        <v>2871246.1736353994</v>
      </c>
      <c r="F732" s="22">
        <v>2716736.993657032</v>
      </c>
      <c r="G732" s="22">
        <v>203796.89486455725</v>
      </c>
      <c r="H732" s="9">
        <v>2619.7845570326681</v>
      </c>
      <c r="I732" s="9">
        <f t="shared" si="91"/>
        <v>70705.318105374725</v>
      </c>
      <c r="J732" s="9">
        <f t="shared" si="92"/>
        <v>2716736.993657032</v>
      </c>
      <c r="K732" s="9">
        <f t="shared" si="93"/>
        <v>38.423375588356443</v>
      </c>
      <c r="M732" s="9">
        <f t="shared" si="89"/>
        <v>0</v>
      </c>
      <c r="N732" s="22">
        <f t="shared" si="90"/>
        <v>138693899.21709242</v>
      </c>
      <c r="P732" s="22">
        <f t="shared" si="94"/>
        <v>0</v>
      </c>
      <c r="Q732" s="22">
        <f t="shared" si="95"/>
        <v>1</v>
      </c>
    </row>
    <row r="733" spans="1:17" x14ac:dyDescent="0.25">
      <c r="A733">
        <f t="shared" si="88"/>
        <v>728</v>
      </c>
      <c r="D733">
        <v>957240.33596016211</v>
      </c>
      <c r="E733">
        <v>933525.48553890805</v>
      </c>
      <c r="F733" s="22">
        <v>3168574.4242352857</v>
      </c>
      <c r="G733" s="22">
        <v>43226.550678608473</v>
      </c>
      <c r="H733" s="9">
        <v>383.50569230343899</v>
      </c>
      <c r="I733" s="9">
        <f t="shared" si="91"/>
        <v>10288.450706756861</v>
      </c>
      <c r="J733" s="9">
        <f t="shared" si="92"/>
        <v>3168574.4242352857</v>
      </c>
      <c r="K733" s="9">
        <f t="shared" si="93"/>
        <v>307.97391313294128</v>
      </c>
      <c r="M733" s="9">
        <f t="shared" si="89"/>
        <v>0</v>
      </c>
      <c r="N733" s="22">
        <f t="shared" si="90"/>
        <v>17408326.989278439</v>
      </c>
      <c r="P733" s="22">
        <f t="shared" si="94"/>
        <v>0</v>
      </c>
      <c r="Q733" s="22">
        <f t="shared" si="95"/>
        <v>1</v>
      </c>
    </row>
    <row r="734" spans="1:17" x14ac:dyDescent="0.25">
      <c r="A734">
        <f t="shared" si="88"/>
        <v>729</v>
      </c>
      <c r="D734">
        <v>2725097.7362040523</v>
      </c>
      <c r="E734">
        <v>2659631.3978171665</v>
      </c>
      <c r="F734" s="22">
        <v>1688670.7513525526</v>
      </c>
      <c r="G734" s="22">
        <v>70902.618766628133</v>
      </c>
      <c r="H734" s="9">
        <v>1049.7872743140615</v>
      </c>
      <c r="I734" s="9">
        <f t="shared" si="91"/>
        <v>28401.916245766544</v>
      </c>
      <c r="J734" s="9">
        <f t="shared" si="92"/>
        <v>1688670.7513525526</v>
      </c>
      <c r="K734" s="9">
        <f t="shared" si="93"/>
        <v>59.456226007435603</v>
      </c>
      <c r="M734" s="9">
        <f t="shared" si="89"/>
        <v>0</v>
      </c>
      <c r="N734" s="22">
        <f t="shared" si="90"/>
        <v>55115161.74018053</v>
      </c>
      <c r="P734" s="22">
        <f t="shared" si="94"/>
        <v>0</v>
      </c>
      <c r="Q734" s="22">
        <f t="shared" si="95"/>
        <v>1</v>
      </c>
    </row>
    <row r="735" spans="1:17" x14ac:dyDescent="0.25">
      <c r="A735">
        <f t="shared" si="88"/>
        <v>730</v>
      </c>
      <c r="D735">
        <v>2378396.4933010908</v>
      </c>
      <c r="E735">
        <v>2347776.9663080662</v>
      </c>
      <c r="F735" s="22">
        <v>3808033.9244986591</v>
      </c>
      <c r="G735" s="22">
        <v>41518.860066735899</v>
      </c>
      <c r="H735" s="9">
        <v>484.11612929747207</v>
      </c>
      <c r="I735" s="9">
        <f t="shared" si="91"/>
        <v>13283.975590653805</v>
      </c>
      <c r="J735" s="9">
        <f t="shared" si="92"/>
        <v>3808033.9244986591</v>
      </c>
      <c r="K735" s="9">
        <f t="shared" si="93"/>
        <v>286.66372491514318</v>
      </c>
      <c r="M735" s="9">
        <f t="shared" si="89"/>
        <v>0</v>
      </c>
      <c r="N735" s="22">
        <f t="shared" si="90"/>
        <v>22759917.256808951</v>
      </c>
      <c r="P735" s="22">
        <f t="shared" si="94"/>
        <v>0</v>
      </c>
      <c r="Q735" s="22">
        <f t="shared" si="95"/>
        <v>1</v>
      </c>
    </row>
    <row r="736" spans="1:17" x14ac:dyDescent="0.25">
      <c r="A736">
        <f t="shared" si="88"/>
        <v>731</v>
      </c>
      <c r="D736">
        <v>2904973.0063820379</v>
      </c>
      <c r="E736">
        <v>2866722.9135109736</v>
      </c>
      <c r="F736" s="22">
        <v>4819754.6171880495</v>
      </c>
      <c r="G736" s="22">
        <v>38155.317517192132</v>
      </c>
      <c r="H736" s="9">
        <v>626.30352623198269</v>
      </c>
      <c r="I736" s="9">
        <f t="shared" si="91"/>
        <v>16594.420291182545</v>
      </c>
      <c r="J736" s="9">
        <f t="shared" si="92"/>
        <v>4819754.6171880495</v>
      </c>
      <c r="K736" s="9">
        <f t="shared" si="93"/>
        <v>290.44428986464982</v>
      </c>
      <c r="M736" s="9">
        <f t="shared" si="89"/>
        <v>0</v>
      </c>
      <c r="N736" s="22">
        <f t="shared" si="90"/>
        <v>28369085.965177044</v>
      </c>
      <c r="P736" s="22">
        <f t="shared" si="94"/>
        <v>0</v>
      </c>
      <c r="Q736" s="22">
        <f t="shared" si="95"/>
        <v>1</v>
      </c>
    </row>
    <row r="737" spans="1:17" x14ac:dyDescent="0.25">
      <c r="A737">
        <f t="shared" si="88"/>
        <v>732</v>
      </c>
      <c r="D737">
        <v>1623367.1045405352</v>
      </c>
      <c r="E737">
        <v>1580143.3747864407</v>
      </c>
      <c r="F737" s="22">
        <v>4085429.5778518496</v>
      </c>
      <c r="G737" s="22">
        <v>38603.735681023143</v>
      </c>
      <c r="H737" s="9">
        <v>715.99801638159624</v>
      </c>
      <c r="I737" s="9">
        <f t="shared" si="91"/>
        <v>18752.182916516358</v>
      </c>
      <c r="J737" s="9">
        <f t="shared" si="92"/>
        <v>4085429.5778518496</v>
      </c>
      <c r="K737" s="9">
        <f t="shared" si="93"/>
        <v>217.86421325132906</v>
      </c>
      <c r="M737" s="9">
        <f t="shared" si="89"/>
        <v>0</v>
      </c>
      <c r="N737" s="22">
        <f t="shared" si="90"/>
        <v>33418936.255180869</v>
      </c>
      <c r="P737" s="22">
        <f t="shared" si="94"/>
        <v>0</v>
      </c>
      <c r="Q737" s="22">
        <f t="shared" si="95"/>
        <v>1</v>
      </c>
    </row>
    <row r="738" spans="1:17" x14ac:dyDescent="0.25">
      <c r="A738">
        <f t="shared" si="88"/>
        <v>733</v>
      </c>
      <c r="D738">
        <v>3183613.5746687562</v>
      </c>
      <c r="E738">
        <v>3077960.7751505054</v>
      </c>
      <c r="F738" s="22">
        <v>4204353.9744683336</v>
      </c>
      <c r="G738" s="22">
        <v>131133.38805498034</v>
      </c>
      <c r="H738" s="9">
        <v>1723.1688801822529</v>
      </c>
      <c r="I738" s="9">
        <f t="shared" si="91"/>
        <v>45836.410542997954</v>
      </c>
      <c r="J738" s="9">
        <f t="shared" si="92"/>
        <v>4204353.9744683336</v>
      </c>
      <c r="K738" s="9">
        <f t="shared" si="93"/>
        <v>91.7252010936663</v>
      </c>
      <c r="M738" s="9">
        <f t="shared" si="89"/>
        <v>0</v>
      </c>
      <c r="N738" s="22">
        <f t="shared" si="90"/>
        <v>87468467.111527577</v>
      </c>
      <c r="P738" s="22">
        <f t="shared" si="94"/>
        <v>0</v>
      </c>
      <c r="Q738" s="22">
        <f t="shared" si="95"/>
        <v>1</v>
      </c>
    </row>
    <row r="739" spans="1:17" x14ac:dyDescent="0.25">
      <c r="A739">
        <f t="shared" si="88"/>
        <v>734</v>
      </c>
      <c r="D739">
        <v>1678571.2313250864</v>
      </c>
      <c r="E739">
        <v>1648891.7091441341</v>
      </c>
      <c r="F739" s="22">
        <v>4083552.2211359059</v>
      </c>
      <c r="G739" s="22">
        <v>37829.345516921443</v>
      </c>
      <c r="H739" s="9">
        <v>488.0238125508622</v>
      </c>
      <c r="I739" s="9">
        <f t="shared" si="91"/>
        <v>12876.163902984374</v>
      </c>
      <c r="J739" s="9">
        <f t="shared" si="92"/>
        <v>4083552.2211359059</v>
      </c>
      <c r="K739" s="9">
        <f t="shared" si="93"/>
        <v>317.14043498541054</v>
      </c>
      <c r="M739" s="9">
        <f t="shared" si="89"/>
        <v>0</v>
      </c>
      <c r="N739" s="22">
        <f t="shared" si="90"/>
        <v>21668775.58483284</v>
      </c>
      <c r="P739" s="22">
        <f t="shared" si="94"/>
        <v>0</v>
      </c>
      <c r="Q739" s="22">
        <f t="shared" si="95"/>
        <v>1</v>
      </c>
    </row>
    <row r="740" spans="1:17" x14ac:dyDescent="0.25">
      <c r="A740">
        <f t="shared" si="88"/>
        <v>735</v>
      </c>
      <c r="D740">
        <v>1591652.6363791858</v>
      </c>
      <c r="E740">
        <v>1534591.3010874935</v>
      </c>
      <c r="F740" s="22">
        <v>2940408.1323684724</v>
      </c>
      <c r="G740" s="22">
        <v>83811.975618716519</v>
      </c>
      <c r="H740" s="9">
        <v>928.01643012866043</v>
      </c>
      <c r="I740" s="9">
        <f t="shared" si="91"/>
        <v>24755.489702947783</v>
      </c>
      <c r="J740" s="9">
        <f t="shared" si="92"/>
        <v>2940408.1323684724</v>
      </c>
      <c r="K740" s="9">
        <f t="shared" si="93"/>
        <v>118.77802328500658</v>
      </c>
      <c r="M740" s="9">
        <f t="shared" si="89"/>
        <v>0</v>
      </c>
      <c r="N740" s="22">
        <f t="shared" si="90"/>
        <v>46570571.273527093</v>
      </c>
      <c r="P740" s="22">
        <f t="shared" si="94"/>
        <v>0</v>
      </c>
      <c r="Q740" s="22">
        <f t="shared" si="95"/>
        <v>1</v>
      </c>
    </row>
    <row r="741" spans="1:17" x14ac:dyDescent="0.25">
      <c r="A741">
        <f t="shared" si="88"/>
        <v>736</v>
      </c>
      <c r="D741">
        <v>2299463.8553677876</v>
      </c>
      <c r="E741">
        <v>2265361.3218590263</v>
      </c>
      <c r="F741" s="22">
        <v>3456700.8481281097</v>
      </c>
      <c r="G741" s="22">
        <v>29287.138022587671</v>
      </c>
      <c r="H741" s="9">
        <v>550.94193526582967</v>
      </c>
      <c r="I741" s="9">
        <f t="shared" si="91"/>
        <v>14795.043137441009</v>
      </c>
      <c r="J741" s="9">
        <f t="shared" si="92"/>
        <v>3456700.8481281097</v>
      </c>
      <c r="K741" s="9">
        <f t="shared" si="93"/>
        <v>233.6391192655887</v>
      </c>
      <c r="M741" s="9">
        <f t="shared" si="89"/>
        <v>0</v>
      </c>
      <c r="N741" s="22">
        <f t="shared" si="90"/>
        <v>26133385.426753908</v>
      </c>
      <c r="P741" s="22">
        <f t="shared" si="94"/>
        <v>0</v>
      </c>
      <c r="Q741" s="22">
        <f t="shared" si="95"/>
        <v>1</v>
      </c>
    </row>
    <row r="742" spans="1:17" x14ac:dyDescent="0.25">
      <c r="A742">
        <f t="shared" si="88"/>
        <v>737</v>
      </c>
      <c r="D742">
        <v>2178900.6889350894</v>
      </c>
      <c r="E742">
        <v>2142422.3233477562</v>
      </c>
      <c r="F742" s="22">
        <v>2991619.7688793237</v>
      </c>
      <c r="G742" s="22">
        <v>35966.071724503243</v>
      </c>
      <c r="H742" s="9">
        <v>595.21336290219915</v>
      </c>
      <c r="I742" s="9">
        <f t="shared" si="91"/>
        <v>15825.774126408643</v>
      </c>
      <c r="J742" s="9">
        <f t="shared" si="92"/>
        <v>2991619.7688793237</v>
      </c>
      <c r="K742" s="9">
        <f t="shared" si="93"/>
        <v>189.03465606065834</v>
      </c>
      <c r="M742" s="9">
        <f t="shared" si="89"/>
        <v>0</v>
      </c>
      <c r="N742" s="22">
        <f t="shared" si="90"/>
        <v>28659928.483937964</v>
      </c>
      <c r="P742" s="22">
        <f t="shared" si="94"/>
        <v>0</v>
      </c>
      <c r="Q742" s="22">
        <f t="shared" si="95"/>
        <v>1</v>
      </c>
    </row>
    <row r="743" spans="1:17" x14ac:dyDescent="0.25">
      <c r="A743">
        <f t="shared" si="88"/>
        <v>738</v>
      </c>
      <c r="D743">
        <v>1842001.3300185415</v>
      </c>
      <c r="E743">
        <v>1801197.5086327081</v>
      </c>
      <c r="F743" s="22">
        <v>3787992.0800731881</v>
      </c>
      <c r="G743" s="22">
        <v>33439.521165456805</v>
      </c>
      <c r="H743" s="9">
        <v>655.98387649265715</v>
      </c>
      <c r="I743" s="9">
        <f t="shared" si="91"/>
        <v>17702.329870029978</v>
      </c>
      <c r="J743" s="9">
        <f t="shared" si="92"/>
        <v>3787992.0800731881</v>
      </c>
      <c r="K743" s="9">
        <f t="shared" si="93"/>
        <v>213.98268521062042</v>
      </c>
      <c r="M743" s="9">
        <f t="shared" si="89"/>
        <v>0</v>
      </c>
      <c r="N743" s="22">
        <f t="shared" si="90"/>
        <v>31616667.659986768</v>
      </c>
      <c r="P743" s="22">
        <f t="shared" si="94"/>
        <v>0</v>
      </c>
      <c r="Q743" s="22">
        <f t="shared" si="95"/>
        <v>1</v>
      </c>
    </row>
    <row r="744" spans="1:17" x14ac:dyDescent="0.25">
      <c r="A744">
        <f t="shared" si="88"/>
        <v>739</v>
      </c>
      <c r="D744">
        <v>2128327.1702180244</v>
      </c>
      <c r="E744">
        <v>2029862.8588386367</v>
      </c>
      <c r="F744" s="22">
        <v>4086732.6027065585</v>
      </c>
      <c r="G744" s="22">
        <v>130149.60376583812</v>
      </c>
      <c r="H744" s="9">
        <v>1602.7060987658333</v>
      </c>
      <c r="I744" s="9">
        <f t="shared" si="91"/>
        <v>42717.756848833582</v>
      </c>
      <c r="J744" s="9">
        <f t="shared" si="92"/>
        <v>4086732.6027065585</v>
      </c>
      <c r="K744" s="9">
        <f t="shared" si="93"/>
        <v>95.668239724487023</v>
      </c>
      <c r="M744" s="9">
        <f t="shared" si="89"/>
        <v>0</v>
      </c>
      <c r="N744" s="22">
        <f t="shared" si="90"/>
        <v>81348781.094960615</v>
      </c>
      <c r="P744" s="22">
        <f t="shared" si="94"/>
        <v>0</v>
      </c>
      <c r="Q744" s="22">
        <f t="shared" si="95"/>
        <v>1</v>
      </c>
    </row>
    <row r="745" spans="1:17" x14ac:dyDescent="0.25">
      <c r="A745">
        <f t="shared" si="88"/>
        <v>740</v>
      </c>
      <c r="D745">
        <v>1556100.8420907597</v>
      </c>
      <c r="E745">
        <v>1518806.6304573533</v>
      </c>
      <c r="F745" s="22">
        <v>3844236.8774497821</v>
      </c>
      <c r="G745" s="22">
        <v>54551.49715374739</v>
      </c>
      <c r="H745" s="9">
        <v>599.81731688826767</v>
      </c>
      <c r="I745" s="9">
        <f t="shared" si="91"/>
        <v>16179.720775037011</v>
      </c>
      <c r="J745" s="9">
        <f t="shared" si="92"/>
        <v>3844236.8774497821</v>
      </c>
      <c r="K745" s="9">
        <f t="shared" si="93"/>
        <v>237.59599630303191</v>
      </c>
      <c r="M745" s="9">
        <f t="shared" si="89"/>
        <v>0</v>
      </c>
      <c r="N745" s="22">
        <f t="shared" si="90"/>
        <v>28515204.672624242</v>
      </c>
      <c r="P745" s="22">
        <f t="shared" si="94"/>
        <v>0</v>
      </c>
      <c r="Q745" s="22">
        <f t="shared" si="95"/>
        <v>1</v>
      </c>
    </row>
    <row r="746" spans="1:17" x14ac:dyDescent="0.25">
      <c r="A746">
        <f t="shared" si="88"/>
        <v>741</v>
      </c>
      <c r="D746">
        <v>1447601.7715592333</v>
      </c>
      <c r="E746">
        <v>1403448.2824964379</v>
      </c>
      <c r="F746" s="22">
        <v>1311180.3343630896</v>
      </c>
      <c r="G746" s="22">
        <v>64305.434222632161</v>
      </c>
      <c r="H746" s="9">
        <v>723.19411947088884</v>
      </c>
      <c r="I746" s="9">
        <f t="shared" si="91"/>
        <v>19155.549695003163</v>
      </c>
      <c r="J746" s="9">
        <f t="shared" si="92"/>
        <v>1311180.3343630896</v>
      </c>
      <c r="K746" s="9">
        <f t="shared" si="93"/>
        <v>68.449110322588069</v>
      </c>
      <c r="M746" s="9">
        <f t="shared" si="89"/>
        <v>0</v>
      </c>
      <c r="N746" s="22">
        <f t="shared" si="90"/>
        <v>36999919.055643238</v>
      </c>
      <c r="P746" s="22">
        <f t="shared" si="94"/>
        <v>0</v>
      </c>
      <c r="Q746" s="22">
        <f t="shared" si="95"/>
        <v>1</v>
      </c>
    </row>
    <row r="747" spans="1:17" x14ac:dyDescent="0.25">
      <c r="A747">
        <f t="shared" si="88"/>
        <v>742</v>
      </c>
      <c r="D747">
        <v>1665458.6094663725</v>
      </c>
      <c r="E747">
        <v>1624045.280431231</v>
      </c>
      <c r="F747" s="22">
        <v>3101419.3597207381</v>
      </c>
      <c r="G747" s="22">
        <v>44377.938289377045</v>
      </c>
      <c r="H747" s="9">
        <v>670.47550256156319</v>
      </c>
      <c r="I747" s="9">
        <f t="shared" si="91"/>
        <v>17966.758668605791</v>
      </c>
      <c r="J747" s="9">
        <f t="shared" si="92"/>
        <v>3101419.3597207381</v>
      </c>
      <c r="K747" s="9">
        <f t="shared" si="93"/>
        <v>172.61985964891943</v>
      </c>
      <c r="M747" s="9">
        <f t="shared" si="89"/>
        <v>0</v>
      </c>
      <c r="N747" s="22">
        <f t="shared" si="90"/>
        <v>32832097.977490842</v>
      </c>
      <c r="P747" s="22">
        <f t="shared" si="94"/>
        <v>0</v>
      </c>
      <c r="Q747" s="22">
        <f t="shared" si="95"/>
        <v>1</v>
      </c>
    </row>
    <row r="748" spans="1:17" x14ac:dyDescent="0.25">
      <c r="A748">
        <f t="shared" si="88"/>
        <v>743</v>
      </c>
      <c r="D748">
        <v>2028451.2478801284</v>
      </c>
      <c r="E748">
        <v>1973261.38974016</v>
      </c>
      <c r="F748" s="22">
        <v>3870579.0635174881</v>
      </c>
      <c r="G748" s="22">
        <v>60142.723539536702</v>
      </c>
      <c r="H748" s="9">
        <v>905.01236569658431</v>
      </c>
      <c r="I748" s="9">
        <f t="shared" si="91"/>
        <v>23943.568055443924</v>
      </c>
      <c r="J748" s="9">
        <f t="shared" si="92"/>
        <v>3870579.0635174881</v>
      </c>
      <c r="K748" s="9">
        <f t="shared" si="93"/>
        <v>161.65423025318296</v>
      </c>
      <c r="M748" s="9">
        <f t="shared" si="89"/>
        <v>0</v>
      </c>
      <c r="N748" s="22">
        <f t="shared" si="90"/>
        <v>44016557.047370359</v>
      </c>
      <c r="P748" s="22">
        <f t="shared" si="94"/>
        <v>0</v>
      </c>
      <c r="Q748" s="22">
        <f t="shared" si="95"/>
        <v>1</v>
      </c>
    </row>
    <row r="749" spans="1:17" x14ac:dyDescent="0.25">
      <c r="A749">
        <f t="shared" si="88"/>
        <v>744</v>
      </c>
      <c r="D749">
        <v>3102628.231564946</v>
      </c>
      <c r="E749">
        <v>3046564.8402267206</v>
      </c>
      <c r="F749" s="22">
        <v>3594075.0257697976</v>
      </c>
      <c r="G749" s="22">
        <v>53505.224954933328</v>
      </c>
      <c r="H749" s="9">
        <v>903.08062743166374</v>
      </c>
      <c r="I749" s="9">
        <f t="shared" si="91"/>
        <v>24322.54169817573</v>
      </c>
      <c r="J749" s="9">
        <f t="shared" si="92"/>
        <v>3594075.0257697976</v>
      </c>
      <c r="K749" s="9">
        <f t="shared" si="93"/>
        <v>147.76724695837873</v>
      </c>
      <c r="M749" s="9">
        <f t="shared" si="89"/>
        <v>0</v>
      </c>
      <c r="N749" s="22">
        <f t="shared" si="90"/>
        <v>45051008.370581657</v>
      </c>
      <c r="P749" s="22">
        <f t="shared" si="94"/>
        <v>0</v>
      </c>
      <c r="Q749" s="22">
        <f t="shared" si="95"/>
        <v>1</v>
      </c>
    </row>
    <row r="750" spans="1:17" x14ac:dyDescent="0.25">
      <c r="A750">
        <f t="shared" si="88"/>
        <v>745</v>
      </c>
      <c r="D750">
        <v>3077957.5083227959</v>
      </c>
      <c r="E750">
        <v>2987694.6505344515</v>
      </c>
      <c r="F750" s="22">
        <v>3539049.2626255704</v>
      </c>
      <c r="G750" s="22">
        <v>89981.671116097423</v>
      </c>
      <c r="H750" s="9">
        <v>1467.9377316005848</v>
      </c>
      <c r="I750" s="9">
        <f t="shared" si="91"/>
        <v>39159.63822289533</v>
      </c>
      <c r="J750" s="9">
        <f t="shared" si="92"/>
        <v>3539049.2626255704</v>
      </c>
      <c r="K750" s="9">
        <f t="shared" si="93"/>
        <v>90.374922323884149</v>
      </c>
      <c r="M750" s="9">
        <f t="shared" si="89"/>
        <v>0</v>
      </c>
      <c r="N750" s="22">
        <f t="shared" si="90"/>
        <v>74780227.183165088</v>
      </c>
      <c r="P750" s="22">
        <f t="shared" si="94"/>
        <v>0</v>
      </c>
      <c r="Q750" s="22">
        <f t="shared" si="95"/>
        <v>1</v>
      </c>
    </row>
    <row r="751" spans="1:17" x14ac:dyDescent="0.25">
      <c r="A751">
        <f t="shared" si="88"/>
        <v>746</v>
      </c>
      <c r="D751">
        <v>1772039.6124500844</v>
      </c>
      <c r="E751">
        <v>1737127.0907969598</v>
      </c>
      <c r="F751" s="22">
        <v>3690977.6950242892</v>
      </c>
      <c r="G751" s="22">
        <v>29322.922227718271</v>
      </c>
      <c r="H751" s="9">
        <v>560.36348009639914</v>
      </c>
      <c r="I751" s="9">
        <f t="shared" si="91"/>
        <v>15146.448393991575</v>
      </c>
      <c r="J751" s="9">
        <f t="shared" si="92"/>
        <v>3690977.6950242892</v>
      </c>
      <c r="K751" s="9">
        <f t="shared" si="93"/>
        <v>243.68601793727817</v>
      </c>
      <c r="M751" s="9">
        <f t="shared" si="89"/>
        <v>0</v>
      </c>
      <c r="N751" s="22">
        <f t="shared" si="90"/>
        <v>26601919.09295886</v>
      </c>
      <c r="P751" s="22">
        <f t="shared" si="94"/>
        <v>0</v>
      </c>
      <c r="Q751" s="22">
        <f t="shared" si="95"/>
        <v>1</v>
      </c>
    </row>
    <row r="752" spans="1:17" x14ac:dyDescent="0.25">
      <c r="A752">
        <f t="shared" si="88"/>
        <v>747</v>
      </c>
      <c r="D752">
        <v>1914446.9641646708</v>
      </c>
      <c r="E752">
        <v>1864791.800324626</v>
      </c>
      <c r="F752" s="22">
        <v>2582284.4101571292</v>
      </c>
      <c r="G752" s="22">
        <v>63082.533855127265</v>
      </c>
      <c r="H752" s="9">
        <v>800.78971931530396</v>
      </c>
      <c r="I752" s="9">
        <f t="shared" si="91"/>
        <v>21542.396280365017</v>
      </c>
      <c r="J752" s="9">
        <f t="shared" si="92"/>
        <v>2582284.4101571292</v>
      </c>
      <c r="K752" s="9">
        <f t="shared" si="93"/>
        <v>119.8698778237021</v>
      </c>
      <c r="M752" s="9">
        <f t="shared" si="89"/>
        <v>0</v>
      </c>
      <c r="N752" s="22">
        <f t="shared" si="90"/>
        <v>40502508.150572903</v>
      </c>
      <c r="P752" s="22">
        <f t="shared" si="94"/>
        <v>0</v>
      </c>
      <c r="Q752" s="22">
        <f t="shared" si="95"/>
        <v>1</v>
      </c>
    </row>
    <row r="753" spans="1:17" x14ac:dyDescent="0.25">
      <c r="A753">
        <f t="shared" si="88"/>
        <v>748</v>
      </c>
      <c r="D753">
        <v>1969158.1842824125</v>
      </c>
      <c r="E753">
        <v>1921363.4446530214</v>
      </c>
      <c r="F753" s="22">
        <v>4197612.0184943462</v>
      </c>
      <c r="G753" s="22">
        <v>50575.808258343386</v>
      </c>
      <c r="H753" s="9">
        <v>792.8463498293313</v>
      </c>
      <c r="I753" s="9">
        <f t="shared" si="91"/>
        <v>20735.269840815043</v>
      </c>
      <c r="J753" s="9">
        <f t="shared" si="92"/>
        <v>4197612.0184943462</v>
      </c>
      <c r="K753" s="9">
        <f t="shared" si="93"/>
        <v>202.43826343806819</v>
      </c>
      <c r="M753" s="9">
        <f t="shared" si="89"/>
        <v>0</v>
      </c>
      <c r="N753" s="22">
        <f t="shared" si="90"/>
        <v>37272927.663135737</v>
      </c>
      <c r="P753" s="22">
        <f t="shared" si="94"/>
        <v>0</v>
      </c>
      <c r="Q753" s="22">
        <f t="shared" si="95"/>
        <v>1</v>
      </c>
    </row>
    <row r="754" spans="1:17" x14ac:dyDescent="0.25">
      <c r="A754">
        <f t="shared" si="88"/>
        <v>749</v>
      </c>
      <c r="D754">
        <v>2347789.8070480996</v>
      </c>
      <c r="E754">
        <v>2290415.463264796</v>
      </c>
      <c r="F754" s="22">
        <v>2334975.8645054614</v>
      </c>
      <c r="G754" s="22">
        <v>63206.250181415184</v>
      </c>
      <c r="H754" s="9">
        <v>939.47876103664748</v>
      </c>
      <c r="I754" s="9">
        <f t="shared" si="91"/>
        <v>24891.285306948448</v>
      </c>
      <c r="J754" s="9">
        <f t="shared" si="92"/>
        <v>2334975.8645054614</v>
      </c>
      <c r="K754" s="9">
        <f t="shared" si="93"/>
        <v>93.806962385090202</v>
      </c>
      <c r="M754" s="9">
        <f t="shared" si="89"/>
        <v>0</v>
      </c>
      <c r="N754" s="22">
        <f t="shared" si="90"/>
        <v>47447594.749391437</v>
      </c>
      <c r="P754" s="22">
        <f t="shared" si="94"/>
        <v>0</v>
      </c>
      <c r="Q754" s="22">
        <f t="shared" si="95"/>
        <v>1</v>
      </c>
    </row>
    <row r="755" spans="1:17" x14ac:dyDescent="0.25">
      <c r="A755">
        <f t="shared" si="88"/>
        <v>750</v>
      </c>
      <c r="D755">
        <v>2489126.3217220153</v>
      </c>
      <c r="E755">
        <v>2437586.4889130876</v>
      </c>
      <c r="F755" s="22">
        <v>2413809.6868243408</v>
      </c>
      <c r="G755" s="22">
        <v>53787.32795379209</v>
      </c>
      <c r="H755" s="9">
        <v>823.5345873624683</v>
      </c>
      <c r="I755" s="9">
        <f t="shared" si="91"/>
        <v>22360.041065825164</v>
      </c>
      <c r="J755" s="9">
        <f t="shared" si="92"/>
        <v>2413809.6868243408</v>
      </c>
      <c r="K755" s="9">
        <f t="shared" si="93"/>
        <v>107.95193442258837</v>
      </c>
      <c r="M755" s="9">
        <f t="shared" si="89"/>
        <v>0</v>
      </c>
      <c r="N755" s="22">
        <f t="shared" si="90"/>
        <v>42306272.444825985</v>
      </c>
      <c r="P755" s="22">
        <f t="shared" si="94"/>
        <v>0</v>
      </c>
      <c r="Q755" s="22">
        <f t="shared" si="95"/>
        <v>1</v>
      </c>
    </row>
    <row r="756" spans="1:17" x14ac:dyDescent="0.25">
      <c r="A756">
        <f t="shared" si="88"/>
        <v>751</v>
      </c>
      <c r="D756">
        <v>2339829.6492210254</v>
      </c>
      <c r="E756">
        <v>2277952.9097708985</v>
      </c>
      <c r="F756" s="22">
        <v>3571234.8478200897</v>
      </c>
      <c r="G756" s="22">
        <v>79136.095422500046</v>
      </c>
      <c r="H756" s="9">
        <v>1009.8051484374882</v>
      </c>
      <c r="I756" s="9">
        <f t="shared" si="91"/>
        <v>26844.604643043047</v>
      </c>
      <c r="J756" s="9">
        <f t="shared" si="92"/>
        <v>3571234.8478200897</v>
      </c>
      <c r="K756" s="9">
        <f t="shared" si="93"/>
        <v>133.03361682197834</v>
      </c>
      <c r="M756" s="9">
        <f t="shared" si="89"/>
        <v>0</v>
      </c>
      <c r="N756" s="22">
        <f t="shared" si="90"/>
        <v>50117974.438266009</v>
      </c>
      <c r="P756" s="22">
        <f t="shared" si="94"/>
        <v>0</v>
      </c>
      <c r="Q756" s="22">
        <f t="shared" si="95"/>
        <v>1</v>
      </c>
    </row>
    <row r="757" spans="1:17" x14ac:dyDescent="0.25">
      <c r="A757">
        <f t="shared" si="88"/>
        <v>752</v>
      </c>
      <c r="D757">
        <v>2605369.8309577121</v>
      </c>
      <c r="E757">
        <v>2570774.8005543598</v>
      </c>
      <c r="F757" s="22">
        <v>3002255.7246784829</v>
      </c>
      <c r="G757" s="22">
        <v>22157.280291394651</v>
      </c>
      <c r="H757" s="9">
        <v>551.20247041012044</v>
      </c>
      <c r="I757" s="9">
        <f t="shared" si="91"/>
        <v>15008.70799019038</v>
      </c>
      <c r="J757" s="9">
        <f t="shared" si="92"/>
        <v>3002255.7246784829</v>
      </c>
      <c r="K757" s="9">
        <f t="shared" si="93"/>
        <v>200.03425522308402</v>
      </c>
      <c r="M757" s="9">
        <f t="shared" si="89"/>
        <v>0</v>
      </c>
      <c r="N757" s="22">
        <f t="shared" si="90"/>
        <v>27015160.255702276</v>
      </c>
      <c r="P757" s="22">
        <f t="shared" si="94"/>
        <v>0</v>
      </c>
      <c r="Q757" s="22">
        <f t="shared" si="95"/>
        <v>1</v>
      </c>
    </row>
    <row r="758" spans="1:17" x14ac:dyDescent="0.25">
      <c r="A758">
        <f t="shared" si="88"/>
        <v>753</v>
      </c>
      <c r="D758">
        <v>1844260.426149603</v>
      </c>
      <c r="E758">
        <v>1809331.0419817611</v>
      </c>
      <c r="F758" s="22">
        <v>3987777.130646483</v>
      </c>
      <c r="G758" s="22">
        <v>20827.205002715309</v>
      </c>
      <c r="H758" s="9">
        <v>575.15214388583263</v>
      </c>
      <c r="I758" s="9">
        <f t="shared" si="91"/>
        <v>15153.764027376516</v>
      </c>
      <c r="J758" s="9">
        <f t="shared" si="92"/>
        <v>3987777.130646483</v>
      </c>
      <c r="K758" s="9">
        <f t="shared" si="93"/>
        <v>263.15423174349536</v>
      </c>
      <c r="M758" s="9">
        <f t="shared" si="89"/>
        <v>0</v>
      </c>
      <c r="N758" s="22">
        <f t="shared" si="90"/>
        <v>26319750.924106549</v>
      </c>
      <c r="P758" s="22">
        <f t="shared" si="94"/>
        <v>0</v>
      </c>
      <c r="Q758" s="22">
        <f t="shared" si="95"/>
        <v>1</v>
      </c>
    </row>
    <row r="759" spans="1:17" x14ac:dyDescent="0.25">
      <c r="A759">
        <f t="shared" si="88"/>
        <v>754</v>
      </c>
      <c r="D759">
        <v>1995570.5187562658</v>
      </c>
      <c r="E759">
        <v>1928498.5093144276</v>
      </c>
      <c r="F759" s="22">
        <v>3759696.5629824945</v>
      </c>
      <c r="G759" s="22">
        <v>81797.575640355644</v>
      </c>
      <c r="H759" s="9">
        <v>1061.1523060076652</v>
      </c>
      <c r="I759" s="9">
        <f t="shared" si="91"/>
        <v>29098.520576247058</v>
      </c>
      <c r="J759" s="9">
        <f t="shared" si="92"/>
        <v>3759696.5629824945</v>
      </c>
      <c r="K759" s="9">
        <f t="shared" si="93"/>
        <v>129.20576333531923</v>
      </c>
      <c r="M759" s="9">
        <f t="shared" si="89"/>
        <v>0</v>
      </c>
      <c r="N759" s="22">
        <f t="shared" si="90"/>
        <v>54437344.589511625</v>
      </c>
      <c r="P759" s="22">
        <f t="shared" si="94"/>
        <v>0</v>
      </c>
      <c r="Q759" s="22">
        <f t="shared" si="95"/>
        <v>1</v>
      </c>
    </row>
    <row r="760" spans="1:17" x14ac:dyDescent="0.25">
      <c r="A760">
        <f t="shared" si="88"/>
        <v>755</v>
      </c>
      <c r="D760">
        <v>1335703.1642055847</v>
      </c>
      <c r="E760">
        <v>1312149.2788949539</v>
      </c>
      <c r="F760" s="22">
        <v>3870381.1082243542</v>
      </c>
      <c r="G760" s="22">
        <v>26486.138945413331</v>
      </c>
      <c r="H760" s="9">
        <v>381.70748100640776</v>
      </c>
      <c r="I760" s="9">
        <f t="shared" si="91"/>
        <v>10218.617603164057</v>
      </c>
      <c r="J760" s="9">
        <f t="shared" si="92"/>
        <v>3870381.1082243542</v>
      </c>
      <c r="K760" s="9">
        <f t="shared" si="93"/>
        <v>378.75779861122732</v>
      </c>
      <c r="M760" s="9">
        <f t="shared" si="89"/>
        <v>0</v>
      </c>
      <c r="N760" s="22">
        <f t="shared" si="90"/>
        <v>16566854.098103758</v>
      </c>
      <c r="P760" s="22">
        <f t="shared" si="94"/>
        <v>0</v>
      </c>
      <c r="Q760" s="22">
        <f t="shared" si="95"/>
        <v>1</v>
      </c>
    </row>
    <row r="761" spans="1:17" x14ac:dyDescent="0.25">
      <c r="A761">
        <f t="shared" si="88"/>
        <v>756</v>
      </c>
      <c r="D761">
        <v>2008264.9603013191</v>
      </c>
      <c r="E761">
        <v>1933136.8425306503</v>
      </c>
      <c r="F761" s="22">
        <v>4416691.6440646471</v>
      </c>
      <c r="G761" s="22">
        <v>97356.218500553514</v>
      </c>
      <c r="H761" s="9">
        <v>1201.973052844005</v>
      </c>
      <c r="I761" s="9">
        <f t="shared" si="91"/>
        <v>32593.582613626961</v>
      </c>
      <c r="J761" s="9">
        <f t="shared" si="92"/>
        <v>4416691.6440646471</v>
      </c>
      <c r="K761" s="9">
        <f t="shared" si="93"/>
        <v>135.50801384497342</v>
      </c>
      <c r="M761" s="9">
        <f t="shared" si="89"/>
        <v>0</v>
      </c>
      <c r="N761" s="22">
        <f t="shared" si="90"/>
        <v>60770473.583189271</v>
      </c>
      <c r="P761" s="22">
        <f t="shared" si="94"/>
        <v>0</v>
      </c>
      <c r="Q761" s="22">
        <f t="shared" si="95"/>
        <v>1</v>
      </c>
    </row>
    <row r="762" spans="1:17" x14ac:dyDescent="0.25">
      <c r="A762">
        <f t="shared" si="88"/>
        <v>757</v>
      </c>
      <c r="D762">
        <v>1763333.6978800048</v>
      </c>
      <c r="E762">
        <v>1724482.2445895458</v>
      </c>
      <c r="F762" s="22">
        <v>3326276.4135122052</v>
      </c>
      <c r="G762" s="22">
        <v>58677.759251817173</v>
      </c>
      <c r="H762" s="9">
        <v>631.85748648949811</v>
      </c>
      <c r="I762" s="9">
        <f t="shared" si="91"/>
        <v>16855.314495532733</v>
      </c>
      <c r="J762" s="9">
        <f t="shared" si="92"/>
        <v>3326276.4135122052</v>
      </c>
      <c r="K762" s="9">
        <f t="shared" si="93"/>
        <v>197.34288638718598</v>
      </c>
      <c r="M762" s="9">
        <f t="shared" si="89"/>
        <v>0</v>
      </c>
      <c r="N762" s="22">
        <f t="shared" si="90"/>
        <v>30384352.577553261</v>
      </c>
      <c r="P762" s="22">
        <f t="shared" si="94"/>
        <v>0</v>
      </c>
      <c r="Q762" s="22">
        <f t="shared" si="95"/>
        <v>1</v>
      </c>
    </row>
    <row r="763" spans="1:17" x14ac:dyDescent="0.25">
      <c r="A763">
        <f t="shared" si="88"/>
        <v>758</v>
      </c>
      <c r="D763">
        <v>2198848.1723251492</v>
      </c>
      <c r="E763">
        <v>2124490.1955424496</v>
      </c>
      <c r="F763" s="22">
        <v>2424431.3926819465</v>
      </c>
      <c r="G763" s="22">
        <v>89694.289910861247</v>
      </c>
      <c r="H763" s="9">
        <v>1214.9284269773707</v>
      </c>
      <c r="I763" s="9">
        <f t="shared" si="91"/>
        <v>32259.464647406385</v>
      </c>
      <c r="J763" s="9">
        <f t="shared" si="92"/>
        <v>2424431.3926819465</v>
      </c>
      <c r="K763" s="9">
        <f t="shared" si="93"/>
        <v>75.154111178868163</v>
      </c>
      <c r="M763" s="9">
        <f t="shared" si="89"/>
        <v>0</v>
      </c>
      <c r="N763" s="22">
        <f t="shared" si="90"/>
        <v>62094497.90213082</v>
      </c>
      <c r="P763" s="22">
        <f t="shared" si="94"/>
        <v>0</v>
      </c>
      <c r="Q763" s="22">
        <f t="shared" si="95"/>
        <v>1</v>
      </c>
    </row>
    <row r="764" spans="1:17" x14ac:dyDescent="0.25">
      <c r="A764">
        <f t="shared" si="88"/>
        <v>759</v>
      </c>
      <c r="D764">
        <v>1726315.8922498112</v>
      </c>
      <c r="E764">
        <v>1668734.0016043198</v>
      </c>
      <c r="F764" s="22">
        <v>2616408.0218088967</v>
      </c>
      <c r="G764" s="22">
        <v>58087.917782227669</v>
      </c>
      <c r="H764" s="9">
        <v>932.01733490878178</v>
      </c>
      <c r="I764" s="9">
        <f t="shared" si="91"/>
        <v>24981.32743764</v>
      </c>
      <c r="J764" s="9">
        <f t="shared" si="92"/>
        <v>2616408.0218088967</v>
      </c>
      <c r="K764" s="9">
        <f t="shared" si="93"/>
        <v>104.73454736703415</v>
      </c>
      <c r="M764" s="9">
        <f t="shared" si="89"/>
        <v>0</v>
      </c>
      <c r="N764" s="22">
        <f t="shared" si="90"/>
        <v>47346246.8534711</v>
      </c>
      <c r="P764" s="22">
        <f t="shared" si="94"/>
        <v>0</v>
      </c>
      <c r="Q764" s="22">
        <f t="shared" si="95"/>
        <v>1</v>
      </c>
    </row>
    <row r="765" spans="1:17" x14ac:dyDescent="0.25">
      <c r="A765">
        <f t="shared" si="88"/>
        <v>760</v>
      </c>
      <c r="D765">
        <v>1473767.549719048</v>
      </c>
      <c r="E765">
        <v>1392924.5944483781</v>
      </c>
      <c r="F765" s="22">
        <v>4514549.9724897724</v>
      </c>
      <c r="G765" s="22">
        <v>119324.37310811553</v>
      </c>
      <c r="H765" s="9">
        <v>1322.6466708916778</v>
      </c>
      <c r="I765" s="9">
        <f t="shared" si="91"/>
        <v>35072.907714627429</v>
      </c>
      <c r="J765" s="9">
        <f t="shared" si="92"/>
        <v>4514549.9724897724</v>
      </c>
      <c r="K765" s="9">
        <f t="shared" si="93"/>
        <v>128.71901038894885</v>
      </c>
      <c r="M765" s="9">
        <f t="shared" si="89"/>
        <v>0</v>
      </c>
      <c r="N765" s="22">
        <f t="shared" si="90"/>
        <v>65631265.456765085</v>
      </c>
      <c r="P765" s="22">
        <f t="shared" si="94"/>
        <v>0</v>
      </c>
      <c r="Q765" s="22">
        <f t="shared" si="95"/>
        <v>1</v>
      </c>
    </row>
    <row r="766" spans="1:17" x14ac:dyDescent="0.25">
      <c r="A766">
        <f t="shared" si="88"/>
        <v>761</v>
      </c>
      <c r="D766">
        <v>1878800.5421603804</v>
      </c>
      <c r="E766">
        <v>1834055.6926676396</v>
      </c>
      <c r="F766" s="22">
        <v>3412171.3453633897</v>
      </c>
      <c r="G766" s="22">
        <v>48793.893267962019</v>
      </c>
      <c r="H766" s="9">
        <v>728.04070878617131</v>
      </c>
      <c r="I766" s="9">
        <f t="shared" si="91"/>
        <v>19412.105503930678</v>
      </c>
      <c r="J766" s="9">
        <f t="shared" si="92"/>
        <v>3412171.3453633897</v>
      </c>
      <c r="K766" s="9">
        <f t="shared" si="93"/>
        <v>175.77543789222005</v>
      </c>
      <c r="M766" s="9">
        <f t="shared" si="89"/>
        <v>0</v>
      </c>
      <c r="N766" s="22">
        <f t="shared" si="90"/>
        <v>35412039.662497967</v>
      </c>
      <c r="P766" s="22">
        <f t="shared" si="94"/>
        <v>0</v>
      </c>
      <c r="Q766" s="22">
        <f t="shared" si="95"/>
        <v>1</v>
      </c>
    </row>
    <row r="767" spans="1:17" x14ac:dyDescent="0.25">
      <c r="A767">
        <f t="shared" si="88"/>
        <v>762</v>
      </c>
      <c r="D767">
        <v>2244792.3527205922</v>
      </c>
      <c r="E767">
        <v>2207330.0230321335</v>
      </c>
      <c r="F767" s="22">
        <v>4001612.4862915501</v>
      </c>
      <c r="G767" s="22">
        <v>40588.637658213127</v>
      </c>
      <c r="H767" s="9">
        <v>620.46323592083354</v>
      </c>
      <c r="I767" s="9">
        <f t="shared" si="91"/>
        <v>16252.657112040924</v>
      </c>
      <c r="J767" s="9">
        <f t="shared" si="92"/>
        <v>4001612.4862915501</v>
      </c>
      <c r="K767" s="9">
        <f t="shared" si="93"/>
        <v>246.21281669241151</v>
      </c>
      <c r="M767" s="9">
        <f t="shared" si="89"/>
        <v>0</v>
      </c>
      <c r="N767" s="22">
        <f t="shared" si="90"/>
        <v>28503701.737790298</v>
      </c>
      <c r="P767" s="22">
        <f t="shared" si="94"/>
        <v>0</v>
      </c>
      <c r="Q767" s="22">
        <f t="shared" si="95"/>
        <v>1</v>
      </c>
    </row>
    <row r="768" spans="1:17" x14ac:dyDescent="0.25">
      <c r="A768">
        <f t="shared" si="88"/>
        <v>763</v>
      </c>
      <c r="D768">
        <v>2767602.8757351483</v>
      </c>
      <c r="E768">
        <v>2683798.525989729</v>
      </c>
      <c r="F768" s="22">
        <v>4064565.8167089117</v>
      </c>
      <c r="G768" s="22">
        <v>92922.681898914248</v>
      </c>
      <c r="H768" s="9">
        <v>1366.7946955282605</v>
      </c>
      <c r="I768" s="9">
        <f t="shared" si="91"/>
        <v>36357.679093552732</v>
      </c>
      <c r="J768" s="9">
        <f t="shared" si="92"/>
        <v>4064565.8167089117</v>
      </c>
      <c r="K768" s="9">
        <f t="shared" si="93"/>
        <v>111.79387458287118</v>
      </c>
      <c r="M768" s="9">
        <f t="shared" si="89"/>
        <v>0</v>
      </c>
      <c r="N768" s="22">
        <f t="shared" si="90"/>
        <v>68650792.370396554</v>
      </c>
      <c r="P768" s="22">
        <f t="shared" si="94"/>
        <v>0</v>
      </c>
      <c r="Q768" s="22">
        <f t="shared" si="95"/>
        <v>1</v>
      </c>
    </row>
    <row r="769" spans="1:17" x14ac:dyDescent="0.25">
      <c r="A769">
        <f t="shared" si="88"/>
        <v>764</v>
      </c>
      <c r="D769">
        <v>2463262.4466290935</v>
      </c>
      <c r="E769">
        <v>2377060.5753567507</v>
      </c>
      <c r="F769" s="22">
        <v>2907870.3853260404</v>
      </c>
      <c r="G769" s="22">
        <v>106003.07303211707</v>
      </c>
      <c r="H769" s="9">
        <v>1424.2437385470621</v>
      </c>
      <c r="I769" s="9">
        <f t="shared" si="91"/>
        <v>37397.819832793175</v>
      </c>
      <c r="J769" s="9">
        <f t="shared" si="92"/>
        <v>2907870.3853260404</v>
      </c>
      <c r="K769" s="9">
        <f t="shared" si="93"/>
        <v>77.755077657660792</v>
      </c>
      <c r="M769" s="9">
        <f t="shared" si="89"/>
        <v>0</v>
      </c>
      <c r="N769" s="22">
        <f t="shared" si="90"/>
        <v>71887769.28026031</v>
      </c>
      <c r="P769" s="22">
        <f t="shared" si="94"/>
        <v>0</v>
      </c>
      <c r="Q769" s="22">
        <f t="shared" si="95"/>
        <v>1</v>
      </c>
    </row>
    <row r="770" spans="1:17" x14ac:dyDescent="0.25">
      <c r="A770">
        <f t="shared" ref="A770:A833" si="96">A769+1</f>
        <v>765</v>
      </c>
      <c r="D770">
        <v>1665814.9734190407</v>
      </c>
      <c r="E770">
        <v>1600528.6738810143</v>
      </c>
      <c r="F770" s="22">
        <v>3848013.6965770093</v>
      </c>
      <c r="G770" s="22">
        <v>91677.067969355267</v>
      </c>
      <c r="H770" s="9">
        <v>1078.8635979968822</v>
      </c>
      <c r="I770" s="9">
        <f t="shared" si="91"/>
        <v>28323.808191577344</v>
      </c>
      <c r="J770" s="9">
        <f t="shared" si="92"/>
        <v>3848013.6965770093</v>
      </c>
      <c r="K770" s="9">
        <f t="shared" si="93"/>
        <v>135.8579210305941</v>
      </c>
      <c r="M770" s="9">
        <f t="shared" si="89"/>
        <v>0</v>
      </c>
      <c r="N770" s="22">
        <f t="shared" si="90"/>
        <v>52799602.686577678</v>
      </c>
      <c r="P770" s="22">
        <f t="shared" si="94"/>
        <v>0</v>
      </c>
      <c r="Q770" s="22">
        <f t="shared" si="95"/>
        <v>1</v>
      </c>
    </row>
    <row r="771" spans="1:17" x14ac:dyDescent="0.25">
      <c r="A771">
        <f t="shared" si="96"/>
        <v>766</v>
      </c>
      <c r="D771">
        <v>2211939.9196872143</v>
      </c>
      <c r="E771">
        <v>2166940.7584079709</v>
      </c>
      <c r="F771" s="22">
        <v>3098184.7934865262</v>
      </c>
      <c r="G771" s="22">
        <v>43254.724234883353</v>
      </c>
      <c r="H771" s="9">
        <v>737.6514183138861</v>
      </c>
      <c r="I771" s="9">
        <f t="shared" si="91"/>
        <v>19522.436129386962</v>
      </c>
      <c r="J771" s="9">
        <f t="shared" si="92"/>
        <v>3098184.7934865262</v>
      </c>
      <c r="K771" s="9">
        <f t="shared" si="93"/>
        <v>158.69867740649715</v>
      </c>
      <c r="M771" s="9">
        <f t="shared" si="89"/>
        <v>0</v>
      </c>
      <c r="N771" s="22">
        <f t="shared" si="90"/>
        <v>35946687.465287395</v>
      </c>
      <c r="P771" s="22">
        <f t="shared" si="94"/>
        <v>0</v>
      </c>
      <c r="Q771" s="22">
        <f t="shared" si="95"/>
        <v>1</v>
      </c>
    </row>
    <row r="772" spans="1:17" x14ac:dyDescent="0.25">
      <c r="A772">
        <f t="shared" si="96"/>
        <v>767</v>
      </c>
      <c r="D772">
        <v>2134457.543719443</v>
      </c>
      <c r="E772">
        <v>2072847.6061949667</v>
      </c>
      <c r="F772" s="22">
        <v>4684135.7777032414</v>
      </c>
      <c r="G772" s="22">
        <v>53527.58487245984</v>
      </c>
      <c r="H772" s="9">
        <v>1016.365311892092</v>
      </c>
      <c r="I772" s="9">
        <f t="shared" si="91"/>
        <v>26728.855295618807</v>
      </c>
      <c r="J772" s="9">
        <f t="shared" si="92"/>
        <v>4684135.7777032414</v>
      </c>
      <c r="K772" s="9">
        <f t="shared" si="93"/>
        <v>175.24640415375475</v>
      </c>
      <c r="M772" s="9">
        <f t="shared" si="89"/>
        <v>0</v>
      </c>
      <c r="N772" s="22">
        <f t="shared" si="90"/>
        <v>48773574.813534372</v>
      </c>
      <c r="P772" s="22">
        <f t="shared" si="94"/>
        <v>0</v>
      </c>
      <c r="Q772" s="22">
        <f t="shared" si="95"/>
        <v>1</v>
      </c>
    </row>
    <row r="773" spans="1:17" x14ac:dyDescent="0.25">
      <c r="A773">
        <f t="shared" si="96"/>
        <v>768</v>
      </c>
      <c r="D773">
        <v>1758887.0737013344</v>
      </c>
      <c r="E773">
        <v>1727824.7403318991</v>
      </c>
      <c r="F773" s="22">
        <v>3282531.0478771026</v>
      </c>
      <c r="G773" s="22">
        <v>25975.733023743749</v>
      </c>
      <c r="H773" s="9">
        <v>498.92448258053992</v>
      </c>
      <c r="I773" s="9">
        <f t="shared" si="91"/>
        <v>13476.0827089958</v>
      </c>
      <c r="J773" s="9">
        <f t="shared" si="92"/>
        <v>3282531.0478771026</v>
      </c>
      <c r="K773" s="9">
        <f t="shared" si="93"/>
        <v>243.58199031279972</v>
      </c>
      <c r="M773" s="9">
        <f t="shared" si="89"/>
        <v>0</v>
      </c>
      <c r="N773" s="22">
        <f t="shared" si="90"/>
        <v>23669634.370114498</v>
      </c>
      <c r="P773" s="22">
        <f t="shared" si="94"/>
        <v>0</v>
      </c>
      <c r="Q773" s="22">
        <f t="shared" si="95"/>
        <v>1</v>
      </c>
    </row>
    <row r="774" spans="1:17" x14ac:dyDescent="0.25">
      <c r="A774">
        <f t="shared" si="96"/>
        <v>769</v>
      </c>
      <c r="D774">
        <v>1964391.3889147369</v>
      </c>
      <c r="E774">
        <v>1931940.0413741479</v>
      </c>
      <c r="F774" s="22">
        <v>3479827.8848040183</v>
      </c>
      <c r="G774" s="22">
        <v>31013.284261947949</v>
      </c>
      <c r="H774" s="9">
        <v>521.16214008514362</v>
      </c>
      <c r="I774" s="9">
        <f t="shared" si="91"/>
        <v>14078.692617009154</v>
      </c>
      <c r="J774" s="9">
        <f t="shared" si="92"/>
        <v>3479827.8848040183</v>
      </c>
      <c r="K774" s="9">
        <f t="shared" si="93"/>
        <v>247.16981750136861</v>
      </c>
      <c r="M774" s="9">
        <f t="shared" ref="M774:M837" si="97">cRatio*0-0</f>
        <v>0</v>
      </c>
      <c r="N774" s="22">
        <f t="shared" ref="N774:N837" si="98">cRatio*I774-J774</f>
        <v>24677557.349214289</v>
      </c>
      <c r="P774" s="22">
        <f t="shared" si="94"/>
        <v>0</v>
      </c>
      <c r="Q774" s="22">
        <f t="shared" si="95"/>
        <v>1</v>
      </c>
    </row>
    <row r="775" spans="1:17" x14ac:dyDescent="0.25">
      <c r="A775">
        <f t="shared" si="96"/>
        <v>770</v>
      </c>
      <c r="D775">
        <v>1512958.7823316604</v>
      </c>
      <c r="E775">
        <v>1463044.3357003131</v>
      </c>
      <c r="F775" s="22">
        <v>2215266.5868047858</v>
      </c>
      <c r="G775" s="22">
        <v>49821.583161053582</v>
      </c>
      <c r="H775" s="9">
        <v>824.19758006161283</v>
      </c>
      <c r="I775" s="9">
        <f t="shared" ref="I775:I838" si="99">(D775-E775)*0.493*0.88</f>
        <v>21654.883526543712</v>
      </c>
      <c r="J775" s="9">
        <f t="shared" ref="J775:J838" si="100">F775</f>
        <v>2215266.5868047858</v>
      </c>
      <c r="K775" s="9">
        <f t="shared" ref="K775:K838" si="101">J775/I775</f>
        <v>102.29870708329594</v>
      </c>
      <c r="M775" s="9">
        <f t="shared" si="97"/>
        <v>0</v>
      </c>
      <c r="N775" s="22">
        <f t="shared" si="98"/>
        <v>41094500.466282636</v>
      </c>
      <c r="P775" s="22">
        <f t="shared" ref="P775:P838" si="102">IF(M775=MAX(M775:N775),1,0)</f>
        <v>0</v>
      </c>
      <c r="Q775" s="22">
        <f t="shared" ref="Q775:Q838" si="103">IF(N775=MAX(M775:N775),1,0)</f>
        <v>1</v>
      </c>
    </row>
    <row r="776" spans="1:17" x14ac:dyDescent="0.25">
      <c r="A776">
        <f t="shared" si="96"/>
        <v>771</v>
      </c>
      <c r="D776">
        <v>1997269.6761355782</v>
      </c>
      <c r="E776">
        <v>1959422.7554713599</v>
      </c>
      <c r="F776" s="22">
        <v>2487149.589098285</v>
      </c>
      <c r="G776" s="22">
        <v>43509.75248996447</v>
      </c>
      <c r="H776" s="9">
        <v>623.2600739491063</v>
      </c>
      <c r="I776" s="9">
        <f t="shared" si="99"/>
        <v>16419.508060964446</v>
      </c>
      <c r="J776" s="9">
        <f t="shared" si="100"/>
        <v>2487149.589098285</v>
      </c>
      <c r="K776" s="9">
        <f t="shared" si="101"/>
        <v>151.47528049340323</v>
      </c>
      <c r="M776" s="9">
        <f t="shared" si="97"/>
        <v>0</v>
      </c>
      <c r="N776" s="22">
        <f t="shared" si="98"/>
        <v>30351866.532830607</v>
      </c>
      <c r="P776" s="22">
        <f t="shared" si="102"/>
        <v>0</v>
      </c>
      <c r="Q776" s="22">
        <f t="shared" si="103"/>
        <v>1</v>
      </c>
    </row>
    <row r="777" spans="1:17" x14ac:dyDescent="0.25">
      <c r="A777">
        <f t="shared" si="96"/>
        <v>772</v>
      </c>
      <c r="D777">
        <v>2172046.4312281772</v>
      </c>
      <c r="E777">
        <v>2100384.2876837323</v>
      </c>
      <c r="F777" s="22">
        <v>2436857.333329801</v>
      </c>
      <c r="G777" s="22">
        <v>76479.278280564657</v>
      </c>
      <c r="H777" s="9">
        <v>1155.8300515710507</v>
      </c>
      <c r="I777" s="9">
        <f t="shared" si="99"/>
        <v>31089.904355321938</v>
      </c>
      <c r="J777" s="9">
        <f t="shared" si="100"/>
        <v>2436857.333329801</v>
      </c>
      <c r="K777" s="9">
        <f t="shared" si="101"/>
        <v>78.380985205979329</v>
      </c>
      <c r="M777" s="9">
        <f t="shared" si="97"/>
        <v>0</v>
      </c>
      <c r="N777" s="22">
        <f t="shared" si="98"/>
        <v>59742951.377314068</v>
      </c>
      <c r="P777" s="22">
        <f t="shared" si="102"/>
        <v>0</v>
      </c>
      <c r="Q777" s="22">
        <f t="shared" si="103"/>
        <v>1</v>
      </c>
    </row>
    <row r="778" spans="1:17" x14ac:dyDescent="0.25">
      <c r="A778">
        <f t="shared" si="96"/>
        <v>773</v>
      </c>
      <c r="D778">
        <v>1998130.7160906221</v>
      </c>
      <c r="E778">
        <v>1954860.3554163463</v>
      </c>
      <c r="F778" s="22">
        <v>4219239.6988692358</v>
      </c>
      <c r="G778" s="22">
        <v>47872.200546820764</v>
      </c>
      <c r="H778" s="9">
        <v>714.60560370162057</v>
      </c>
      <c r="I778" s="9">
        <f t="shared" si="99"/>
        <v>18772.413274927807</v>
      </c>
      <c r="J778" s="9">
        <f t="shared" si="100"/>
        <v>4219239.6988692358</v>
      </c>
      <c r="K778" s="9">
        <f t="shared" si="101"/>
        <v>224.75744791450964</v>
      </c>
      <c r="M778" s="9">
        <f t="shared" si="97"/>
        <v>0</v>
      </c>
      <c r="N778" s="22">
        <f t="shared" si="98"/>
        <v>33325586.850986376</v>
      </c>
      <c r="P778" s="22">
        <f t="shared" si="102"/>
        <v>0</v>
      </c>
      <c r="Q778" s="22">
        <f t="shared" si="103"/>
        <v>1</v>
      </c>
    </row>
    <row r="779" spans="1:17" x14ac:dyDescent="0.25">
      <c r="A779">
        <f t="shared" si="96"/>
        <v>774</v>
      </c>
      <c r="D779">
        <v>1987030.6663023618</v>
      </c>
      <c r="E779">
        <v>1901216.0097671342</v>
      </c>
      <c r="F779" s="22">
        <v>2397796.93604156</v>
      </c>
      <c r="G779" s="22">
        <v>139008.8333157835</v>
      </c>
      <c r="H779" s="9">
        <v>1374.4699861403205</v>
      </c>
      <c r="I779" s="9">
        <f t="shared" si="99"/>
        <v>37229.830591243117</v>
      </c>
      <c r="J779" s="9">
        <f t="shared" si="100"/>
        <v>2397796.93604156</v>
      </c>
      <c r="K779" s="9">
        <f t="shared" si="101"/>
        <v>64.405260458143189</v>
      </c>
      <c r="M779" s="9">
        <f t="shared" si="97"/>
        <v>0</v>
      </c>
      <c r="N779" s="22">
        <f t="shared" si="98"/>
        <v>72061864.246444672</v>
      </c>
      <c r="P779" s="22">
        <f t="shared" si="102"/>
        <v>0</v>
      </c>
      <c r="Q779" s="22">
        <f t="shared" si="103"/>
        <v>1</v>
      </c>
    </row>
    <row r="780" spans="1:17" x14ac:dyDescent="0.25">
      <c r="A780">
        <f t="shared" si="96"/>
        <v>775</v>
      </c>
      <c r="D780">
        <v>1560800.874673022</v>
      </c>
      <c r="E780">
        <v>1525112.3135737593</v>
      </c>
      <c r="F780" s="22">
        <v>4036094.1689151796</v>
      </c>
      <c r="G780" s="22">
        <v>61013.911962418206</v>
      </c>
      <c r="H780" s="9">
        <v>594.14966553006161</v>
      </c>
      <c r="I780" s="9">
        <f t="shared" si="99"/>
        <v>15483.125347304118</v>
      </c>
      <c r="J780" s="9">
        <f t="shared" si="100"/>
        <v>4036094.1689151796</v>
      </c>
      <c r="K780" s="9">
        <f t="shared" si="101"/>
        <v>260.67696788477747</v>
      </c>
      <c r="M780" s="9">
        <f t="shared" si="97"/>
        <v>0</v>
      </c>
      <c r="N780" s="22">
        <f t="shared" si="98"/>
        <v>26930156.525693059</v>
      </c>
      <c r="P780" s="22">
        <f t="shared" si="102"/>
        <v>0</v>
      </c>
      <c r="Q780" s="22">
        <f t="shared" si="103"/>
        <v>1</v>
      </c>
    </row>
    <row r="781" spans="1:17" x14ac:dyDescent="0.25">
      <c r="A781">
        <f t="shared" si="96"/>
        <v>776</v>
      </c>
      <c r="D781">
        <v>2164516.3921415079</v>
      </c>
      <c r="E781">
        <v>2094439.7094675233</v>
      </c>
      <c r="F781" s="22">
        <v>3815940.7810864053</v>
      </c>
      <c r="G781" s="22">
        <v>90260.093958322512</v>
      </c>
      <c r="H781" s="9">
        <v>1139.5793377175796</v>
      </c>
      <c r="I781" s="9">
        <f t="shared" si="99"/>
        <v>30402.068011281513</v>
      </c>
      <c r="J781" s="9">
        <f t="shared" si="100"/>
        <v>3815940.7810864053</v>
      </c>
      <c r="K781" s="9">
        <f t="shared" si="101"/>
        <v>125.51582937287019</v>
      </c>
      <c r="M781" s="9">
        <f t="shared" si="97"/>
        <v>0</v>
      </c>
      <c r="N781" s="22">
        <f t="shared" si="98"/>
        <v>56988195.241476618</v>
      </c>
      <c r="P781" s="22">
        <f t="shared" si="102"/>
        <v>0</v>
      </c>
      <c r="Q781" s="22">
        <f t="shared" si="103"/>
        <v>1</v>
      </c>
    </row>
    <row r="782" spans="1:17" x14ac:dyDescent="0.25">
      <c r="A782">
        <f t="shared" si="96"/>
        <v>777</v>
      </c>
      <c r="D782">
        <v>2414733.1132975081</v>
      </c>
      <c r="E782">
        <v>2378866.8215851961</v>
      </c>
      <c r="F782" s="22">
        <v>2351821.9971833983</v>
      </c>
      <c r="G782" s="22">
        <v>24443.769200045055</v>
      </c>
      <c r="H782" s="9">
        <v>579.91353026512661</v>
      </c>
      <c r="I782" s="9">
        <f t="shared" si="99"/>
        <v>15560.231996469449</v>
      </c>
      <c r="J782" s="9">
        <f t="shared" si="100"/>
        <v>2351821.9971833983</v>
      </c>
      <c r="K782" s="9">
        <f t="shared" si="101"/>
        <v>151.14311905613084</v>
      </c>
      <c r="M782" s="9">
        <f t="shared" si="97"/>
        <v>0</v>
      </c>
      <c r="N782" s="22">
        <f t="shared" si="98"/>
        <v>28768641.995755501</v>
      </c>
      <c r="P782" s="22">
        <f t="shared" si="102"/>
        <v>0</v>
      </c>
      <c r="Q782" s="22">
        <f t="shared" si="103"/>
        <v>1</v>
      </c>
    </row>
    <row r="783" spans="1:17" x14ac:dyDescent="0.25">
      <c r="A783">
        <f t="shared" si="96"/>
        <v>778</v>
      </c>
      <c r="D783">
        <v>1590101.541354764</v>
      </c>
      <c r="E783">
        <v>1538477.4030334447</v>
      </c>
      <c r="F783" s="22">
        <v>3027696.8704195111</v>
      </c>
      <c r="G783" s="22">
        <v>75582.549781624853</v>
      </c>
      <c r="H783" s="9">
        <v>855.97003323036552</v>
      </c>
      <c r="I783" s="9">
        <f t="shared" si="99"/>
        <v>22396.616169321191</v>
      </c>
      <c r="J783" s="9">
        <f t="shared" si="100"/>
        <v>3027696.8704195111</v>
      </c>
      <c r="K783" s="9">
        <f t="shared" si="101"/>
        <v>135.18546049678881</v>
      </c>
      <c r="M783" s="9">
        <f t="shared" si="97"/>
        <v>0</v>
      </c>
      <c r="N783" s="22">
        <f t="shared" si="98"/>
        <v>41765535.468222871</v>
      </c>
      <c r="P783" s="22">
        <f t="shared" si="102"/>
        <v>0</v>
      </c>
      <c r="Q783" s="22">
        <f t="shared" si="103"/>
        <v>1</v>
      </c>
    </row>
    <row r="784" spans="1:17" x14ac:dyDescent="0.25">
      <c r="A784">
        <f t="shared" si="96"/>
        <v>779</v>
      </c>
      <c r="D784">
        <v>1289471.4651526425</v>
      </c>
      <c r="E784">
        <v>1235209.6922983851</v>
      </c>
      <c r="F784" s="22">
        <v>1729507.0365281806</v>
      </c>
      <c r="G784" s="22">
        <v>75932.235082902858</v>
      </c>
      <c r="H784" s="9">
        <v>894.03989276345601</v>
      </c>
      <c r="I784" s="9">
        <f t="shared" si="99"/>
        <v>23540.927535091021</v>
      </c>
      <c r="J784" s="9">
        <f t="shared" si="100"/>
        <v>1729507.0365281806</v>
      </c>
      <c r="K784" s="9">
        <f t="shared" si="101"/>
        <v>73.468092280990632</v>
      </c>
      <c r="M784" s="9">
        <f t="shared" si="97"/>
        <v>0</v>
      </c>
      <c r="N784" s="22">
        <f t="shared" si="98"/>
        <v>45352348.033653863</v>
      </c>
      <c r="P784" s="22">
        <f t="shared" si="102"/>
        <v>0</v>
      </c>
      <c r="Q784" s="22">
        <f t="shared" si="103"/>
        <v>1</v>
      </c>
    </row>
    <row r="785" spans="1:17" x14ac:dyDescent="0.25">
      <c r="A785">
        <f t="shared" si="96"/>
        <v>780</v>
      </c>
      <c r="D785">
        <v>2197507.9749850384</v>
      </c>
      <c r="E785">
        <v>2103081.0783022046</v>
      </c>
      <c r="F785" s="22">
        <v>4461816.1466558967</v>
      </c>
      <c r="G785" s="22">
        <v>111554.01908892542</v>
      </c>
      <c r="H785" s="9">
        <v>1522.2099675952632</v>
      </c>
      <c r="I785" s="9">
        <f t="shared" si="99"/>
        <v>40966.164856880612</v>
      </c>
      <c r="J785" s="9">
        <f t="shared" si="100"/>
        <v>4461816.1466558967</v>
      </c>
      <c r="K785" s="9">
        <f t="shared" si="101"/>
        <v>108.91466560864794</v>
      </c>
      <c r="M785" s="9">
        <f t="shared" si="97"/>
        <v>0</v>
      </c>
      <c r="N785" s="22">
        <f t="shared" si="98"/>
        <v>77470513.567105323</v>
      </c>
      <c r="P785" s="22">
        <f t="shared" si="102"/>
        <v>0</v>
      </c>
      <c r="Q785" s="22">
        <f t="shared" si="103"/>
        <v>1</v>
      </c>
    </row>
    <row r="786" spans="1:17" x14ac:dyDescent="0.25">
      <c r="A786">
        <f t="shared" si="96"/>
        <v>781</v>
      </c>
      <c r="D786">
        <v>3380641.0917684664</v>
      </c>
      <c r="E786">
        <v>3267114.6096661398</v>
      </c>
      <c r="F786" s="22">
        <v>3270579.0414020768</v>
      </c>
      <c r="G786" s="22">
        <v>138811.84313852678</v>
      </c>
      <c r="H786" s="9">
        <v>1833.8933766930422</v>
      </c>
      <c r="I786" s="9">
        <f t="shared" si="99"/>
        <v>49252.328995273361</v>
      </c>
      <c r="J786" s="9">
        <f t="shared" si="100"/>
        <v>3270579.0414020768</v>
      </c>
      <c r="K786" s="9">
        <f t="shared" si="101"/>
        <v>66.404556050861004</v>
      </c>
      <c r="M786" s="9">
        <f t="shared" si="97"/>
        <v>0</v>
      </c>
      <c r="N786" s="22">
        <f t="shared" si="98"/>
        <v>95234078.949144647</v>
      </c>
      <c r="P786" s="22">
        <f t="shared" si="102"/>
        <v>0</v>
      </c>
      <c r="Q786" s="22">
        <f t="shared" si="103"/>
        <v>1</v>
      </c>
    </row>
    <row r="787" spans="1:17" x14ac:dyDescent="0.25">
      <c r="A787">
        <f t="shared" si="96"/>
        <v>782</v>
      </c>
      <c r="D787">
        <v>1783295.3853480224</v>
      </c>
      <c r="E787">
        <v>1713769.1166343321</v>
      </c>
      <c r="F787" s="22">
        <v>3477690.0160393105</v>
      </c>
      <c r="G787" s="22">
        <v>86285.512284034659</v>
      </c>
      <c r="H787" s="9">
        <v>1143.3967320228658</v>
      </c>
      <c r="I787" s="9">
        <f t="shared" si="99"/>
        <v>30163.276418747413</v>
      </c>
      <c r="J787" s="9">
        <f t="shared" si="100"/>
        <v>3477690.0160393105</v>
      </c>
      <c r="K787" s="9">
        <f t="shared" si="101"/>
        <v>115.29549932704984</v>
      </c>
      <c r="M787" s="9">
        <f t="shared" si="97"/>
        <v>0</v>
      </c>
      <c r="N787" s="22">
        <f t="shared" si="98"/>
        <v>56848862.821455516</v>
      </c>
      <c r="P787" s="22">
        <f t="shared" si="102"/>
        <v>0</v>
      </c>
      <c r="Q787" s="22">
        <f t="shared" si="103"/>
        <v>1</v>
      </c>
    </row>
    <row r="788" spans="1:17" x14ac:dyDescent="0.25">
      <c r="A788">
        <f t="shared" si="96"/>
        <v>783</v>
      </c>
      <c r="D788">
        <v>3750042.7618485442</v>
      </c>
      <c r="E788">
        <v>3652695.7655043988</v>
      </c>
      <c r="F788" s="22">
        <v>3193451.5490408116</v>
      </c>
      <c r="G788" s="22">
        <v>120655.11299732584</v>
      </c>
      <c r="H788" s="9">
        <v>1568.0484888554274</v>
      </c>
      <c r="I788" s="9">
        <f t="shared" si="99"/>
        <v>42233.020893944034</v>
      </c>
      <c r="J788" s="9">
        <f t="shared" si="100"/>
        <v>3193451.5490408116</v>
      </c>
      <c r="K788" s="9">
        <f t="shared" si="101"/>
        <v>75.615039640669735</v>
      </c>
      <c r="M788" s="9">
        <f t="shared" si="97"/>
        <v>0</v>
      </c>
      <c r="N788" s="22">
        <f t="shared" si="98"/>
        <v>81272590.238847256</v>
      </c>
      <c r="P788" s="22">
        <f t="shared" si="102"/>
        <v>0</v>
      </c>
      <c r="Q788" s="22">
        <f t="shared" si="103"/>
        <v>1</v>
      </c>
    </row>
    <row r="789" spans="1:17" x14ac:dyDescent="0.25">
      <c r="A789">
        <f t="shared" si="96"/>
        <v>784</v>
      </c>
      <c r="D789">
        <v>2636872.8318589702</v>
      </c>
      <c r="E789">
        <v>2548512.2793632685</v>
      </c>
      <c r="F789" s="22">
        <v>4467752.5922978101</v>
      </c>
      <c r="G789" s="22">
        <v>125495.12154642264</v>
      </c>
      <c r="H789" s="9">
        <v>1423.5057396495613</v>
      </c>
      <c r="I789" s="9">
        <f t="shared" si="99"/>
        <v>38334.342094735228</v>
      </c>
      <c r="J789" s="9">
        <f t="shared" si="100"/>
        <v>4467752.5922978101</v>
      </c>
      <c r="K789" s="9">
        <f t="shared" si="101"/>
        <v>116.54700063083654</v>
      </c>
      <c r="M789" s="9">
        <f t="shared" si="97"/>
        <v>0</v>
      </c>
      <c r="N789" s="22">
        <f t="shared" si="98"/>
        <v>72200931.597172648</v>
      </c>
      <c r="P789" s="22">
        <f t="shared" si="102"/>
        <v>0</v>
      </c>
      <c r="Q789" s="22">
        <f t="shared" si="103"/>
        <v>1</v>
      </c>
    </row>
    <row r="790" spans="1:17" x14ac:dyDescent="0.25">
      <c r="A790">
        <f t="shared" si="96"/>
        <v>785</v>
      </c>
      <c r="D790">
        <v>2347664.9893536041</v>
      </c>
      <c r="E790">
        <v>2245167.5113734137</v>
      </c>
      <c r="F790" s="22">
        <v>5224184.644388672</v>
      </c>
      <c r="G790" s="22">
        <v>150752.666043237</v>
      </c>
      <c r="H790" s="9">
        <v>1703.3071990273238</v>
      </c>
      <c r="I790" s="9">
        <f t="shared" si="99"/>
        <v>44467.505846925815</v>
      </c>
      <c r="J790" s="9">
        <f t="shared" si="100"/>
        <v>5224184.644388672</v>
      </c>
      <c r="K790" s="9">
        <f t="shared" si="101"/>
        <v>117.48319463592846</v>
      </c>
      <c r="M790" s="9">
        <f t="shared" si="97"/>
        <v>0</v>
      </c>
      <c r="N790" s="22">
        <f t="shared" si="98"/>
        <v>83710827.049462959</v>
      </c>
      <c r="P790" s="22">
        <f t="shared" si="102"/>
        <v>0</v>
      </c>
      <c r="Q790" s="22">
        <f t="shared" si="103"/>
        <v>1</v>
      </c>
    </row>
    <row r="791" spans="1:17" x14ac:dyDescent="0.25">
      <c r="A791">
        <f t="shared" si="96"/>
        <v>786</v>
      </c>
      <c r="D791">
        <v>1427371.2391237384</v>
      </c>
      <c r="E791">
        <v>1381576.0774055151</v>
      </c>
      <c r="F791" s="22">
        <v>3887500.3960087714</v>
      </c>
      <c r="G791" s="22">
        <v>54382.608645758621</v>
      </c>
      <c r="H791" s="9">
        <v>743.40969990336089</v>
      </c>
      <c r="I791" s="9">
        <f t="shared" si="99"/>
        <v>19867.772959833972</v>
      </c>
      <c r="J791" s="9">
        <f t="shared" si="100"/>
        <v>3887500.3960087714</v>
      </c>
      <c r="K791" s="9">
        <f t="shared" si="101"/>
        <v>195.6686541500149</v>
      </c>
      <c r="M791" s="9">
        <f t="shared" si="97"/>
        <v>0</v>
      </c>
      <c r="N791" s="22">
        <f t="shared" si="98"/>
        <v>35848045.52365917</v>
      </c>
      <c r="P791" s="22">
        <f t="shared" si="102"/>
        <v>0</v>
      </c>
      <c r="Q791" s="22">
        <f t="shared" si="103"/>
        <v>1</v>
      </c>
    </row>
    <row r="792" spans="1:17" x14ac:dyDescent="0.25">
      <c r="A792">
        <f t="shared" si="96"/>
        <v>787</v>
      </c>
      <c r="D792">
        <v>1771583.4239721436</v>
      </c>
      <c r="E792">
        <v>1701043.0836233867</v>
      </c>
      <c r="F792" s="22">
        <v>3904677.3359308918</v>
      </c>
      <c r="G792" s="22">
        <v>98356.593322992514</v>
      </c>
      <c r="H792" s="9">
        <v>1138.126827208227</v>
      </c>
      <c r="I792" s="9">
        <f t="shared" si="99"/>
        <v>30603.221256904682</v>
      </c>
      <c r="J792" s="9">
        <f t="shared" si="100"/>
        <v>3904677.3359308918</v>
      </c>
      <c r="K792" s="9">
        <f t="shared" si="101"/>
        <v>127.59040308705805</v>
      </c>
      <c r="M792" s="9">
        <f t="shared" si="97"/>
        <v>0</v>
      </c>
      <c r="N792" s="22">
        <f t="shared" si="98"/>
        <v>57301765.177878477</v>
      </c>
      <c r="P792" s="22">
        <f t="shared" si="102"/>
        <v>0</v>
      </c>
      <c r="Q792" s="22">
        <f t="shared" si="103"/>
        <v>1</v>
      </c>
    </row>
    <row r="793" spans="1:17" x14ac:dyDescent="0.25">
      <c r="A793">
        <f t="shared" si="96"/>
        <v>788</v>
      </c>
      <c r="D793">
        <v>1410137.8314686755</v>
      </c>
      <c r="E793">
        <v>1374103.0473980349</v>
      </c>
      <c r="F793" s="22">
        <v>3310507.4664317071</v>
      </c>
      <c r="G793" s="22">
        <v>60005.149885474981</v>
      </c>
      <c r="H793" s="9">
        <v>583.82058219072496</v>
      </c>
      <c r="I793" s="9">
        <f t="shared" si="99"/>
        <v>15633.330721206703</v>
      </c>
      <c r="J793" s="9">
        <f t="shared" si="100"/>
        <v>3310507.4664317071</v>
      </c>
      <c r="K793" s="9">
        <f t="shared" si="101"/>
        <v>211.75957481286983</v>
      </c>
      <c r="M793" s="9">
        <f t="shared" si="97"/>
        <v>0</v>
      </c>
      <c r="N793" s="22">
        <f t="shared" si="98"/>
        <v>27956153.975981697</v>
      </c>
      <c r="P793" s="22">
        <f t="shared" si="102"/>
        <v>0</v>
      </c>
      <c r="Q793" s="22">
        <f t="shared" si="103"/>
        <v>1</v>
      </c>
    </row>
    <row r="794" spans="1:17" x14ac:dyDescent="0.25">
      <c r="A794">
        <f t="shared" si="96"/>
        <v>789</v>
      </c>
      <c r="D794">
        <v>2647255.5501968269</v>
      </c>
      <c r="E794">
        <v>2594296.6586809843</v>
      </c>
      <c r="F794" s="22">
        <v>2842250.9163763584</v>
      </c>
      <c r="G794" s="22">
        <v>47143.040614971971</v>
      </c>
      <c r="H794" s="9">
        <v>849.24254205256148</v>
      </c>
      <c r="I794" s="9">
        <f t="shared" si="99"/>
        <v>22975.685495233171</v>
      </c>
      <c r="J794" s="9">
        <f t="shared" si="100"/>
        <v>2842250.9163763584</v>
      </c>
      <c r="K794" s="9">
        <f t="shared" si="101"/>
        <v>123.70690384694063</v>
      </c>
      <c r="M794" s="9">
        <f t="shared" si="97"/>
        <v>0</v>
      </c>
      <c r="N794" s="22">
        <f t="shared" si="98"/>
        <v>43109120.074089982</v>
      </c>
      <c r="P794" s="22">
        <f t="shared" si="102"/>
        <v>0</v>
      </c>
      <c r="Q794" s="22">
        <f t="shared" si="103"/>
        <v>1</v>
      </c>
    </row>
    <row r="795" spans="1:17" x14ac:dyDescent="0.25">
      <c r="A795">
        <f t="shared" si="96"/>
        <v>790</v>
      </c>
      <c r="D795">
        <v>1216931.3236784067</v>
      </c>
      <c r="E795">
        <v>1171102.1765606652</v>
      </c>
      <c r="F795" s="22">
        <v>2953074.5217736531</v>
      </c>
      <c r="G795" s="22">
        <v>67697.70081187773</v>
      </c>
      <c r="H795" s="9">
        <v>760.64657783537768</v>
      </c>
      <c r="I795" s="9">
        <f t="shared" si="99"/>
        <v>19882.51718556093</v>
      </c>
      <c r="J795" s="9">
        <f t="shared" si="100"/>
        <v>2953074.5217736531</v>
      </c>
      <c r="K795" s="9">
        <f t="shared" si="101"/>
        <v>148.52618982863163</v>
      </c>
      <c r="M795" s="9">
        <f t="shared" si="97"/>
        <v>0</v>
      </c>
      <c r="N795" s="22">
        <f t="shared" si="98"/>
        <v>36811959.84934821</v>
      </c>
      <c r="P795" s="22">
        <f t="shared" si="102"/>
        <v>0</v>
      </c>
      <c r="Q795" s="22">
        <f t="shared" si="103"/>
        <v>1</v>
      </c>
    </row>
    <row r="796" spans="1:17" x14ac:dyDescent="0.25">
      <c r="A796">
        <f t="shared" si="96"/>
        <v>791</v>
      </c>
      <c r="D796">
        <v>2083121.373150259</v>
      </c>
      <c r="E796">
        <v>2048610.2241638165</v>
      </c>
      <c r="F796" s="22">
        <v>2820606.1551504163</v>
      </c>
      <c r="G796" s="22">
        <v>32211.833837312573</v>
      </c>
      <c r="H796" s="9">
        <v>546.95098267855428</v>
      </c>
      <c r="I796" s="9">
        <f t="shared" si="99"/>
        <v>14972.316876278206</v>
      </c>
      <c r="J796" s="9">
        <f t="shared" si="100"/>
        <v>2820606.1551504163</v>
      </c>
      <c r="K796" s="9">
        <f t="shared" si="101"/>
        <v>188.38808839394252</v>
      </c>
      <c r="M796" s="9">
        <f t="shared" si="97"/>
        <v>0</v>
      </c>
      <c r="N796" s="22">
        <f t="shared" si="98"/>
        <v>27124027.597405996</v>
      </c>
      <c r="P796" s="22">
        <f t="shared" si="102"/>
        <v>0</v>
      </c>
      <c r="Q796" s="22">
        <f t="shared" si="103"/>
        <v>1</v>
      </c>
    </row>
    <row r="797" spans="1:17" x14ac:dyDescent="0.25">
      <c r="A797">
        <f t="shared" si="96"/>
        <v>792</v>
      </c>
      <c r="D797">
        <v>2375950.0259607723</v>
      </c>
      <c r="E797">
        <v>2335550.1115211672</v>
      </c>
      <c r="F797" s="22">
        <v>5667380.9330086168</v>
      </c>
      <c r="G797" s="22">
        <v>38911.594740252847</v>
      </c>
      <c r="H797" s="9">
        <v>648.98387923218979</v>
      </c>
      <c r="I797" s="9">
        <f t="shared" si="99"/>
        <v>17527.098880478272</v>
      </c>
      <c r="J797" s="9">
        <f t="shared" si="100"/>
        <v>5667380.9330086168</v>
      </c>
      <c r="K797" s="9">
        <f t="shared" si="101"/>
        <v>323.34962971658479</v>
      </c>
      <c r="M797" s="9">
        <f t="shared" si="97"/>
        <v>0</v>
      </c>
      <c r="N797" s="22">
        <f t="shared" si="98"/>
        <v>29386816.827947922</v>
      </c>
      <c r="P797" s="22">
        <f t="shared" si="102"/>
        <v>0</v>
      </c>
      <c r="Q797" s="22">
        <f t="shared" si="103"/>
        <v>1</v>
      </c>
    </row>
    <row r="798" spans="1:17" x14ac:dyDescent="0.25">
      <c r="A798">
        <f t="shared" si="96"/>
        <v>793</v>
      </c>
      <c r="D798">
        <v>1492089.9573601598</v>
      </c>
      <c r="E798">
        <v>1453488.7796449212</v>
      </c>
      <c r="F798" s="22">
        <v>4737015.2305520261</v>
      </c>
      <c r="G798" s="22">
        <v>33580.020959849717</v>
      </c>
      <c r="H798" s="9">
        <v>630.92856352058152</v>
      </c>
      <c r="I798" s="9">
        <f t="shared" si="99"/>
        <v>16746.734939979138</v>
      </c>
      <c r="J798" s="9">
        <f t="shared" si="100"/>
        <v>4737015.2305520261</v>
      </c>
      <c r="K798" s="9">
        <f t="shared" si="101"/>
        <v>282.86201743382503</v>
      </c>
      <c r="M798" s="9">
        <f t="shared" si="97"/>
        <v>0</v>
      </c>
      <c r="N798" s="22">
        <f t="shared" si="98"/>
        <v>28756454.649406251</v>
      </c>
      <c r="P798" s="22">
        <f t="shared" si="102"/>
        <v>0</v>
      </c>
      <c r="Q798" s="22">
        <f t="shared" si="103"/>
        <v>1</v>
      </c>
    </row>
    <row r="799" spans="1:17" x14ac:dyDescent="0.25">
      <c r="A799">
        <f t="shared" si="96"/>
        <v>794</v>
      </c>
      <c r="D799">
        <v>1791386.4196905347</v>
      </c>
      <c r="E799">
        <v>1753188.9615371225</v>
      </c>
      <c r="F799" s="22">
        <v>3617057.0965145822</v>
      </c>
      <c r="G799" s="22">
        <v>40470.659154069996</v>
      </c>
      <c r="H799" s="9">
        <v>624.24020205032866</v>
      </c>
      <c r="I799" s="9">
        <f t="shared" si="99"/>
        <v>16571.585245276354</v>
      </c>
      <c r="J799" s="9">
        <f t="shared" si="100"/>
        <v>3617057.0965145822</v>
      </c>
      <c r="K799" s="9">
        <f t="shared" si="101"/>
        <v>218.26862324747151</v>
      </c>
      <c r="M799" s="9">
        <f t="shared" si="97"/>
        <v>0</v>
      </c>
      <c r="N799" s="22">
        <f t="shared" si="98"/>
        <v>29526113.394038126</v>
      </c>
      <c r="P799" s="22">
        <f t="shared" si="102"/>
        <v>0</v>
      </c>
      <c r="Q799" s="22">
        <f t="shared" si="103"/>
        <v>1</v>
      </c>
    </row>
    <row r="800" spans="1:17" x14ac:dyDescent="0.25">
      <c r="A800">
        <f t="shared" si="96"/>
        <v>795</v>
      </c>
      <c r="D800">
        <v>1976952.8992561046</v>
      </c>
      <c r="E800">
        <v>1943017.3892620904</v>
      </c>
      <c r="F800" s="22">
        <v>4320890.807050202</v>
      </c>
      <c r="G800" s="22">
        <v>44071.030606507033</v>
      </c>
      <c r="H800" s="9">
        <v>561.57543168060874</v>
      </c>
      <c r="I800" s="9">
        <f t="shared" si="99"/>
        <v>14722.581655803106</v>
      </c>
      <c r="J800" s="9">
        <f t="shared" si="100"/>
        <v>4320890.807050202</v>
      </c>
      <c r="K800" s="9">
        <f t="shared" si="101"/>
        <v>293.48730460917932</v>
      </c>
      <c r="M800" s="9">
        <f t="shared" si="97"/>
        <v>0</v>
      </c>
      <c r="N800" s="22">
        <f t="shared" si="98"/>
        <v>25124272.504556008</v>
      </c>
      <c r="P800" s="22">
        <f t="shared" si="102"/>
        <v>0</v>
      </c>
      <c r="Q800" s="22">
        <f t="shared" si="103"/>
        <v>1</v>
      </c>
    </row>
    <row r="801" spans="1:17" x14ac:dyDescent="0.25">
      <c r="A801">
        <f t="shared" si="96"/>
        <v>796</v>
      </c>
      <c r="D801">
        <v>2799436.7848977549</v>
      </c>
      <c r="E801">
        <v>2729207.4890062041</v>
      </c>
      <c r="F801" s="22">
        <v>2553366.2198010245</v>
      </c>
      <c r="G801" s="22">
        <v>46474.584706705449</v>
      </c>
      <c r="H801" s="9">
        <v>1117.4906754022013</v>
      </c>
      <c r="I801" s="9">
        <f t="shared" si="99"/>
        <v>30468.277729590416</v>
      </c>
      <c r="J801" s="9">
        <f t="shared" si="100"/>
        <v>2553366.2198010245</v>
      </c>
      <c r="K801" s="9">
        <f t="shared" si="101"/>
        <v>83.804087728963651</v>
      </c>
      <c r="M801" s="9">
        <f t="shared" si="97"/>
        <v>0</v>
      </c>
      <c r="N801" s="22">
        <f t="shared" si="98"/>
        <v>58383189.239379808</v>
      </c>
      <c r="P801" s="22">
        <f t="shared" si="102"/>
        <v>0</v>
      </c>
      <c r="Q801" s="22">
        <f t="shared" si="103"/>
        <v>1</v>
      </c>
    </row>
    <row r="802" spans="1:17" x14ac:dyDescent="0.25">
      <c r="A802">
        <f t="shared" si="96"/>
        <v>797</v>
      </c>
      <c r="D802">
        <v>2431113.0074367588</v>
      </c>
      <c r="E802">
        <v>2379398.9580519279</v>
      </c>
      <c r="F802" s="22">
        <v>3282359.9298553169</v>
      </c>
      <c r="G802" s="22">
        <v>70640.331825244182</v>
      </c>
      <c r="H802" s="9">
        <v>845.49496948972228</v>
      </c>
      <c r="I802" s="9">
        <f t="shared" si="99"/>
        <v>22435.623185115073</v>
      </c>
      <c r="J802" s="9">
        <f t="shared" si="100"/>
        <v>3282359.9298553169</v>
      </c>
      <c r="K802" s="9">
        <f t="shared" si="101"/>
        <v>146.30125950916312</v>
      </c>
      <c r="M802" s="9">
        <f t="shared" si="97"/>
        <v>0</v>
      </c>
      <c r="N802" s="22">
        <f t="shared" si="98"/>
        <v>41588886.440374829</v>
      </c>
      <c r="P802" s="22">
        <f t="shared" si="102"/>
        <v>0</v>
      </c>
      <c r="Q802" s="22">
        <f t="shared" si="103"/>
        <v>1</v>
      </c>
    </row>
    <row r="803" spans="1:17" x14ac:dyDescent="0.25">
      <c r="A803">
        <f t="shared" si="96"/>
        <v>798</v>
      </c>
      <c r="D803">
        <v>1218128.7692793412</v>
      </c>
      <c r="E803">
        <v>1202409.0216746931</v>
      </c>
      <c r="F803" s="22">
        <v>3128385.2577777035</v>
      </c>
      <c r="G803" s="22">
        <v>16838.761477212298</v>
      </c>
      <c r="H803" s="9">
        <v>261.72142162555974</v>
      </c>
      <c r="I803" s="9">
        <f t="shared" si="99"/>
        <v>6819.8553008005392</v>
      </c>
      <c r="J803" s="9">
        <f t="shared" si="100"/>
        <v>3128385.2577777035</v>
      </c>
      <c r="K803" s="9">
        <f t="shared" si="101"/>
        <v>458.7172483572316</v>
      </c>
      <c r="M803" s="9">
        <f t="shared" si="97"/>
        <v>0</v>
      </c>
      <c r="N803" s="22">
        <f t="shared" si="98"/>
        <v>10511325.343823375</v>
      </c>
      <c r="P803" s="22">
        <f t="shared" si="102"/>
        <v>0</v>
      </c>
      <c r="Q803" s="22">
        <f t="shared" si="103"/>
        <v>1</v>
      </c>
    </row>
    <row r="804" spans="1:17" x14ac:dyDescent="0.25">
      <c r="A804">
        <f t="shared" si="96"/>
        <v>799</v>
      </c>
      <c r="D804">
        <v>1701489.4735988504</v>
      </c>
      <c r="E804">
        <v>1624081.6963785624</v>
      </c>
      <c r="F804" s="22">
        <v>4310609.1562488144</v>
      </c>
      <c r="G804" s="22">
        <v>107560.48689225435</v>
      </c>
      <c r="H804" s="9">
        <v>1262.7828137580545</v>
      </c>
      <c r="I804" s="9">
        <f t="shared" si="99"/>
        <v>33582.590069249767</v>
      </c>
      <c r="J804" s="9">
        <f t="shared" si="100"/>
        <v>4310609.1562488144</v>
      </c>
      <c r="K804" s="9">
        <f t="shared" si="101"/>
        <v>128.35844845081996</v>
      </c>
      <c r="M804" s="9">
        <f t="shared" si="97"/>
        <v>0</v>
      </c>
      <c r="N804" s="22">
        <f t="shared" si="98"/>
        <v>62854570.982250713</v>
      </c>
      <c r="P804" s="22">
        <f t="shared" si="102"/>
        <v>0</v>
      </c>
      <c r="Q804" s="22">
        <f t="shared" si="103"/>
        <v>1</v>
      </c>
    </row>
    <row r="805" spans="1:17" x14ac:dyDescent="0.25">
      <c r="A805">
        <f t="shared" si="96"/>
        <v>800</v>
      </c>
      <c r="D805">
        <v>1995026.6394926864</v>
      </c>
      <c r="E805">
        <v>1919143.2844710366</v>
      </c>
      <c r="F805" s="22">
        <v>2556079.8208619989</v>
      </c>
      <c r="G805" s="22">
        <v>104105.17351021836</v>
      </c>
      <c r="H805" s="9">
        <v>1213.2881924540561</v>
      </c>
      <c r="I805" s="9">
        <f t="shared" si="99"/>
        <v>32921.234742592525</v>
      </c>
      <c r="J805" s="9">
        <f t="shared" si="100"/>
        <v>2556079.8208619989</v>
      </c>
      <c r="K805" s="9">
        <f t="shared" si="101"/>
        <v>77.642282886644523</v>
      </c>
      <c r="M805" s="9">
        <f t="shared" si="97"/>
        <v>0</v>
      </c>
      <c r="N805" s="22">
        <f t="shared" si="98"/>
        <v>63286389.664323047</v>
      </c>
      <c r="P805" s="22">
        <f t="shared" si="102"/>
        <v>0</v>
      </c>
      <c r="Q805" s="22">
        <f t="shared" si="103"/>
        <v>1</v>
      </c>
    </row>
    <row r="806" spans="1:17" x14ac:dyDescent="0.25">
      <c r="A806">
        <f t="shared" si="96"/>
        <v>801</v>
      </c>
      <c r="D806">
        <v>1931651.2044193645</v>
      </c>
      <c r="E806">
        <v>1887726.8285819469</v>
      </c>
      <c r="F806" s="22">
        <v>4844460.165811413</v>
      </c>
      <c r="G806" s="22">
        <v>35236.193007619077</v>
      </c>
      <c r="H806" s="9">
        <v>723.64582868496291</v>
      </c>
      <c r="I806" s="9">
        <f t="shared" si="99"/>
        <v>19056.151213305231</v>
      </c>
      <c r="J806" s="9">
        <f t="shared" si="100"/>
        <v>4844460.165811413</v>
      </c>
      <c r="K806" s="9">
        <f t="shared" si="101"/>
        <v>254.22028360212389</v>
      </c>
      <c r="M806" s="9">
        <f t="shared" si="97"/>
        <v>0</v>
      </c>
      <c r="N806" s="22">
        <f t="shared" si="98"/>
        <v>33267842.26079905</v>
      </c>
      <c r="P806" s="22">
        <f t="shared" si="102"/>
        <v>0</v>
      </c>
      <c r="Q806" s="22">
        <f t="shared" si="103"/>
        <v>1</v>
      </c>
    </row>
    <row r="807" spans="1:17" x14ac:dyDescent="0.25">
      <c r="A807">
        <f t="shared" si="96"/>
        <v>802</v>
      </c>
      <c r="D807">
        <v>2626646.1029580464</v>
      </c>
      <c r="E807">
        <v>2543609.5563626378</v>
      </c>
      <c r="F807" s="22">
        <v>2015945.8537289239</v>
      </c>
      <c r="G807" s="22">
        <v>82477.56628173645</v>
      </c>
      <c r="H807" s="9">
        <v>1324.6627198067144</v>
      </c>
      <c r="I807" s="9">
        <f t="shared" si="99"/>
        <v>36024.575374952059</v>
      </c>
      <c r="J807" s="9">
        <f t="shared" si="100"/>
        <v>2015945.8537289239</v>
      </c>
      <c r="K807" s="9">
        <f t="shared" si="101"/>
        <v>55.960294680686623</v>
      </c>
      <c r="M807" s="9">
        <f t="shared" si="97"/>
        <v>0</v>
      </c>
      <c r="N807" s="22">
        <f t="shared" si="98"/>
        <v>70033204.896175191</v>
      </c>
      <c r="P807" s="22">
        <f t="shared" si="102"/>
        <v>0</v>
      </c>
      <c r="Q807" s="22">
        <f t="shared" si="103"/>
        <v>1</v>
      </c>
    </row>
    <row r="808" spans="1:17" x14ac:dyDescent="0.25">
      <c r="A808">
        <f t="shared" si="96"/>
        <v>803</v>
      </c>
      <c r="D808">
        <v>1744885.0672194478</v>
      </c>
      <c r="E808">
        <v>1688905.3211724574</v>
      </c>
      <c r="F808" s="22">
        <v>2798268.0935076796</v>
      </c>
      <c r="G808" s="22">
        <v>72085.607041973708</v>
      </c>
      <c r="H808" s="9">
        <v>905.01386494232429</v>
      </c>
      <c r="I808" s="9">
        <f t="shared" si="99"/>
        <v>24286.253025026308</v>
      </c>
      <c r="J808" s="9">
        <f t="shared" si="100"/>
        <v>2798268.0935076796</v>
      </c>
      <c r="K808" s="9">
        <f t="shared" si="101"/>
        <v>115.22024787537798</v>
      </c>
      <c r="M808" s="9">
        <f t="shared" si="97"/>
        <v>0</v>
      </c>
      <c r="N808" s="22">
        <f t="shared" si="98"/>
        <v>45774237.956544936</v>
      </c>
      <c r="P808" s="22">
        <f t="shared" si="102"/>
        <v>0</v>
      </c>
      <c r="Q808" s="22">
        <f t="shared" si="103"/>
        <v>1</v>
      </c>
    </row>
    <row r="809" spans="1:17" x14ac:dyDescent="0.25">
      <c r="A809">
        <f t="shared" si="96"/>
        <v>804</v>
      </c>
      <c r="D809">
        <v>1683236.0934522422</v>
      </c>
      <c r="E809">
        <v>1648550.7917963311</v>
      </c>
      <c r="F809" s="22">
        <v>3499183.5697104386</v>
      </c>
      <c r="G809" s="22">
        <v>47091.069345148811</v>
      </c>
      <c r="H809" s="9">
        <v>563.83574861090165</v>
      </c>
      <c r="I809" s="9">
        <f t="shared" si="99"/>
        <v>15047.871270400488</v>
      </c>
      <c r="J809" s="9">
        <f t="shared" si="100"/>
        <v>3499183.5697104386</v>
      </c>
      <c r="K809" s="9">
        <f t="shared" si="101"/>
        <v>232.53678256760568</v>
      </c>
      <c r="M809" s="9">
        <f t="shared" si="97"/>
        <v>0</v>
      </c>
      <c r="N809" s="22">
        <f t="shared" si="98"/>
        <v>26596558.97109054</v>
      </c>
      <c r="P809" s="22">
        <f t="shared" si="102"/>
        <v>0</v>
      </c>
      <c r="Q809" s="22">
        <f t="shared" si="103"/>
        <v>1</v>
      </c>
    </row>
    <row r="810" spans="1:17" x14ac:dyDescent="0.25">
      <c r="A810">
        <f t="shared" si="96"/>
        <v>805</v>
      </c>
      <c r="D810">
        <v>1416046.2850800154</v>
      </c>
      <c r="E810">
        <v>1392754.3751988658</v>
      </c>
      <c r="F810" s="22">
        <v>2273377.699716975</v>
      </c>
      <c r="G810" s="22">
        <v>29362.302839736109</v>
      </c>
      <c r="H810" s="9">
        <v>378.87567209659028</v>
      </c>
      <c r="I810" s="9">
        <f t="shared" si="99"/>
        <v>10104.962182837964</v>
      </c>
      <c r="J810" s="9">
        <f t="shared" si="100"/>
        <v>2273377.699716975</v>
      </c>
      <c r="K810" s="9">
        <f t="shared" si="101"/>
        <v>224.97636889507885</v>
      </c>
      <c r="M810" s="9">
        <f t="shared" si="97"/>
        <v>0</v>
      </c>
      <c r="N810" s="22">
        <f t="shared" si="98"/>
        <v>17936546.665958956</v>
      </c>
      <c r="P810" s="22">
        <f t="shared" si="102"/>
        <v>0</v>
      </c>
      <c r="Q810" s="22">
        <f t="shared" si="103"/>
        <v>1</v>
      </c>
    </row>
    <row r="811" spans="1:17" x14ac:dyDescent="0.25">
      <c r="A811">
        <f t="shared" si="96"/>
        <v>806</v>
      </c>
      <c r="D811">
        <v>1349482.936432424</v>
      </c>
      <c r="E811">
        <v>1326219.5010283755</v>
      </c>
      <c r="F811" s="22">
        <v>2587553.2310956256</v>
      </c>
      <c r="G811" s="22">
        <v>25687.021156639872</v>
      </c>
      <c r="H811" s="9">
        <v>373.94563254020977</v>
      </c>
      <c r="I811" s="9">
        <f t="shared" si="99"/>
        <v>10092.608815692416</v>
      </c>
      <c r="J811" s="9">
        <f t="shared" si="100"/>
        <v>2587553.2310956256</v>
      </c>
      <c r="K811" s="9">
        <f t="shared" si="101"/>
        <v>256.38100894908246</v>
      </c>
      <c r="M811" s="9">
        <f t="shared" si="97"/>
        <v>0</v>
      </c>
      <c r="N811" s="22">
        <f t="shared" si="98"/>
        <v>17597664.400289204</v>
      </c>
      <c r="P811" s="22">
        <f t="shared" si="102"/>
        <v>0</v>
      </c>
      <c r="Q811" s="22">
        <f t="shared" si="103"/>
        <v>1</v>
      </c>
    </row>
    <row r="812" spans="1:17" x14ac:dyDescent="0.25">
      <c r="A812">
        <f t="shared" si="96"/>
        <v>807</v>
      </c>
      <c r="D812">
        <v>1654859.5872057085</v>
      </c>
      <c r="E812">
        <v>1611251.6038330097</v>
      </c>
      <c r="F812" s="22">
        <v>4336177.8926702878</v>
      </c>
      <c r="G812" s="22">
        <v>40799.452694514723</v>
      </c>
      <c r="H812" s="9">
        <v>717.23872362146722</v>
      </c>
      <c r="I812" s="9">
        <f t="shared" si="99"/>
        <v>18918.887506411636</v>
      </c>
      <c r="J812" s="9">
        <f t="shared" si="100"/>
        <v>4336177.8926702878</v>
      </c>
      <c r="K812" s="9">
        <f t="shared" si="101"/>
        <v>229.19835488216478</v>
      </c>
      <c r="M812" s="9">
        <f t="shared" si="97"/>
        <v>0</v>
      </c>
      <c r="N812" s="22">
        <f t="shared" si="98"/>
        <v>33501597.120152988</v>
      </c>
      <c r="P812" s="22">
        <f t="shared" si="102"/>
        <v>0</v>
      </c>
      <c r="Q812" s="22">
        <f t="shared" si="103"/>
        <v>1</v>
      </c>
    </row>
    <row r="813" spans="1:17" x14ac:dyDescent="0.25">
      <c r="A813">
        <f t="shared" si="96"/>
        <v>808</v>
      </c>
      <c r="D813">
        <v>2606680.0358487959</v>
      </c>
      <c r="E813">
        <v>2569188.5207043337</v>
      </c>
      <c r="F813" s="22">
        <v>3414940.3775564106</v>
      </c>
      <c r="G813" s="22">
        <v>37752.44514366451</v>
      </c>
      <c r="H813" s="9">
        <v>596.41116017970489</v>
      </c>
      <c r="I813" s="9">
        <f t="shared" si="99"/>
        <v>16265.318930273495</v>
      </c>
      <c r="J813" s="9">
        <f t="shared" si="100"/>
        <v>3414940.3775564106</v>
      </c>
      <c r="K813" s="9">
        <f t="shared" si="101"/>
        <v>209.95225437605296</v>
      </c>
      <c r="M813" s="9">
        <f t="shared" si="97"/>
        <v>0</v>
      </c>
      <c r="N813" s="22">
        <f t="shared" si="98"/>
        <v>29115697.482990582</v>
      </c>
      <c r="P813" s="22">
        <f t="shared" si="102"/>
        <v>0</v>
      </c>
      <c r="Q813" s="22">
        <f t="shared" si="103"/>
        <v>1</v>
      </c>
    </row>
    <row r="814" spans="1:17" x14ac:dyDescent="0.25">
      <c r="A814">
        <f t="shared" si="96"/>
        <v>809</v>
      </c>
      <c r="D814">
        <v>1369295.5521292828</v>
      </c>
      <c r="E814">
        <v>1340827.6970261862</v>
      </c>
      <c r="F814" s="22">
        <v>4315960.0718855541</v>
      </c>
      <c r="G814" s="22">
        <v>42709.085720762647</v>
      </c>
      <c r="H814" s="9">
        <v>462.56662780604529</v>
      </c>
      <c r="I814" s="9">
        <f t="shared" si="99"/>
        <v>12350.494257927468</v>
      </c>
      <c r="J814" s="9">
        <f t="shared" si="100"/>
        <v>4315960.0718855541</v>
      </c>
      <c r="K814" s="9">
        <f t="shared" si="101"/>
        <v>349.45646560786417</v>
      </c>
      <c r="M814" s="9">
        <f t="shared" si="97"/>
        <v>0</v>
      </c>
      <c r="N814" s="22">
        <f t="shared" si="98"/>
        <v>20385028.443969384</v>
      </c>
      <c r="P814" s="22">
        <f t="shared" si="102"/>
        <v>0</v>
      </c>
      <c r="Q814" s="22">
        <f t="shared" si="103"/>
        <v>1</v>
      </c>
    </row>
    <row r="815" spans="1:17" x14ac:dyDescent="0.25">
      <c r="A815">
        <f t="shared" si="96"/>
        <v>810</v>
      </c>
      <c r="D815">
        <v>2061885.9058229653</v>
      </c>
      <c r="E815">
        <v>2044759.2472179532</v>
      </c>
      <c r="F815" s="22">
        <v>2294591.9162921389</v>
      </c>
      <c r="G815" s="22">
        <v>8968.690100870208</v>
      </c>
      <c r="H815" s="9">
        <v>278.73745119183877</v>
      </c>
      <c r="I815" s="9">
        <f t="shared" si="99"/>
        <v>7430.2295691984536</v>
      </c>
      <c r="J815" s="9">
        <f t="shared" si="100"/>
        <v>2294591.9162921389</v>
      </c>
      <c r="K815" s="9">
        <f t="shared" si="101"/>
        <v>308.81844160027362</v>
      </c>
      <c r="M815" s="9">
        <f t="shared" si="97"/>
        <v>0</v>
      </c>
      <c r="N815" s="22">
        <f t="shared" si="98"/>
        <v>12565867.222104769</v>
      </c>
      <c r="P815" s="22">
        <f t="shared" si="102"/>
        <v>0</v>
      </c>
      <c r="Q815" s="22">
        <f t="shared" si="103"/>
        <v>1</v>
      </c>
    </row>
    <row r="816" spans="1:17" x14ac:dyDescent="0.25">
      <c r="A816">
        <f t="shared" si="96"/>
        <v>811</v>
      </c>
      <c r="D816">
        <v>2117043.6106210765</v>
      </c>
      <c r="E816">
        <v>2069294.3832043414</v>
      </c>
      <c r="F816" s="22">
        <v>3755331.0747918198</v>
      </c>
      <c r="G816" s="22">
        <v>61307.328406903143</v>
      </c>
      <c r="H816" s="9">
        <v>782.29794685958041</v>
      </c>
      <c r="I816" s="9">
        <f t="shared" si="99"/>
        <v>20715.524822476375</v>
      </c>
      <c r="J816" s="9">
        <f t="shared" si="100"/>
        <v>3755331.0747918198</v>
      </c>
      <c r="K816" s="9">
        <f t="shared" si="101"/>
        <v>181.28100093883597</v>
      </c>
      <c r="M816" s="9">
        <f t="shared" si="97"/>
        <v>0</v>
      </c>
      <c r="N816" s="22">
        <f t="shared" si="98"/>
        <v>37675718.570160933</v>
      </c>
      <c r="P816" s="22">
        <f t="shared" si="102"/>
        <v>0</v>
      </c>
      <c r="Q816" s="22">
        <f t="shared" si="103"/>
        <v>1</v>
      </c>
    </row>
    <row r="817" spans="1:17" x14ac:dyDescent="0.25">
      <c r="A817">
        <f t="shared" si="96"/>
        <v>812</v>
      </c>
      <c r="D817">
        <v>1741089.6177196344</v>
      </c>
      <c r="E817">
        <v>1721269.5377429686</v>
      </c>
      <c r="F817" s="22">
        <v>2924299.6385266171</v>
      </c>
      <c r="G817" s="22">
        <v>14817.210667317126</v>
      </c>
      <c r="H817" s="9">
        <v>321.33624795003198</v>
      </c>
      <c r="I817" s="9">
        <f t="shared" si="99"/>
        <v>8598.7434970766863</v>
      </c>
      <c r="J817" s="9">
        <f t="shared" si="100"/>
        <v>2924299.6385266171</v>
      </c>
      <c r="K817" s="9">
        <f t="shared" si="101"/>
        <v>340.08452973632609</v>
      </c>
      <c r="M817" s="9">
        <f t="shared" si="97"/>
        <v>0</v>
      </c>
      <c r="N817" s="22">
        <f t="shared" si="98"/>
        <v>14273187.355626756</v>
      </c>
      <c r="P817" s="22">
        <f t="shared" si="102"/>
        <v>0</v>
      </c>
      <c r="Q817" s="22">
        <f t="shared" si="103"/>
        <v>1</v>
      </c>
    </row>
    <row r="818" spans="1:17" x14ac:dyDescent="0.25">
      <c r="A818">
        <f t="shared" si="96"/>
        <v>813</v>
      </c>
      <c r="D818">
        <v>2454461.4459191631</v>
      </c>
      <c r="E818">
        <v>2403547.6452446822</v>
      </c>
      <c r="F818" s="22">
        <v>3804085.1860604747</v>
      </c>
      <c r="G818" s="22">
        <v>46661.870688056799</v>
      </c>
      <c r="H818" s="9">
        <v>818.79075741919223</v>
      </c>
      <c r="I818" s="9">
        <f t="shared" si="99"/>
        <v>22088.443284616773</v>
      </c>
      <c r="J818" s="9">
        <f t="shared" si="100"/>
        <v>3804085.1860604747</v>
      </c>
      <c r="K818" s="9">
        <f t="shared" si="101"/>
        <v>172.22061043612717</v>
      </c>
      <c r="M818" s="9">
        <f t="shared" si="97"/>
        <v>0</v>
      </c>
      <c r="N818" s="22">
        <f t="shared" si="98"/>
        <v>40372801.383173071</v>
      </c>
      <c r="P818" s="22">
        <f t="shared" si="102"/>
        <v>0</v>
      </c>
      <c r="Q818" s="22">
        <f t="shared" si="103"/>
        <v>1</v>
      </c>
    </row>
    <row r="819" spans="1:17" x14ac:dyDescent="0.25">
      <c r="A819">
        <f t="shared" si="96"/>
        <v>814</v>
      </c>
      <c r="D819">
        <v>2579467.6022728602</v>
      </c>
      <c r="E819">
        <v>2537011.5756148607</v>
      </c>
      <c r="F819" s="22">
        <v>2666358.5599728199</v>
      </c>
      <c r="G819" s="22">
        <v>37413.40098646321</v>
      </c>
      <c r="H819" s="9">
        <v>692.07511429807346</v>
      </c>
      <c r="I819" s="9">
        <f t="shared" si="99"/>
        <v>18419.1226053065</v>
      </c>
      <c r="J819" s="9">
        <f t="shared" si="100"/>
        <v>2666358.5599728199</v>
      </c>
      <c r="K819" s="9">
        <f t="shared" si="101"/>
        <v>144.76034592465598</v>
      </c>
      <c r="M819" s="9">
        <f t="shared" si="97"/>
        <v>0</v>
      </c>
      <c r="N819" s="22">
        <f t="shared" si="98"/>
        <v>34171886.650640175</v>
      </c>
      <c r="P819" s="22">
        <f t="shared" si="102"/>
        <v>0</v>
      </c>
      <c r="Q819" s="22">
        <f t="shared" si="103"/>
        <v>1</v>
      </c>
    </row>
    <row r="820" spans="1:17" x14ac:dyDescent="0.25">
      <c r="A820">
        <f t="shared" si="96"/>
        <v>815</v>
      </c>
      <c r="D820">
        <v>1364571.3340118309</v>
      </c>
      <c r="E820">
        <v>1328328.1137324157</v>
      </c>
      <c r="F820" s="22">
        <v>2757875.0609548707</v>
      </c>
      <c r="G820" s="22">
        <v>46402.074621592677</v>
      </c>
      <c r="H820" s="9">
        <v>593.76145666068624</v>
      </c>
      <c r="I820" s="9">
        <f t="shared" si="99"/>
        <v>15723.758686021463</v>
      </c>
      <c r="J820" s="9">
        <f t="shared" si="100"/>
        <v>2757875.0609548707</v>
      </c>
      <c r="K820" s="9">
        <f t="shared" si="101"/>
        <v>175.39540742294918</v>
      </c>
      <c r="M820" s="9">
        <f t="shared" si="97"/>
        <v>0</v>
      </c>
      <c r="N820" s="22">
        <f t="shared" si="98"/>
        <v>28689642.311088055</v>
      </c>
      <c r="P820" s="22">
        <f t="shared" si="102"/>
        <v>0</v>
      </c>
      <c r="Q820" s="22">
        <f t="shared" si="103"/>
        <v>1</v>
      </c>
    </row>
    <row r="821" spans="1:17" x14ac:dyDescent="0.25">
      <c r="A821">
        <f t="shared" si="96"/>
        <v>816</v>
      </c>
      <c r="D821">
        <v>2255769.865141423</v>
      </c>
      <c r="E821">
        <v>2207714.2252410371</v>
      </c>
      <c r="F821" s="22">
        <v>3729104.4519046824</v>
      </c>
      <c r="G821" s="22">
        <v>54276.617504972077</v>
      </c>
      <c r="H821" s="9">
        <v>768.48511829183553</v>
      </c>
      <c r="I821" s="9">
        <f t="shared" si="99"/>
        <v>20848.458814383404</v>
      </c>
      <c r="J821" s="9">
        <f t="shared" si="100"/>
        <v>3729104.4519046824</v>
      </c>
      <c r="K821" s="9">
        <f t="shared" si="101"/>
        <v>178.86715200895156</v>
      </c>
      <c r="M821" s="9">
        <f t="shared" si="97"/>
        <v>0</v>
      </c>
      <c r="N821" s="22">
        <f t="shared" si="98"/>
        <v>37967813.176862128</v>
      </c>
      <c r="P821" s="22">
        <f t="shared" si="102"/>
        <v>0</v>
      </c>
      <c r="Q821" s="22">
        <f t="shared" si="103"/>
        <v>1</v>
      </c>
    </row>
    <row r="822" spans="1:17" x14ac:dyDescent="0.25">
      <c r="A822">
        <f t="shared" si="96"/>
        <v>817</v>
      </c>
      <c r="D822">
        <v>1946076.4411100652</v>
      </c>
      <c r="E822">
        <v>1908070.6626994102</v>
      </c>
      <c r="F822" s="22">
        <v>3362501.6609595902</v>
      </c>
      <c r="G822" s="22">
        <v>23451.165094563657</v>
      </c>
      <c r="H822" s="9">
        <v>622.05270884271522</v>
      </c>
      <c r="I822" s="9">
        <f t="shared" si="99"/>
        <v>16488.426905678556</v>
      </c>
      <c r="J822" s="9">
        <f t="shared" si="100"/>
        <v>3362501.6609595902</v>
      </c>
      <c r="K822" s="9">
        <f t="shared" si="101"/>
        <v>203.93101659695361</v>
      </c>
      <c r="M822" s="9">
        <f t="shared" si="97"/>
        <v>0</v>
      </c>
      <c r="N822" s="22">
        <f t="shared" si="98"/>
        <v>29614352.150397521</v>
      </c>
      <c r="P822" s="22">
        <f t="shared" si="102"/>
        <v>0</v>
      </c>
      <c r="Q822" s="22">
        <f t="shared" si="103"/>
        <v>1</v>
      </c>
    </row>
    <row r="823" spans="1:17" x14ac:dyDescent="0.25">
      <c r="A823">
        <f t="shared" si="96"/>
        <v>818</v>
      </c>
      <c r="D823">
        <v>1812184.1764823375</v>
      </c>
      <c r="E823">
        <v>1764042.1791222859</v>
      </c>
      <c r="F823" s="22">
        <v>2842166.2408739068</v>
      </c>
      <c r="G823" s="22">
        <v>53275.449391389593</v>
      </c>
      <c r="H823" s="9">
        <v>757.40357237703938</v>
      </c>
      <c r="I823" s="9">
        <f t="shared" si="99"/>
        <v>20885.924134684788</v>
      </c>
      <c r="J823" s="9">
        <f t="shared" si="100"/>
        <v>2842166.2408739068</v>
      </c>
      <c r="K823" s="9">
        <f t="shared" si="101"/>
        <v>136.08046369152441</v>
      </c>
      <c r="M823" s="9">
        <f t="shared" si="97"/>
        <v>0</v>
      </c>
      <c r="N823" s="22">
        <f t="shared" si="98"/>
        <v>38929682.028495669</v>
      </c>
      <c r="P823" s="22">
        <f t="shared" si="102"/>
        <v>0</v>
      </c>
      <c r="Q823" s="22">
        <f t="shared" si="103"/>
        <v>1</v>
      </c>
    </row>
    <row r="824" spans="1:17" x14ac:dyDescent="0.25">
      <c r="A824">
        <f t="shared" si="96"/>
        <v>819</v>
      </c>
      <c r="D824">
        <v>2537861.8654546076</v>
      </c>
      <c r="E824">
        <v>2446797.2417972391</v>
      </c>
      <c r="F824" s="22">
        <v>4119517.0341634108</v>
      </c>
      <c r="G824" s="22">
        <v>116421.14105994547</v>
      </c>
      <c r="H824" s="9">
        <v>1453.0798140641418</v>
      </c>
      <c r="I824" s="9">
        <f t="shared" si="99"/>
        <v>39507.476327512792</v>
      </c>
      <c r="J824" s="9">
        <f t="shared" si="100"/>
        <v>4119517.0341634108</v>
      </c>
      <c r="K824" s="9">
        <f t="shared" si="101"/>
        <v>104.27183452602873</v>
      </c>
      <c r="M824" s="9">
        <f t="shared" si="97"/>
        <v>0</v>
      </c>
      <c r="N824" s="22">
        <f t="shared" si="98"/>
        <v>74895435.620862171</v>
      </c>
      <c r="P824" s="22">
        <f t="shared" si="102"/>
        <v>0</v>
      </c>
      <c r="Q824" s="22">
        <f t="shared" si="103"/>
        <v>1</v>
      </c>
    </row>
    <row r="825" spans="1:17" x14ac:dyDescent="0.25">
      <c r="A825">
        <f t="shared" si="96"/>
        <v>820</v>
      </c>
      <c r="D825">
        <v>2150763.1265678462</v>
      </c>
      <c r="E825">
        <v>2108609.6499744612</v>
      </c>
      <c r="F825" s="22">
        <v>3801142.7600184456</v>
      </c>
      <c r="G825" s="22">
        <v>41725.866266403282</v>
      </c>
      <c r="H825" s="9">
        <v>682.4756365277135</v>
      </c>
      <c r="I825" s="9">
        <f t="shared" si="99"/>
        <v>18287.864285274143</v>
      </c>
      <c r="J825" s="9">
        <f t="shared" si="100"/>
        <v>3801142.7600184456</v>
      </c>
      <c r="K825" s="9">
        <f t="shared" si="101"/>
        <v>207.85055601485533</v>
      </c>
      <c r="M825" s="9">
        <f t="shared" si="97"/>
        <v>0</v>
      </c>
      <c r="N825" s="22">
        <f t="shared" si="98"/>
        <v>32774585.810529843</v>
      </c>
      <c r="P825" s="22">
        <f t="shared" si="102"/>
        <v>0</v>
      </c>
      <c r="Q825" s="22">
        <f t="shared" si="103"/>
        <v>1</v>
      </c>
    </row>
    <row r="826" spans="1:17" x14ac:dyDescent="0.25">
      <c r="A826">
        <f t="shared" si="96"/>
        <v>821</v>
      </c>
      <c r="D826">
        <v>2584168.2025600551</v>
      </c>
      <c r="E826">
        <v>2486386.2262910069</v>
      </c>
      <c r="F826" s="22">
        <v>2701550.5447865818</v>
      </c>
      <c r="G826" s="22">
        <v>111357.12831721656</v>
      </c>
      <c r="H826" s="9">
        <v>1580.2214559967251</v>
      </c>
      <c r="I826" s="9">
        <f t="shared" si="99"/>
        <v>42421.732584563855</v>
      </c>
      <c r="J826" s="9">
        <f t="shared" si="100"/>
        <v>2701550.5447865818</v>
      </c>
      <c r="K826" s="9">
        <f t="shared" si="101"/>
        <v>63.683173227337832</v>
      </c>
      <c r="M826" s="9">
        <f t="shared" si="97"/>
        <v>0</v>
      </c>
      <c r="N826" s="22">
        <f t="shared" si="98"/>
        <v>82141914.62434113</v>
      </c>
      <c r="P826" s="22">
        <f t="shared" si="102"/>
        <v>0</v>
      </c>
      <c r="Q826" s="22">
        <f t="shared" si="103"/>
        <v>1</v>
      </c>
    </row>
    <row r="827" spans="1:17" x14ac:dyDescent="0.25">
      <c r="A827">
        <f t="shared" si="96"/>
        <v>822</v>
      </c>
      <c r="D827">
        <v>1374586.5411359754</v>
      </c>
      <c r="E827">
        <v>1328770.8632020934</v>
      </c>
      <c r="F827" s="22">
        <v>3431666.2908098144</v>
      </c>
      <c r="G827" s="22">
        <v>77136.190896279091</v>
      </c>
      <c r="H827" s="9">
        <v>758.9004759996933</v>
      </c>
      <c r="I827" s="9">
        <f t="shared" si="99"/>
        <v>19876.673714835364</v>
      </c>
      <c r="J827" s="9">
        <f t="shared" si="100"/>
        <v>3431666.2908098144</v>
      </c>
      <c r="K827" s="9">
        <f t="shared" si="101"/>
        <v>172.6479158456236</v>
      </c>
      <c r="M827" s="9">
        <f t="shared" si="97"/>
        <v>0</v>
      </c>
      <c r="N827" s="22">
        <f t="shared" si="98"/>
        <v>36321681.138860911</v>
      </c>
      <c r="P827" s="22">
        <f t="shared" si="102"/>
        <v>0</v>
      </c>
      <c r="Q827" s="22">
        <f t="shared" si="103"/>
        <v>1</v>
      </c>
    </row>
    <row r="828" spans="1:17" x14ac:dyDescent="0.25">
      <c r="A828">
        <f t="shared" si="96"/>
        <v>823</v>
      </c>
      <c r="D828">
        <v>1725168.7069047934</v>
      </c>
      <c r="E828">
        <v>1692513.6532611118</v>
      </c>
      <c r="F828" s="22">
        <v>2257699.4868246568</v>
      </c>
      <c r="G828" s="22">
        <v>33993.213901944</v>
      </c>
      <c r="H828" s="9">
        <v>533.99198383135081</v>
      </c>
      <c r="I828" s="9">
        <f t="shared" si="99"/>
        <v>14167.068472774814</v>
      </c>
      <c r="J828" s="9">
        <f t="shared" si="100"/>
        <v>2257699.4868246568</v>
      </c>
      <c r="K828" s="9">
        <f t="shared" si="101"/>
        <v>159.36250263513094</v>
      </c>
      <c r="M828" s="9">
        <f t="shared" si="97"/>
        <v>0</v>
      </c>
      <c r="N828" s="22">
        <f t="shared" si="98"/>
        <v>26076437.458724972</v>
      </c>
      <c r="P828" s="22">
        <f t="shared" si="102"/>
        <v>0</v>
      </c>
      <c r="Q828" s="22">
        <f t="shared" si="103"/>
        <v>1</v>
      </c>
    </row>
    <row r="829" spans="1:17" x14ac:dyDescent="0.25">
      <c r="A829">
        <f t="shared" si="96"/>
        <v>824</v>
      </c>
      <c r="D829">
        <v>2515128.6222656765</v>
      </c>
      <c r="E829">
        <v>2405980.1040194565</v>
      </c>
      <c r="F829" s="22">
        <v>3360127.8284074566</v>
      </c>
      <c r="G829" s="22">
        <v>143731.7147813504</v>
      </c>
      <c r="H829" s="9">
        <v>1809.6016036237124</v>
      </c>
      <c r="I829" s="9">
        <f t="shared" si="99"/>
        <v>47352.993155940065</v>
      </c>
      <c r="J829" s="9">
        <f t="shared" si="100"/>
        <v>3360127.8284074566</v>
      </c>
      <c r="K829" s="9">
        <f t="shared" si="101"/>
        <v>70.959143328956699</v>
      </c>
      <c r="M829" s="9">
        <f t="shared" si="97"/>
        <v>0</v>
      </c>
      <c r="N829" s="22">
        <f t="shared" si="98"/>
        <v>91345858.483472675</v>
      </c>
      <c r="P829" s="22">
        <f t="shared" si="102"/>
        <v>0</v>
      </c>
      <c r="Q829" s="22">
        <f t="shared" si="103"/>
        <v>1</v>
      </c>
    </row>
    <row r="830" spans="1:17" x14ac:dyDescent="0.25">
      <c r="A830">
        <f t="shared" si="96"/>
        <v>825</v>
      </c>
      <c r="D830">
        <v>1794399.2805256492</v>
      </c>
      <c r="E830">
        <v>1763628.9178610402</v>
      </c>
      <c r="F830" s="22">
        <v>3570748.0911260005</v>
      </c>
      <c r="G830" s="22">
        <v>29901.990979214755</v>
      </c>
      <c r="H830" s="9">
        <v>493.97607532064285</v>
      </c>
      <c r="I830" s="9">
        <f t="shared" si="99"/>
        <v>13349.414138413962</v>
      </c>
      <c r="J830" s="9">
        <f t="shared" si="100"/>
        <v>3570748.0911260005</v>
      </c>
      <c r="K830" s="9">
        <f t="shared" si="101"/>
        <v>267.48350557579147</v>
      </c>
      <c r="M830" s="9">
        <f t="shared" si="97"/>
        <v>0</v>
      </c>
      <c r="N830" s="22">
        <f t="shared" si="98"/>
        <v>23128080.185701922</v>
      </c>
      <c r="P830" s="22">
        <f t="shared" si="102"/>
        <v>0</v>
      </c>
      <c r="Q830" s="22">
        <f t="shared" si="103"/>
        <v>1</v>
      </c>
    </row>
    <row r="831" spans="1:17" x14ac:dyDescent="0.25">
      <c r="A831">
        <f t="shared" si="96"/>
        <v>826</v>
      </c>
      <c r="D831">
        <v>3061473.3499917956</v>
      </c>
      <c r="E831">
        <v>2983207.9673461234</v>
      </c>
      <c r="F831" s="22">
        <v>3501116.2564143799</v>
      </c>
      <c r="G831" s="22">
        <v>99461.041815487682</v>
      </c>
      <c r="H831" s="9">
        <v>1287.6821454888632</v>
      </c>
      <c r="I831" s="9">
        <f t="shared" si="99"/>
        <v>33954.653606998421</v>
      </c>
      <c r="J831" s="9">
        <f t="shared" si="100"/>
        <v>3501116.2564143799</v>
      </c>
      <c r="K831" s="9">
        <f t="shared" si="101"/>
        <v>103.11152918646657</v>
      </c>
      <c r="M831" s="9">
        <f t="shared" si="97"/>
        <v>0</v>
      </c>
      <c r="N831" s="22">
        <f t="shared" si="98"/>
        <v>64408190.957582459</v>
      </c>
      <c r="P831" s="22">
        <f t="shared" si="102"/>
        <v>0</v>
      </c>
      <c r="Q831" s="22">
        <f t="shared" si="103"/>
        <v>1</v>
      </c>
    </row>
    <row r="832" spans="1:17" x14ac:dyDescent="0.25">
      <c r="A832">
        <f t="shared" si="96"/>
        <v>827</v>
      </c>
      <c r="D832">
        <v>2178674.5348179108</v>
      </c>
      <c r="E832">
        <v>2068050.208641795</v>
      </c>
      <c r="F832" s="22">
        <v>3531252.8463197784</v>
      </c>
      <c r="G832" s="22">
        <v>139544.54679275141</v>
      </c>
      <c r="H832" s="9">
        <v>1811.4074648809255</v>
      </c>
      <c r="I832" s="9">
        <f t="shared" si="99"/>
        <v>47993.257668246064</v>
      </c>
      <c r="J832" s="9">
        <f t="shared" si="100"/>
        <v>3531252.8463197784</v>
      </c>
      <c r="K832" s="9">
        <f t="shared" si="101"/>
        <v>73.578102797888889</v>
      </c>
      <c r="M832" s="9">
        <f t="shared" si="97"/>
        <v>0</v>
      </c>
      <c r="N832" s="22">
        <f t="shared" si="98"/>
        <v>92455262.490172341</v>
      </c>
      <c r="P832" s="22">
        <f t="shared" si="102"/>
        <v>0</v>
      </c>
      <c r="Q832" s="22">
        <f t="shared" si="103"/>
        <v>1</v>
      </c>
    </row>
    <row r="833" spans="1:17" x14ac:dyDescent="0.25">
      <c r="A833">
        <f t="shared" si="96"/>
        <v>828</v>
      </c>
      <c r="D833">
        <v>2847827.3856637357</v>
      </c>
      <c r="E833">
        <v>2801266.7921287594</v>
      </c>
      <c r="F833" s="22">
        <v>4043012.5563963153</v>
      </c>
      <c r="G833" s="22">
        <v>42587.053064836946</v>
      </c>
      <c r="H833" s="9">
        <v>757.02702465467155</v>
      </c>
      <c r="I833" s="9">
        <f t="shared" si="99"/>
        <v>20199.847899214095</v>
      </c>
      <c r="J833" s="9">
        <f t="shared" si="100"/>
        <v>4043012.5563963153</v>
      </c>
      <c r="K833" s="9">
        <f t="shared" si="101"/>
        <v>200.1506435379454</v>
      </c>
      <c r="M833" s="9">
        <f t="shared" si="97"/>
        <v>0</v>
      </c>
      <c r="N833" s="22">
        <f t="shared" si="98"/>
        <v>36356683.24203188</v>
      </c>
      <c r="P833" s="22">
        <f t="shared" si="102"/>
        <v>0</v>
      </c>
      <c r="Q833" s="22">
        <f t="shared" si="103"/>
        <v>1</v>
      </c>
    </row>
    <row r="834" spans="1:17" x14ac:dyDescent="0.25">
      <c r="A834">
        <f t="shared" ref="A834:A897" si="104">A833+1</f>
        <v>829</v>
      </c>
      <c r="D834">
        <v>1837452.1390650605</v>
      </c>
      <c r="E834">
        <v>1824567.1674539922</v>
      </c>
      <c r="F834" s="22">
        <v>2954097.7647354091</v>
      </c>
      <c r="G834" s="22">
        <v>9435.8181320759068</v>
      </c>
      <c r="H834" s="9">
        <v>214.61127922545347</v>
      </c>
      <c r="I834" s="9">
        <f t="shared" si="99"/>
        <v>5590.0160837458934</v>
      </c>
      <c r="J834" s="9">
        <f t="shared" si="100"/>
        <v>2954097.7647354091</v>
      </c>
      <c r="K834" s="9">
        <f t="shared" si="101"/>
        <v>528.4596180903751</v>
      </c>
      <c r="M834" s="9">
        <f t="shared" si="97"/>
        <v>0</v>
      </c>
      <c r="N834" s="22">
        <f t="shared" si="98"/>
        <v>8225934.4027563771</v>
      </c>
      <c r="P834" s="22">
        <f t="shared" si="102"/>
        <v>0</v>
      </c>
      <c r="Q834" s="22">
        <f t="shared" si="103"/>
        <v>1</v>
      </c>
    </row>
    <row r="835" spans="1:17" x14ac:dyDescent="0.25">
      <c r="A835">
        <f t="shared" si="104"/>
        <v>830</v>
      </c>
      <c r="D835">
        <v>1393243.2649908327</v>
      </c>
      <c r="E835">
        <v>1374274.5337480835</v>
      </c>
      <c r="F835" s="22">
        <v>3451088.3477624902</v>
      </c>
      <c r="G835" s="22">
        <v>23593.781026703036</v>
      </c>
      <c r="H835" s="9">
        <v>307.41230161905332</v>
      </c>
      <c r="I835" s="9">
        <f t="shared" si="99"/>
        <v>8229.3943623542873</v>
      </c>
      <c r="J835" s="9">
        <f t="shared" si="100"/>
        <v>3451088.3477624902</v>
      </c>
      <c r="K835" s="9">
        <f t="shared" si="101"/>
        <v>419.36115779669518</v>
      </c>
      <c r="M835" s="9">
        <f t="shared" si="97"/>
        <v>0</v>
      </c>
      <c r="N835" s="22">
        <f t="shared" si="98"/>
        <v>13007700.376946084</v>
      </c>
      <c r="P835" s="22">
        <f t="shared" si="102"/>
        <v>0</v>
      </c>
      <c r="Q835" s="22">
        <f t="shared" si="103"/>
        <v>1</v>
      </c>
    </row>
    <row r="836" spans="1:17" x14ac:dyDescent="0.25">
      <c r="A836">
        <f t="shared" si="104"/>
        <v>831</v>
      </c>
      <c r="D836">
        <v>1785927.0104579271</v>
      </c>
      <c r="E836">
        <v>1748552.7393611933</v>
      </c>
      <c r="F836" s="22">
        <v>3899409.1485306602</v>
      </c>
      <c r="G836" s="22">
        <v>37277.108640182072</v>
      </c>
      <c r="H836" s="9">
        <v>615.43267292380551</v>
      </c>
      <c r="I836" s="9">
        <f t="shared" si="99"/>
        <v>16214.453772607019</v>
      </c>
      <c r="J836" s="9">
        <f t="shared" si="100"/>
        <v>3899409.1485306602</v>
      </c>
      <c r="K836" s="9">
        <f t="shared" si="101"/>
        <v>240.48970154754088</v>
      </c>
      <c r="M836" s="9">
        <f t="shared" si="97"/>
        <v>0</v>
      </c>
      <c r="N836" s="22">
        <f t="shared" si="98"/>
        <v>28529498.39668338</v>
      </c>
      <c r="P836" s="22">
        <f t="shared" si="102"/>
        <v>0</v>
      </c>
      <c r="Q836" s="22">
        <f t="shared" si="103"/>
        <v>1</v>
      </c>
    </row>
    <row r="837" spans="1:17" x14ac:dyDescent="0.25">
      <c r="A837">
        <f t="shared" si="104"/>
        <v>832</v>
      </c>
      <c r="D837">
        <v>1546280.4015868644</v>
      </c>
      <c r="E837">
        <v>1488716.2384124361</v>
      </c>
      <c r="F837" s="22">
        <v>3080092.1434168257</v>
      </c>
      <c r="G837" s="22">
        <v>64489.070042223531</v>
      </c>
      <c r="H837" s="9">
        <v>952.57052183614724</v>
      </c>
      <c r="I837" s="9">
        <f t="shared" si="99"/>
        <v>24973.636551593965</v>
      </c>
      <c r="J837" s="9">
        <f t="shared" si="100"/>
        <v>3080092.1434168257</v>
      </c>
      <c r="K837" s="9">
        <f t="shared" si="101"/>
        <v>123.33374585049113</v>
      </c>
      <c r="M837" s="9">
        <f t="shared" si="97"/>
        <v>0</v>
      </c>
      <c r="N837" s="22">
        <f t="shared" si="98"/>
        <v>46867180.959771112</v>
      </c>
      <c r="P837" s="22">
        <f t="shared" si="102"/>
        <v>0</v>
      </c>
      <c r="Q837" s="22">
        <f t="shared" si="103"/>
        <v>1</v>
      </c>
    </row>
    <row r="838" spans="1:17" x14ac:dyDescent="0.25">
      <c r="A838">
        <f t="shared" si="104"/>
        <v>833</v>
      </c>
      <c r="D838">
        <v>1436469.0465254528</v>
      </c>
      <c r="E838">
        <v>1396122.8239794392</v>
      </c>
      <c r="F838" s="22">
        <v>4314177.9444696307</v>
      </c>
      <c r="G838" s="22">
        <v>60986.44843514049</v>
      </c>
      <c r="H838" s="9">
        <v>668.17642412268106</v>
      </c>
      <c r="I838" s="9">
        <f t="shared" si="99"/>
        <v>17503.805189362512</v>
      </c>
      <c r="J838" s="9">
        <f t="shared" si="100"/>
        <v>4314177.9444696307</v>
      </c>
      <c r="K838" s="9">
        <f t="shared" si="101"/>
        <v>246.47086149538853</v>
      </c>
      <c r="M838" s="9">
        <f t="shared" ref="M838:M901" si="105">cRatio*0-0</f>
        <v>0</v>
      </c>
      <c r="N838" s="22">
        <f t="shared" ref="N838:N901" si="106">cRatio*I838-J838</f>
        <v>30693432.434255391</v>
      </c>
      <c r="P838" s="22">
        <f t="shared" si="102"/>
        <v>0</v>
      </c>
      <c r="Q838" s="22">
        <f t="shared" si="103"/>
        <v>1</v>
      </c>
    </row>
    <row r="839" spans="1:17" x14ac:dyDescent="0.25">
      <c r="A839">
        <f t="shared" si="104"/>
        <v>834</v>
      </c>
      <c r="D839">
        <v>2737769.2043166161</v>
      </c>
      <c r="E839">
        <v>2668221.7881213636</v>
      </c>
      <c r="F839" s="22">
        <v>4596853.3335054871</v>
      </c>
      <c r="G839" s="22">
        <v>73202.437389556362</v>
      </c>
      <c r="H839" s="9">
        <v>1158.2417932871831</v>
      </c>
      <c r="I839" s="9">
        <f t="shared" ref="I839:I902" si="107">(D839-E839)*0.493*0.88</f>
        <v>30172.451042148321</v>
      </c>
      <c r="J839" s="9">
        <f t="shared" ref="J839:J902" si="108">F839</f>
        <v>4596853.3335054871</v>
      </c>
      <c r="K839" s="9">
        <f t="shared" ref="K839:K902" si="109">J839/I839</f>
        <v>152.35266525361422</v>
      </c>
      <c r="M839" s="9">
        <f t="shared" si="105"/>
        <v>0</v>
      </c>
      <c r="N839" s="22">
        <f t="shared" si="106"/>
        <v>55748048.750791155</v>
      </c>
      <c r="P839" s="22">
        <f t="shared" ref="P839:P902" si="110">IF(M839=MAX(M839:N839),1,0)</f>
        <v>0</v>
      </c>
      <c r="Q839" s="22">
        <f t="shared" ref="Q839:Q902" si="111">IF(N839=MAX(M839:N839),1,0)</f>
        <v>1</v>
      </c>
    </row>
    <row r="840" spans="1:17" x14ac:dyDescent="0.25">
      <c r="A840">
        <f t="shared" si="104"/>
        <v>835</v>
      </c>
      <c r="D840">
        <v>1514405.8012717098</v>
      </c>
      <c r="E840">
        <v>1473927.0436619374</v>
      </c>
      <c r="F840" s="22">
        <v>3127368.09589556</v>
      </c>
      <c r="G840" s="22">
        <v>52535.733395682066</v>
      </c>
      <c r="H840" s="9">
        <v>649.26127511355298</v>
      </c>
      <c r="I840" s="9">
        <f t="shared" si="107"/>
        <v>17561.304201423696</v>
      </c>
      <c r="J840" s="9">
        <f t="shared" si="108"/>
        <v>3127368.09589556</v>
      </c>
      <c r="K840" s="9">
        <f t="shared" si="109"/>
        <v>178.08290660109537</v>
      </c>
      <c r="M840" s="9">
        <f t="shared" si="105"/>
        <v>0</v>
      </c>
      <c r="N840" s="22">
        <f t="shared" si="106"/>
        <v>31995240.306951836</v>
      </c>
      <c r="P840" s="22">
        <f t="shared" si="110"/>
        <v>0</v>
      </c>
      <c r="Q840" s="22">
        <f t="shared" si="111"/>
        <v>1</v>
      </c>
    </row>
    <row r="841" spans="1:17" x14ac:dyDescent="0.25">
      <c r="A841">
        <f t="shared" si="104"/>
        <v>836</v>
      </c>
      <c r="D841">
        <v>2333114.8737876397</v>
      </c>
      <c r="E841">
        <v>2258784.9657370052</v>
      </c>
      <c r="F841" s="22">
        <v>2337740.8048474099</v>
      </c>
      <c r="G841" s="22">
        <v>88929.335372629168</v>
      </c>
      <c r="H841" s="9">
        <v>1198.6100543941138</v>
      </c>
      <c r="I841" s="9">
        <f t="shared" si="107"/>
        <v>32247.287308687246</v>
      </c>
      <c r="J841" s="9">
        <f t="shared" si="108"/>
        <v>2337740.8048474099</v>
      </c>
      <c r="K841" s="9">
        <f t="shared" si="109"/>
        <v>72.494184781168713</v>
      </c>
      <c r="M841" s="9">
        <f t="shared" si="105"/>
        <v>0</v>
      </c>
      <c r="N841" s="22">
        <f t="shared" si="106"/>
        <v>62156833.812527083</v>
      </c>
      <c r="P841" s="22">
        <f t="shared" si="110"/>
        <v>0</v>
      </c>
      <c r="Q841" s="22">
        <f t="shared" si="111"/>
        <v>1</v>
      </c>
    </row>
    <row r="842" spans="1:17" x14ac:dyDescent="0.25">
      <c r="A842">
        <f t="shared" si="104"/>
        <v>837</v>
      </c>
      <c r="D842">
        <v>1141751.4496387665</v>
      </c>
      <c r="E842">
        <v>1111819.3279630924</v>
      </c>
      <c r="F842" s="22">
        <v>3304021.8291629152</v>
      </c>
      <c r="G842" s="22">
        <v>45777.386209625467</v>
      </c>
      <c r="H842" s="9">
        <v>485.11358785927951</v>
      </c>
      <c r="I842" s="9">
        <f t="shared" si="107"/>
        <v>12985.751667774453</v>
      </c>
      <c r="J842" s="9">
        <f t="shared" si="108"/>
        <v>3304021.8291629152</v>
      </c>
      <c r="K842" s="9">
        <f t="shared" si="109"/>
        <v>254.43439191604153</v>
      </c>
      <c r="M842" s="9">
        <f t="shared" si="105"/>
        <v>0</v>
      </c>
      <c r="N842" s="22">
        <f t="shared" si="106"/>
        <v>22667481.506385993</v>
      </c>
      <c r="P842" s="22">
        <f t="shared" si="110"/>
        <v>0</v>
      </c>
      <c r="Q842" s="22">
        <f t="shared" si="111"/>
        <v>1</v>
      </c>
    </row>
    <row r="843" spans="1:17" x14ac:dyDescent="0.25">
      <c r="A843">
        <f t="shared" si="104"/>
        <v>838</v>
      </c>
      <c r="D843">
        <v>1511182.4552505403</v>
      </c>
      <c r="E843">
        <v>1468316.6994794803</v>
      </c>
      <c r="F843" s="22">
        <v>3133716.5686878087</v>
      </c>
      <c r="G843" s="22">
        <v>39290.218344281908</v>
      </c>
      <c r="H843" s="9">
        <v>687.77951196525828</v>
      </c>
      <c r="I843" s="9">
        <f t="shared" si="107"/>
        <v>18596.879483716672</v>
      </c>
      <c r="J843" s="9">
        <f t="shared" si="108"/>
        <v>3133716.5686878087</v>
      </c>
      <c r="K843" s="9">
        <f t="shared" si="109"/>
        <v>168.50765589096139</v>
      </c>
      <c r="M843" s="9">
        <f t="shared" si="105"/>
        <v>0</v>
      </c>
      <c r="N843" s="22">
        <f t="shared" si="106"/>
        <v>34060042.398745529</v>
      </c>
      <c r="P843" s="22">
        <f t="shared" si="110"/>
        <v>0</v>
      </c>
      <c r="Q843" s="22">
        <f t="shared" si="111"/>
        <v>1</v>
      </c>
    </row>
    <row r="844" spans="1:17" x14ac:dyDescent="0.25">
      <c r="A844">
        <f t="shared" si="104"/>
        <v>839</v>
      </c>
      <c r="D844">
        <v>1399783.5558197438</v>
      </c>
      <c r="E844">
        <v>1376573.308956306</v>
      </c>
      <c r="F844" s="22">
        <v>2778376.0230296766</v>
      </c>
      <c r="G844" s="22">
        <v>33249.934834638378</v>
      </c>
      <c r="H844" s="9">
        <v>381.42198067419667</v>
      </c>
      <c r="I844" s="9">
        <f t="shared" si="107"/>
        <v>10069.533499233861</v>
      </c>
      <c r="J844" s="9">
        <f t="shared" si="108"/>
        <v>2778376.0230296766</v>
      </c>
      <c r="K844" s="9">
        <f t="shared" si="109"/>
        <v>275.91904066271479</v>
      </c>
      <c r="M844" s="9">
        <f t="shared" si="105"/>
        <v>0</v>
      </c>
      <c r="N844" s="22">
        <f t="shared" si="106"/>
        <v>17360690.975438043</v>
      </c>
      <c r="P844" s="22">
        <f t="shared" si="110"/>
        <v>0</v>
      </c>
      <c r="Q844" s="22">
        <f t="shared" si="111"/>
        <v>1</v>
      </c>
    </row>
    <row r="845" spans="1:17" x14ac:dyDescent="0.25">
      <c r="A845">
        <f t="shared" si="104"/>
        <v>840</v>
      </c>
      <c r="D845">
        <v>703105.77038368292</v>
      </c>
      <c r="E845">
        <v>682806.8662105744</v>
      </c>
      <c r="F845" s="22">
        <v>5507317.6573244128</v>
      </c>
      <c r="G845" s="22">
        <v>32613.969629626885</v>
      </c>
      <c r="H845" s="9">
        <v>324.18998251235462</v>
      </c>
      <c r="I845" s="9">
        <f t="shared" si="107"/>
        <v>8806.4765864613983</v>
      </c>
      <c r="J845" s="9">
        <f t="shared" si="108"/>
        <v>5507317.6573244128</v>
      </c>
      <c r="K845" s="9">
        <f t="shared" si="109"/>
        <v>625.37129387149741</v>
      </c>
      <c r="M845" s="9">
        <f t="shared" si="105"/>
        <v>0</v>
      </c>
      <c r="N845" s="22">
        <f t="shared" si="106"/>
        <v>12105635.515598385</v>
      </c>
      <c r="P845" s="22">
        <f t="shared" si="110"/>
        <v>0</v>
      </c>
      <c r="Q845" s="22">
        <f t="shared" si="111"/>
        <v>1</v>
      </c>
    </row>
    <row r="846" spans="1:17" x14ac:dyDescent="0.25">
      <c r="A846">
        <f t="shared" si="104"/>
        <v>841</v>
      </c>
      <c r="D846">
        <v>2012087.3437614325</v>
      </c>
      <c r="E846">
        <v>1958806.2198614902</v>
      </c>
      <c r="F846" s="22">
        <v>3779771.0030581648</v>
      </c>
      <c r="G846" s="22">
        <v>61914.312748491087</v>
      </c>
      <c r="H846" s="9">
        <v>866.22977327616536</v>
      </c>
      <c r="I846" s="9">
        <f t="shared" si="107"/>
        <v>23115.48279275095</v>
      </c>
      <c r="J846" s="9">
        <f t="shared" si="108"/>
        <v>3779771.0030581648</v>
      </c>
      <c r="K846" s="9">
        <f t="shared" si="109"/>
        <v>163.51685305242711</v>
      </c>
      <c r="M846" s="9">
        <f t="shared" si="105"/>
        <v>0</v>
      </c>
      <c r="N846" s="22">
        <f t="shared" si="106"/>
        <v>42451194.582443736</v>
      </c>
      <c r="P846" s="22">
        <f t="shared" si="110"/>
        <v>0</v>
      </c>
      <c r="Q846" s="22">
        <f t="shared" si="111"/>
        <v>1</v>
      </c>
    </row>
    <row r="847" spans="1:17" x14ac:dyDescent="0.25">
      <c r="A847">
        <f t="shared" si="104"/>
        <v>842</v>
      </c>
      <c r="D847">
        <v>1997249.1071088412</v>
      </c>
      <c r="E847">
        <v>1956199.0690422168</v>
      </c>
      <c r="F847" s="22">
        <v>3787825.5455986462</v>
      </c>
      <c r="G847" s="22">
        <v>40307.082460773978</v>
      </c>
      <c r="H847" s="9">
        <v>673.2325679955502</v>
      </c>
      <c r="I847" s="9">
        <f t="shared" si="107"/>
        <v>17809.148514824341</v>
      </c>
      <c r="J847" s="9">
        <f t="shared" si="108"/>
        <v>3787825.5455986462</v>
      </c>
      <c r="K847" s="9">
        <f t="shared" si="109"/>
        <v>212.68987354705135</v>
      </c>
      <c r="M847" s="9">
        <f t="shared" si="105"/>
        <v>0</v>
      </c>
      <c r="N847" s="22">
        <f t="shared" si="106"/>
        <v>31830471.484050039</v>
      </c>
      <c r="P847" s="22">
        <f t="shared" si="110"/>
        <v>0</v>
      </c>
      <c r="Q847" s="22">
        <f t="shared" si="111"/>
        <v>1</v>
      </c>
    </row>
    <row r="848" spans="1:17" x14ac:dyDescent="0.25">
      <c r="A848">
        <f t="shared" si="104"/>
        <v>843</v>
      </c>
      <c r="D848">
        <v>3132332.9511793233</v>
      </c>
      <c r="E848">
        <v>3020788.8521734667</v>
      </c>
      <c r="F848" s="22">
        <v>3529057.1649555019</v>
      </c>
      <c r="G848" s="22">
        <v>102979.70243324456</v>
      </c>
      <c r="H848" s="9">
        <v>1783.0022243214407</v>
      </c>
      <c r="I848" s="9">
        <f t="shared" si="107"/>
        <v>48392.291912700806</v>
      </c>
      <c r="J848" s="9">
        <f t="shared" si="108"/>
        <v>3529057.1649555019</v>
      </c>
      <c r="K848" s="9">
        <f t="shared" si="109"/>
        <v>72.926018286587549</v>
      </c>
      <c r="M848" s="9">
        <f t="shared" si="105"/>
        <v>0</v>
      </c>
      <c r="N848" s="22">
        <f t="shared" si="106"/>
        <v>93255526.660446122</v>
      </c>
      <c r="P848" s="22">
        <f t="shared" si="110"/>
        <v>0</v>
      </c>
      <c r="Q848" s="22">
        <f t="shared" si="111"/>
        <v>1</v>
      </c>
    </row>
    <row r="849" spans="1:17" x14ac:dyDescent="0.25">
      <c r="A849">
        <f t="shared" si="104"/>
        <v>844</v>
      </c>
      <c r="D849">
        <v>2311693.1692678849</v>
      </c>
      <c r="E849">
        <v>2237329.8937186291</v>
      </c>
      <c r="F849" s="22">
        <v>2870395.4173413236</v>
      </c>
      <c r="G849" s="22">
        <v>93102.446741695268</v>
      </c>
      <c r="H849" s="9">
        <v>1178.8904111993179</v>
      </c>
      <c r="I849" s="9">
        <f t="shared" si="107"/>
        <v>32261.763464289124</v>
      </c>
      <c r="J849" s="9">
        <f t="shared" si="108"/>
        <v>2870395.4173413236</v>
      </c>
      <c r="K849" s="9">
        <f t="shared" si="109"/>
        <v>88.972055743902331</v>
      </c>
      <c r="M849" s="9">
        <f t="shared" si="105"/>
        <v>0</v>
      </c>
      <c r="N849" s="22">
        <f t="shared" si="106"/>
        <v>61653131.511236928</v>
      </c>
      <c r="P849" s="22">
        <f t="shared" si="110"/>
        <v>0</v>
      </c>
      <c r="Q849" s="22">
        <f t="shared" si="111"/>
        <v>1</v>
      </c>
    </row>
    <row r="850" spans="1:17" x14ac:dyDescent="0.25">
      <c r="A850">
        <f t="shared" si="104"/>
        <v>845</v>
      </c>
      <c r="D850">
        <v>1975302.8829290404</v>
      </c>
      <c r="E850">
        <v>1943794.9267124382</v>
      </c>
      <c r="F850" s="22">
        <v>2067383.2629690729</v>
      </c>
      <c r="G850" s="22">
        <v>25171.060073134006</v>
      </c>
      <c r="H850" s="9">
        <v>511.93461532932997</v>
      </c>
      <c r="I850" s="9">
        <f t="shared" si="107"/>
        <v>13669.411725010665</v>
      </c>
      <c r="J850" s="9">
        <f t="shared" si="108"/>
        <v>2067383.2629690729</v>
      </c>
      <c r="K850" s="9">
        <f t="shared" si="109"/>
        <v>151.24156800299028</v>
      </c>
      <c r="M850" s="9">
        <f t="shared" si="105"/>
        <v>0</v>
      </c>
      <c r="N850" s="22">
        <f t="shared" si="106"/>
        <v>25271440.187052257</v>
      </c>
      <c r="P850" s="22">
        <f t="shared" si="110"/>
        <v>0</v>
      </c>
      <c r="Q850" s="22">
        <f t="shared" si="111"/>
        <v>1</v>
      </c>
    </row>
    <row r="851" spans="1:17" x14ac:dyDescent="0.25">
      <c r="A851">
        <f t="shared" si="104"/>
        <v>846</v>
      </c>
      <c r="D851">
        <v>2505005.9104883336</v>
      </c>
      <c r="E851">
        <v>2437049.7691019024</v>
      </c>
      <c r="F851" s="22">
        <v>3455297.2906585536</v>
      </c>
      <c r="G851" s="22">
        <v>73553.439024396081</v>
      </c>
      <c r="H851" s="9">
        <v>1096.3038774178422</v>
      </c>
      <c r="I851" s="9">
        <f t="shared" si="107"/>
        <v>29482.092379089299</v>
      </c>
      <c r="J851" s="9">
        <f t="shared" si="108"/>
        <v>3455297.2906585536</v>
      </c>
      <c r="K851" s="9">
        <f t="shared" si="109"/>
        <v>117.19986648943835</v>
      </c>
      <c r="M851" s="9">
        <f t="shared" si="105"/>
        <v>0</v>
      </c>
      <c r="N851" s="22">
        <f t="shared" si="106"/>
        <v>55508887.467520043</v>
      </c>
      <c r="P851" s="22">
        <f t="shared" si="110"/>
        <v>0</v>
      </c>
      <c r="Q851" s="22">
        <f t="shared" si="111"/>
        <v>1</v>
      </c>
    </row>
    <row r="852" spans="1:17" x14ac:dyDescent="0.25">
      <c r="A852">
        <f t="shared" si="104"/>
        <v>847</v>
      </c>
      <c r="D852">
        <v>1610205.1200708966</v>
      </c>
      <c r="E852">
        <v>1552577.9416638694</v>
      </c>
      <c r="F852" s="22">
        <v>3378434.5894398824</v>
      </c>
      <c r="G852" s="22">
        <v>71980.183362653799</v>
      </c>
      <c r="H852" s="9">
        <v>931.88210178798181</v>
      </c>
      <c r="I852" s="9">
        <f t="shared" si="107"/>
        <v>25000.975080104658</v>
      </c>
      <c r="J852" s="9">
        <f t="shared" si="108"/>
        <v>3378434.5894398824</v>
      </c>
      <c r="K852" s="9">
        <f t="shared" si="109"/>
        <v>135.13211299220015</v>
      </c>
      <c r="M852" s="9">
        <f t="shared" si="105"/>
        <v>0</v>
      </c>
      <c r="N852" s="22">
        <f t="shared" si="106"/>
        <v>46623515.570769429</v>
      </c>
      <c r="P852" s="22">
        <f t="shared" si="110"/>
        <v>0</v>
      </c>
      <c r="Q852" s="22">
        <f t="shared" si="111"/>
        <v>1</v>
      </c>
    </row>
    <row r="853" spans="1:17" x14ac:dyDescent="0.25">
      <c r="A853">
        <f t="shared" si="104"/>
        <v>848</v>
      </c>
      <c r="D853">
        <v>1977734.9103770093</v>
      </c>
      <c r="E853">
        <v>1909753.3001178238</v>
      </c>
      <c r="F853" s="22">
        <v>2811391.5676415879</v>
      </c>
      <c r="G853" s="22">
        <v>77420.920637336298</v>
      </c>
      <c r="H853" s="9">
        <v>1115.3254432516405</v>
      </c>
      <c r="I853" s="9">
        <f t="shared" si="107"/>
        <v>29493.141794845058</v>
      </c>
      <c r="J853" s="9">
        <f t="shared" si="108"/>
        <v>2811391.5676415879</v>
      </c>
      <c r="K853" s="9">
        <f t="shared" si="109"/>
        <v>95.323570042069079</v>
      </c>
      <c r="M853" s="9">
        <f t="shared" si="105"/>
        <v>0</v>
      </c>
      <c r="N853" s="22">
        <f t="shared" si="106"/>
        <v>56174892.022048533</v>
      </c>
      <c r="P853" s="22">
        <f t="shared" si="110"/>
        <v>0</v>
      </c>
      <c r="Q853" s="22">
        <f t="shared" si="111"/>
        <v>1</v>
      </c>
    </row>
    <row r="854" spans="1:17" x14ac:dyDescent="0.25">
      <c r="A854">
        <f t="shared" si="104"/>
        <v>849</v>
      </c>
      <c r="D854">
        <v>2602851.1057574814</v>
      </c>
      <c r="E854">
        <v>2491003.5273569948</v>
      </c>
      <c r="F854" s="22">
        <v>4181881.191329387</v>
      </c>
      <c r="G854" s="22">
        <v>147248.82766679768</v>
      </c>
      <c r="H854" s="9">
        <v>1813.3206049179207</v>
      </c>
      <c r="I854" s="9">
        <f t="shared" si="107"/>
        <v>48523.953413267111</v>
      </c>
      <c r="J854" s="9">
        <f t="shared" si="108"/>
        <v>4181881.191329387</v>
      </c>
      <c r="K854" s="9">
        <f t="shared" si="109"/>
        <v>86.181790583163888</v>
      </c>
      <c r="M854" s="9">
        <f t="shared" si="105"/>
        <v>0</v>
      </c>
      <c r="N854" s="22">
        <f t="shared" si="106"/>
        <v>92866025.635204837</v>
      </c>
      <c r="P854" s="22">
        <f t="shared" si="110"/>
        <v>0</v>
      </c>
      <c r="Q854" s="22">
        <f t="shared" si="111"/>
        <v>1</v>
      </c>
    </row>
    <row r="855" spans="1:17" x14ac:dyDescent="0.25">
      <c r="A855">
        <f t="shared" si="104"/>
        <v>850</v>
      </c>
      <c r="D855">
        <v>2526403.92427951</v>
      </c>
      <c r="E855">
        <v>2443149.3165621515</v>
      </c>
      <c r="F855" s="22">
        <v>3787900.7490241742</v>
      </c>
      <c r="G855" s="22">
        <v>87475.895800485814</v>
      </c>
      <c r="H855" s="9">
        <v>1341.0158781079954</v>
      </c>
      <c r="I855" s="9">
        <f t="shared" si="107"/>
        <v>36119.179012098815</v>
      </c>
      <c r="J855" s="9">
        <f t="shared" si="108"/>
        <v>3787900.7490241742</v>
      </c>
      <c r="K855" s="9">
        <f t="shared" si="109"/>
        <v>104.87228261072445</v>
      </c>
      <c r="M855" s="9">
        <f t="shared" si="105"/>
        <v>0</v>
      </c>
      <c r="N855" s="22">
        <f t="shared" si="106"/>
        <v>68450457.27517347</v>
      </c>
      <c r="P855" s="22">
        <f t="shared" si="110"/>
        <v>0</v>
      </c>
      <c r="Q855" s="22">
        <f t="shared" si="111"/>
        <v>1</v>
      </c>
    </row>
    <row r="856" spans="1:17" x14ac:dyDescent="0.25">
      <c r="A856">
        <f t="shared" si="104"/>
        <v>851</v>
      </c>
      <c r="D856">
        <v>2103239.4927287102</v>
      </c>
      <c r="E856">
        <v>2044708.3573889334</v>
      </c>
      <c r="F856" s="22">
        <v>4458680.2001950862</v>
      </c>
      <c r="G856" s="22">
        <v>58661.79204815509</v>
      </c>
      <c r="H856" s="9">
        <v>967.13439058921358</v>
      </c>
      <c r="I856" s="9">
        <f t="shared" si="107"/>
        <v>25393.147755808746</v>
      </c>
      <c r="J856" s="9">
        <f t="shared" si="108"/>
        <v>4458680.2001950862</v>
      </c>
      <c r="K856" s="9">
        <f t="shared" si="109"/>
        <v>175.58595897884112</v>
      </c>
      <c r="M856" s="9">
        <f t="shared" si="105"/>
        <v>0</v>
      </c>
      <c r="N856" s="22">
        <f t="shared" si="106"/>
        <v>46327615.3114224</v>
      </c>
      <c r="P856" s="22">
        <f t="shared" si="110"/>
        <v>0</v>
      </c>
      <c r="Q856" s="22">
        <f t="shared" si="111"/>
        <v>1</v>
      </c>
    </row>
    <row r="857" spans="1:17" x14ac:dyDescent="0.25">
      <c r="A857">
        <f t="shared" si="104"/>
        <v>852</v>
      </c>
      <c r="D857">
        <v>2001569.9690319155</v>
      </c>
      <c r="E857">
        <v>1944119.450204608</v>
      </c>
      <c r="F857" s="22">
        <v>2930455.351566988</v>
      </c>
      <c r="G857" s="22">
        <v>74261.746692164132</v>
      </c>
      <c r="H857" s="9">
        <v>956.77834206213083</v>
      </c>
      <c r="I857" s="9">
        <f t="shared" si="107"/>
        <v>24924.333088039089</v>
      </c>
      <c r="J857" s="9">
        <f t="shared" si="108"/>
        <v>2930455.351566988</v>
      </c>
      <c r="K857" s="9">
        <f t="shared" si="109"/>
        <v>117.57407274312511</v>
      </c>
      <c r="M857" s="9">
        <f t="shared" si="105"/>
        <v>0</v>
      </c>
      <c r="N857" s="22">
        <f t="shared" si="106"/>
        <v>46918210.824511193</v>
      </c>
      <c r="P857" s="22">
        <f t="shared" si="110"/>
        <v>0</v>
      </c>
      <c r="Q857" s="22">
        <f t="shared" si="111"/>
        <v>1</v>
      </c>
    </row>
    <row r="858" spans="1:17" x14ac:dyDescent="0.25">
      <c r="A858">
        <f t="shared" si="104"/>
        <v>853</v>
      </c>
      <c r="D858">
        <v>1529108.2355676931</v>
      </c>
      <c r="E858">
        <v>1498192.5503009055</v>
      </c>
      <c r="F858" s="22">
        <v>3247630.712359122</v>
      </c>
      <c r="G858" s="22">
        <v>37346.862146717838</v>
      </c>
      <c r="H858" s="9">
        <v>502.91509987452082</v>
      </c>
      <c r="I858" s="9">
        <f t="shared" si="107"/>
        <v>13412.460896143155</v>
      </c>
      <c r="J858" s="9">
        <f t="shared" si="108"/>
        <v>3247630.712359122</v>
      </c>
      <c r="K858" s="9">
        <f t="shared" si="109"/>
        <v>242.13533500723946</v>
      </c>
      <c r="M858" s="9">
        <f t="shared" si="105"/>
        <v>0</v>
      </c>
      <c r="N858" s="22">
        <f t="shared" si="106"/>
        <v>23577291.079927187</v>
      </c>
      <c r="P858" s="22">
        <f t="shared" si="110"/>
        <v>0</v>
      </c>
      <c r="Q858" s="22">
        <f t="shared" si="111"/>
        <v>1</v>
      </c>
    </row>
    <row r="859" spans="1:17" x14ac:dyDescent="0.25">
      <c r="A859">
        <f t="shared" si="104"/>
        <v>854</v>
      </c>
      <c r="D859">
        <v>1744973.4255014886</v>
      </c>
      <c r="E859">
        <v>1702023.9155117637</v>
      </c>
      <c r="F859" s="22">
        <v>3091475.3153133579</v>
      </c>
      <c r="G859" s="22">
        <v>35709.482530164634</v>
      </c>
      <c r="H859" s="9">
        <v>703.66913998986638</v>
      </c>
      <c r="I859" s="9">
        <f t="shared" si="107"/>
        <v>18633.215413942278</v>
      </c>
      <c r="J859" s="9">
        <f t="shared" si="108"/>
        <v>3091475.3153133579</v>
      </c>
      <c r="K859" s="9">
        <f t="shared" si="109"/>
        <v>165.91206867066893</v>
      </c>
      <c r="M859" s="9">
        <f t="shared" si="105"/>
        <v>0</v>
      </c>
      <c r="N859" s="22">
        <f t="shared" si="106"/>
        <v>34174955.512571201</v>
      </c>
      <c r="P859" s="22">
        <f t="shared" si="110"/>
        <v>0</v>
      </c>
      <c r="Q859" s="22">
        <f t="shared" si="111"/>
        <v>1</v>
      </c>
    </row>
    <row r="860" spans="1:17" x14ac:dyDescent="0.25">
      <c r="A860">
        <f t="shared" si="104"/>
        <v>855</v>
      </c>
      <c r="D860">
        <v>2174453.3003100241</v>
      </c>
      <c r="E860">
        <v>2145922.411146732</v>
      </c>
      <c r="F860" s="22">
        <v>3638474.1866266858</v>
      </c>
      <c r="G860" s="22">
        <v>21657.41408794669</v>
      </c>
      <c r="H860" s="9">
        <v>456.04728967686242</v>
      </c>
      <c r="I860" s="9">
        <f t="shared" si="107"/>
        <v>12377.840954602607</v>
      </c>
      <c r="J860" s="9">
        <f t="shared" si="108"/>
        <v>3638474.1866266858</v>
      </c>
      <c r="K860" s="9">
        <f t="shared" si="109"/>
        <v>293.95063323008253</v>
      </c>
      <c r="M860" s="9">
        <f t="shared" si="105"/>
        <v>0</v>
      </c>
      <c r="N860" s="22">
        <f t="shared" si="106"/>
        <v>21117207.722578526</v>
      </c>
      <c r="P860" s="22">
        <f t="shared" si="110"/>
        <v>0</v>
      </c>
      <c r="Q860" s="22">
        <f t="shared" si="111"/>
        <v>1</v>
      </c>
    </row>
    <row r="861" spans="1:17" x14ac:dyDescent="0.25">
      <c r="A861">
        <f t="shared" si="104"/>
        <v>856</v>
      </c>
      <c r="D861">
        <v>2788169.5311473841</v>
      </c>
      <c r="E861">
        <v>2721107.3902284489</v>
      </c>
      <c r="F861" s="22">
        <v>3515082.9732983378</v>
      </c>
      <c r="G861" s="22">
        <v>69882.444790786511</v>
      </c>
      <c r="H861" s="9">
        <v>1083.4394504632801</v>
      </c>
      <c r="I861" s="9">
        <f t="shared" si="107"/>
        <v>29094.239216270838</v>
      </c>
      <c r="J861" s="9">
        <f t="shared" si="108"/>
        <v>3515082.9732983378</v>
      </c>
      <c r="K861" s="9">
        <f t="shared" si="109"/>
        <v>120.81714689870775</v>
      </c>
      <c r="M861" s="9">
        <f t="shared" si="105"/>
        <v>0</v>
      </c>
      <c r="N861" s="22">
        <f t="shared" si="106"/>
        <v>54673395.459243335</v>
      </c>
      <c r="P861" s="22">
        <f t="shared" si="110"/>
        <v>0</v>
      </c>
      <c r="Q861" s="22">
        <f t="shared" si="111"/>
        <v>1</v>
      </c>
    </row>
    <row r="862" spans="1:17" x14ac:dyDescent="0.25">
      <c r="A862">
        <f t="shared" si="104"/>
        <v>857</v>
      </c>
      <c r="D862">
        <v>1356839.876645356</v>
      </c>
      <c r="E862">
        <v>1340682.5801159379</v>
      </c>
      <c r="F862" s="22">
        <v>3287191.2248876374</v>
      </c>
      <c r="G862" s="22">
        <v>11968.982369561902</v>
      </c>
      <c r="H862" s="9">
        <v>263.62916044952726</v>
      </c>
      <c r="I862" s="9">
        <f t="shared" si="107"/>
        <v>7009.6815263227445</v>
      </c>
      <c r="J862" s="9">
        <f t="shared" si="108"/>
        <v>3287191.2248876374</v>
      </c>
      <c r="K862" s="9">
        <f t="shared" si="109"/>
        <v>468.95015309091895</v>
      </c>
      <c r="M862" s="9">
        <f t="shared" si="105"/>
        <v>0</v>
      </c>
      <c r="N862" s="22">
        <f t="shared" si="106"/>
        <v>10732171.827757852</v>
      </c>
      <c r="P862" s="22">
        <f t="shared" si="110"/>
        <v>0</v>
      </c>
      <c r="Q862" s="22">
        <f t="shared" si="111"/>
        <v>1</v>
      </c>
    </row>
    <row r="863" spans="1:17" x14ac:dyDescent="0.25">
      <c r="A863">
        <f t="shared" si="104"/>
        <v>858</v>
      </c>
      <c r="D863">
        <v>1561624.9813793313</v>
      </c>
      <c r="E863">
        <v>1519128.2724776764</v>
      </c>
      <c r="F863" s="22">
        <v>4437282.1953631947</v>
      </c>
      <c r="G863" s="22">
        <v>37643.894650682196</v>
      </c>
      <c r="H863" s="9">
        <v>690.85660634798842</v>
      </c>
      <c r="I863" s="9">
        <f t="shared" si="107"/>
        <v>18436.772189893974</v>
      </c>
      <c r="J863" s="9">
        <f t="shared" si="108"/>
        <v>4437282.1953631947</v>
      </c>
      <c r="K863" s="9">
        <f t="shared" si="109"/>
        <v>240.67565350704226</v>
      </c>
      <c r="M863" s="9">
        <f t="shared" si="105"/>
        <v>0</v>
      </c>
      <c r="N863" s="22">
        <f t="shared" si="106"/>
        <v>32436262.184424758</v>
      </c>
      <c r="P863" s="22">
        <f t="shared" si="110"/>
        <v>0</v>
      </c>
      <c r="Q863" s="22">
        <f t="shared" si="111"/>
        <v>1</v>
      </c>
    </row>
    <row r="864" spans="1:17" x14ac:dyDescent="0.25">
      <c r="A864">
        <f t="shared" si="104"/>
        <v>859</v>
      </c>
      <c r="D864">
        <v>1166089.7774633106</v>
      </c>
      <c r="E864">
        <v>1149712.3558886906</v>
      </c>
      <c r="F864" s="22">
        <v>4588226.7603296358</v>
      </c>
      <c r="G864" s="22">
        <v>14911.399775155545</v>
      </c>
      <c r="H864" s="9">
        <v>265.09126883414865</v>
      </c>
      <c r="I864" s="9">
        <f t="shared" si="107"/>
        <v>7105.1805759331692</v>
      </c>
      <c r="J864" s="9">
        <f t="shared" si="108"/>
        <v>4588226.7603296358</v>
      </c>
      <c r="K864" s="9">
        <f t="shared" si="109"/>
        <v>645.75793835148716</v>
      </c>
      <c r="M864" s="9">
        <f t="shared" si="105"/>
        <v>0</v>
      </c>
      <c r="N864" s="22">
        <f t="shared" si="106"/>
        <v>9622134.3915367033</v>
      </c>
      <c r="P864" s="22">
        <f t="shared" si="110"/>
        <v>0</v>
      </c>
      <c r="Q864" s="22">
        <f t="shared" si="111"/>
        <v>1</v>
      </c>
    </row>
    <row r="865" spans="1:17" x14ac:dyDescent="0.25">
      <c r="A865">
        <f t="shared" si="104"/>
        <v>860</v>
      </c>
      <c r="D865">
        <v>1812956.0410499633</v>
      </c>
      <c r="E865">
        <v>1756635.0450457991</v>
      </c>
      <c r="F865" s="22">
        <v>3804950.6875869092</v>
      </c>
      <c r="G865" s="22">
        <v>77569.020139072702</v>
      </c>
      <c r="H865" s="9">
        <v>906.51588928565616</v>
      </c>
      <c r="I865" s="9">
        <f t="shared" si="107"/>
        <v>24434.300906446606</v>
      </c>
      <c r="J865" s="9">
        <f t="shared" si="108"/>
        <v>3804950.6875869092</v>
      </c>
      <c r="K865" s="9">
        <f t="shared" si="109"/>
        <v>155.72169231095262</v>
      </c>
      <c r="M865" s="9">
        <f t="shared" si="105"/>
        <v>0</v>
      </c>
      <c r="N865" s="22">
        <f t="shared" si="106"/>
        <v>45063651.125306301</v>
      </c>
      <c r="P865" s="22">
        <f t="shared" si="110"/>
        <v>0</v>
      </c>
      <c r="Q865" s="22">
        <f t="shared" si="111"/>
        <v>1</v>
      </c>
    </row>
    <row r="866" spans="1:17" x14ac:dyDescent="0.25">
      <c r="A866">
        <f t="shared" si="104"/>
        <v>861</v>
      </c>
      <c r="D866">
        <v>1841267.657151873</v>
      </c>
      <c r="E866">
        <v>1763049.1731534605</v>
      </c>
      <c r="F866" s="22">
        <v>2951537.7429913864</v>
      </c>
      <c r="G866" s="22">
        <v>84737.863612620218</v>
      </c>
      <c r="H866" s="9">
        <v>1305.1314199471999</v>
      </c>
      <c r="I866" s="9">
        <f t="shared" si="107"/>
        <v>33934.307097871279</v>
      </c>
      <c r="J866" s="9">
        <f t="shared" si="108"/>
        <v>2951537.7429913864</v>
      </c>
      <c r="K866" s="9">
        <f t="shared" si="109"/>
        <v>86.977987630003454</v>
      </c>
      <c r="M866" s="9">
        <f t="shared" si="105"/>
        <v>0</v>
      </c>
      <c r="N866" s="22">
        <f t="shared" si="106"/>
        <v>64917076.452751175</v>
      </c>
      <c r="P866" s="22">
        <f t="shared" si="110"/>
        <v>0</v>
      </c>
      <c r="Q866" s="22">
        <f t="shared" si="111"/>
        <v>1</v>
      </c>
    </row>
    <row r="867" spans="1:17" x14ac:dyDescent="0.25">
      <c r="A867">
        <f t="shared" si="104"/>
        <v>862</v>
      </c>
      <c r="D867">
        <v>1190508.4417710409</v>
      </c>
      <c r="E867">
        <v>1138741.8331336596</v>
      </c>
      <c r="F867" s="22">
        <v>2895860.7184592141</v>
      </c>
      <c r="G867" s="22">
        <v>73886.76055550942</v>
      </c>
      <c r="H867" s="9">
        <v>859.90658058098052</v>
      </c>
      <c r="I867" s="9">
        <f t="shared" si="107"/>
        <v>22458.425491241524</v>
      </c>
      <c r="J867" s="9">
        <f t="shared" si="108"/>
        <v>2895860.7184592141</v>
      </c>
      <c r="K867" s="9">
        <f t="shared" si="109"/>
        <v>128.9431763410378</v>
      </c>
      <c r="M867" s="9">
        <f t="shared" si="105"/>
        <v>0</v>
      </c>
      <c r="N867" s="22">
        <f t="shared" si="106"/>
        <v>42020990.264023833</v>
      </c>
      <c r="P867" s="22">
        <f t="shared" si="110"/>
        <v>0</v>
      </c>
      <c r="Q867" s="22">
        <f t="shared" si="111"/>
        <v>1</v>
      </c>
    </row>
    <row r="868" spans="1:17" x14ac:dyDescent="0.25">
      <c r="A868">
        <f t="shared" si="104"/>
        <v>863</v>
      </c>
      <c r="D868">
        <v>2193638.662432882</v>
      </c>
      <c r="E868">
        <v>2148494.9263868793</v>
      </c>
      <c r="F868" s="22">
        <v>2820362.8502924866</v>
      </c>
      <c r="G868" s="22">
        <v>59374.786406844592</v>
      </c>
      <c r="H868" s="9">
        <v>740.27799655469425</v>
      </c>
      <c r="I868" s="9">
        <f t="shared" si="107"/>
        <v>19585.158446197816</v>
      </c>
      <c r="J868" s="9">
        <f t="shared" si="108"/>
        <v>2820362.8502924866</v>
      </c>
      <c r="K868" s="9">
        <f t="shared" si="109"/>
        <v>144.00510764517304</v>
      </c>
      <c r="M868" s="9">
        <f t="shared" si="105"/>
        <v>0</v>
      </c>
      <c r="N868" s="22">
        <f t="shared" si="106"/>
        <v>36349954.042103142</v>
      </c>
      <c r="P868" s="22">
        <f t="shared" si="110"/>
        <v>0</v>
      </c>
      <c r="Q868" s="22">
        <f t="shared" si="111"/>
        <v>1</v>
      </c>
    </row>
    <row r="869" spans="1:17" x14ac:dyDescent="0.25">
      <c r="A869">
        <f t="shared" si="104"/>
        <v>864</v>
      </c>
      <c r="D869">
        <v>1996695.0171550175</v>
      </c>
      <c r="E869">
        <v>1906633.4591945154</v>
      </c>
      <c r="F869" s="22">
        <v>2185862.7517549354</v>
      </c>
      <c r="G869" s="22">
        <v>128962.42767258314</v>
      </c>
      <c r="H869" s="9">
        <v>1497.9494923319144</v>
      </c>
      <c r="I869" s="9">
        <f t="shared" si="107"/>
        <v>39072.306305584236</v>
      </c>
      <c r="J869" s="9">
        <f t="shared" si="108"/>
        <v>2185862.7517549354</v>
      </c>
      <c r="K869" s="9">
        <f t="shared" si="109"/>
        <v>55.944042172973305</v>
      </c>
      <c r="M869" s="9">
        <f t="shared" si="105"/>
        <v>0</v>
      </c>
      <c r="N869" s="22">
        <f t="shared" si="106"/>
        <v>75958749.859413534</v>
      </c>
      <c r="P869" s="22">
        <f t="shared" si="110"/>
        <v>0</v>
      </c>
      <c r="Q869" s="22">
        <f t="shared" si="111"/>
        <v>1</v>
      </c>
    </row>
    <row r="870" spans="1:17" x14ac:dyDescent="0.25">
      <c r="A870">
        <f t="shared" si="104"/>
        <v>865</v>
      </c>
      <c r="D870">
        <v>1395723.8705849294</v>
      </c>
      <c r="E870">
        <v>1357379.8612202953</v>
      </c>
      <c r="F870" s="22">
        <v>3873129.5522431238</v>
      </c>
      <c r="G870" s="22">
        <v>50603.658927694116</v>
      </c>
      <c r="H870" s="9">
        <v>639.45598694285945</v>
      </c>
      <c r="I870" s="9">
        <f t="shared" si="107"/>
        <v>16635.165022752837</v>
      </c>
      <c r="J870" s="9">
        <f t="shared" si="108"/>
        <v>3873129.5522431238</v>
      </c>
      <c r="K870" s="9">
        <f t="shared" si="109"/>
        <v>232.82784071847979</v>
      </c>
      <c r="M870" s="9">
        <f t="shared" si="105"/>
        <v>0</v>
      </c>
      <c r="N870" s="22">
        <f t="shared" si="106"/>
        <v>29397200.493262548</v>
      </c>
      <c r="P870" s="22">
        <f t="shared" si="110"/>
        <v>0</v>
      </c>
      <c r="Q870" s="22">
        <f t="shared" si="111"/>
        <v>1</v>
      </c>
    </row>
    <row r="871" spans="1:17" x14ac:dyDescent="0.25">
      <c r="A871">
        <f t="shared" si="104"/>
        <v>866</v>
      </c>
      <c r="D871">
        <v>1371542.3887644655</v>
      </c>
      <c r="E871">
        <v>1342024.1876701552</v>
      </c>
      <c r="F871" s="22">
        <v>2862852.3380262735</v>
      </c>
      <c r="G871" s="22">
        <v>45083.193791337573</v>
      </c>
      <c r="H871" s="9">
        <v>479.79089585063412</v>
      </c>
      <c r="I871" s="9">
        <f t="shared" si="107"/>
        <v>12806.176362755567</v>
      </c>
      <c r="J871" s="9">
        <f t="shared" si="108"/>
        <v>2862852.3380262735</v>
      </c>
      <c r="K871" s="9">
        <f t="shared" si="109"/>
        <v>223.55246850670889</v>
      </c>
      <c r="M871" s="9">
        <f t="shared" si="105"/>
        <v>0</v>
      </c>
      <c r="N871" s="22">
        <f t="shared" si="106"/>
        <v>22749500.38748486</v>
      </c>
      <c r="P871" s="22">
        <f t="shared" si="110"/>
        <v>0</v>
      </c>
      <c r="Q871" s="22">
        <f t="shared" si="111"/>
        <v>1</v>
      </c>
    </row>
    <row r="872" spans="1:17" x14ac:dyDescent="0.25">
      <c r="A872">
        <f t="shared" si="104"/>
        <v>867</v>
      </c>
      <c r="D872">
        <v>1659496.5302393015</v>
      </c>
      <c r="E872">
        <v>1617522.296519954</v>
      </c>
      <c r="F872" s="22">
        <v>3389893.6287152865</v>
      </c>
      <c r="G872" s="22">
        <v>56905.69094475123</v>
      </c>
      <c r="H872" s="9">
        <v>678.49579884651394</v>
      </c>
      <c r="I872" s="9">
        <f t="shared" si="107"/>
        <v>18210.101556801721</v>
      </c>
      <c r="J872" s="9">
        <f t="shared" si="108"/>
        <v>3389893.6287152865</v>
      </c>
      <c r="K872" s="9">
        <f t="shared" si="109"/>
        <v>186.15457020606868</v>
      </c>
      <c r="M872" s="9">
        <f t="shared" si="105"/>
        <v>0</v>
      </c>
      <c r="N872" s="22">
        <f t="shared" si="106"/>
        <v>33030309.484888155</v>
      </c>
      <c r="P872" s="22">
        <f t="shared" si="110"/>
        <v>0</v>
      </c>
      <c r="Q872" s="22">
        <f t="shared" si="111"/>
        <v>1</v>
      </c>
    </row>
    <row r="873" spans="1:17" x14ac:dyDescent="0.25">
      <c r="A873">
        <f t="shared" si="104"/>
        <v>868</v>
      </c>
      <c r="D873">
        <v>1758871.7212993454</v>
      </c>
      <c r="E873">
        <v>1711575.7227769471</v>
      </c>
      <c r="F873" s="22">
        <v>2079627.6486098294</v>
      </c>
      <c r="G873" s="22">
        <v>58127.43078551691</v>
      </c>
      <c r="H873" s="9">
        <v>756.2950827038112</v>
      </c>
      <c r="I873" s="9">
        <f t="shared" si="107"/>
        <v>20518.895998957276</v>
      </c>
      <c r="J873" s="9">
        <f t="shared" si="108"/>
        <v>2079627.6486098294</v>
      </c>
      <c r="K873" s="9">
        <f t="shared" si="109"/>
        <v>101.35182949002282</v>
      </c>
      <c r="M873" s="9">
        <f t="shared" si="105"/>
        <v>0</v>
      </c>
      <c r="N873" s="22">
        <f t="shared" si="106"/>
        <v>38958164.349304721</v>
      </c>
      <c r="P873" s="22">
        <f t="shared" si="110"/>
        <v>0</v>
      </c>
      <c r="Q873" s="22">
        <f t="shared" si="111"/>
        <v>1</v>
      </c>
    </row>
    <row r="874" spans="1:17" x14ac:dyDescent="0.25">
      <c r="A874">
        <f t="shared" si="104"/>
        <v>869</v>
      </c>
      <c r="D874">
        <v>3002230.4133457649</v>
      </c>
      <c r="E874">
        <v>2939065.0272928951</v>
      </c>
      <c r="F874" s="22">
        <v>2692410.0833726353</v>
      </c>
      <c r="G874" s="22">
        <v>58685.431591672677</v>
      </c>
      <c r="H874" s="9">
        <v>1014.7769980975281</v>
      </c>
      <c r="I874" s="9">
        <f t="shared" si="107"/>
        <v>27403.671085177</v>
      </c>
      <c r="J874" s="9">
        <f t="shared" si="108"/>
        <v>2692410.0833726353</v>
      </c>
      <c r="K874" s="9">
        <f t="shared" si="109"/>
        <v>98.249978077900465</v>
      </c>
      <c r="M874" s="9">
        <f t="shared" si="105"/>
        <v>0</v>
      </c>
      <c r="N874" s="22">
        <f t="shared" si="106"/>
        <v>52114932.086981364</v>
      </c>
      <c r="P874" s="22">
        <f t="shared" si="110"/>
        <v>0</v>
      </c>
      <c r="Q874" s="22">
        <f t="shared" si="111"/>
        <v>1</v>
      </c>
    </row>
    <row r="875" spans="1:17" x14ac:dyDescent="0.25">
      <c r="A875">
        <f t="shared" si="104"/>
        <v>870</v>
      </c>
      <c r="D875">
        <v>1666630.5605939359</v>
      </c>
      <c r="E875">
        <v>1648430.5852865102</v>
      </c>
      <c r="F875" s="22">
        <v>5988527.6083611269</v>
      </c>
      <c r="G875" s="22">
        <v>16894.200241980398</v>
      </c>
      <c r="H875" s="9">
        <v>301.10002962941508</v>
      </c>
      <c r="I875" s="9">
        <f t="shared" si="107"/>
        <v>7895.8772873735734</v>
      </c>
      <c r="J875" s="9">
        <f t="shared" si="108"/>
        <v>5988527.6083611269</v>
      </c>
      <c r="K875" s="9">
        <f t="shared" si="109"/>
        <v>758.43726927436921</v>
      </c>
      <c r="M875" s="9">
        <f t="shared" si="105"/>
        <v>0</v>
      </c>
      <c r="N875" s="22">
        <f t="shared" si="106"/>
        <v>9803226.9663860202</v>
      </c>
      <c r="P875" s="22">
        <f t="shared" si="110"/>
        <v>0</v>
      </c>
      <c r="Q875" s="22">
        <f t="shared" si="111"/>
        <v>1</v>
      </c>
    </row>
    <row r="876" spans="1:17" x14ac:dyDescent="0.25">
      <c r="A876">
        <f t="shared" si="104"/>
        <v>871</v>
      </c>
      <c r="D876">
        <v>1396926.4893716213</v>
      </c>
      <c r="E876">
        <v>1359170.095098696</v>
      </c>
      <c r="F876" s="22">
        <v>4223204.5344889052</v>
      </c>
      <c r="G876" s="22">
        <v>46495.810332174602</v>
      </c>
      <c r="H876" s="9">
        <v>622.83109179531311</v>
      </c>
      <c r="I876" s="9">
        <f t="shared" si="107"/>
        <v>16380.234091365926</v>
      </c>
      <c r="J876" s="9">
        <f t="shared" si="108"/>
        <v>4223204.5344889052</v>
      </c>
      <c r="K876" s="9">
        <f t="shared" si="109"/>
        <v>257.82321003061668</v>
      </c>
      <c r="M876" s="9">
        <f t="shared" si="105"/>
        <v>0</v>
      </c>
      <c r="N876" s="22">
        <f t="shared" si="106"/>
        <v>28537263.648242947</v>
      </c>
      <c r="P876" s="22">
        <f t="shared" si="110"/>
        <v>0</v>
      </c>
      <c r="Q876" s="22">
        <f t="shared" si="111"/>
        <v>1</v>
      </c>
    </row>
    <row r="877" spans="1:17" x14ac:dyDescent="0.25">
      <c r="A877">
        <f t="shared" si="104"/>
        <v>872</v>
      </c>
      <c r="D877">
        <v>2263086.5470665051</v>
      </c>
      <c r="E877">
        <v>2129968.1797760194</v>
      </c>
      <c r="F877" s="22">
        <v>3680022.8962051081</v>
      </c>
      <c r="G877" s="22">
        <v>197287.81919468992</v>
      </c>
      <c r="H877" s="9">
        <v>2156.1414827940025</v>
      </c>
      <c r="I877" s="9">
        <f t="shared" si="107"/>
        <v>57752.072465304293</v>
      </c>
      <c r="J877" s="9">
        <f t="shared" si="108"/>
        <v>3680022.8962051081</v>
      </c>
      <c r="K877" s="9">
        <f t="shared" si="109"/>
        <v>63.72105344645346</v>
      </c>
      <c r="M877" s="9">
        <f t="shared" si="105"/>
        <v>0</v>
      </c>
      <c r="N877" s="22">
        <f t="shared" si="106"/>
        <v>111824122.03440347</v>
      </c>
      <c r="P877" s="22">
        <f t="shared" si="110"/>
        <v>0</v>
      </c>
      <c r="Q877" s="22">
        <f t="shared" si="111"/>
        <v>1</v>
      </c>
    </row>
    <row r="878" spans="1:17" x14ac:dyDescent="0.25">
      <c r="A878">
        <f t="shared" si="104"/>
        <v>873</v>
      </c>
      <c r="D878">
        <v>2049807.0288647057</v>
      </c>
      <c r="E878">
        <v>1964187.3014203098</v>
      </c>
      <c r="F878" s="22">
        <v>3407218.8581071873</v>
      </c>
      <c r="G878" s="22">
        <v>102470.03969167265</v>
      </c>
      <c r="H878" s="9">
        <v>1352.2172078943295</v>
      </c>
      <c r="I878" s="9">
        <f t="shared" si="107"/>
        <v>37145.262554476707</v>
      </c>
      <c r="J878" s="9">
        <f t="shared" si="108"/>
        <v>3407218.8581071873</v>
      </c>
      <c r="K878" s="9">
        <f t="shared" si="109"/>
        <v>91.726875078893556</v>
      </c>
      <c r="M878" s="9">
        <f t="shared" si="105"/>
        <v>0</v>
      </c>
      <c r="N878" s="22">
        <f t="shared" si="106"/>
        <v>70883306.250846222</v>
      </c>
      <c r="P878" s="22">
        <f t="shared" si="110"/>
        <v>0</v>
      </c>
      <c r="Q878" s="22">
        <f t="shared" si="111"/>
        <v>1</v>
      </c>
    </row>
    <row r="879" spans="1:17" x14ac:dyDescent="0.25">
      <c r="A879">
        <f t="shared" si="104"/>
        <v>874</v>
      </c>
      <c r="D879">
        <v>2102602.6415006379</v>
      </c>
      <c r="E879">
        <v>2047129.2690552911</v>
      </c>
      <c r="F879" s="22">
        <v>2741828.7950826581</v>
      </c>
      <c r="G879" s="22">
        <v>46690.145659350776</v>
      </c>
      <c r="H879" s="9">
        <v>900.74919423901883</v>
      </c>
      <c r="I879" s="9">
        <f t="shared" si="107"/>
        <v>24066.56790168925</v>
      </c>
      <c r="J879" s="9">
        <f t="shared" si="108"/>
        <v>2741828.7950826581</v>
      </c>
      <c r="K879" s="9">
        <f t="shared" si="109"/>
        <v>113.92687176181059</v>
      </c>
      <c r="M879" s="9">
        <f t="shared" si="105"/>
        <v>0</v>
      </c>
      <c r="N879" s="22">
        <f t="shared" si="106"/>
        <v>45391307.008295842</v>
      </c>
      <c r="P879" s="22">
        <f t="shared" si="110"/>
        <v>0</v>
      </c>
      <c r="Q879" s="22">
        <f t="shared" si="111"/>
        <v>1</v>
      </c>
    </row>
    <row r="880" spans="1:17" x14ac:dyDescent="0.25">
      <c r="A880">
        <f t="shared" si="104"/>
        <v>875</v>
      </c>
      <c r="D880">
        <v>2168907.8560534776</v>
      </c>
      <c r="E880">
        <v>2076771.2093925679</v>
      </c>
      <c r="F880" s="22">
        <v>4442519.5003367346</v>
      </c>
      <c r="G880" s="22">
        <v>117102.28670518663</v>
      </c>
      <c r="H880" s="9">
        <v>1502.1152446331253</v>
      </c>
      <c r="I880" s="9">
        <f t="shared" si="107"/>
        <v>39972.56278736909</v>
      </c>
      <c r="J880" s="9">
        <f t="shared" si="108"/>
        <v>4442519.5003367346</v>
      </c>
      <c r="K880" s="9">
        <f t="shared" si="109"/>
        <v>111.13922126955853</v>
      </c>
      <c r="M880" s="9">
        <f t="shared" si="105"/>
        <v>0</v>
      </c>
      <c r="N880" s="22">
        <f t="shared" si="106"/>
        <v>75502606.074401438</v>
      </c>
      <c r="P880" s="22">
        <f t="shared" si="110"/>
        <v>0</v>
      </c>
      <c r="Q880" s="22">
        <f t="shared" si="111"/>
        <v>1</v>
      </c>
    </row>
    <row r="881" spans="1:17" x14ac:dyDescent="0.25">
      <c r="A881">
        <f t="shared" si="104"/>
        <v>876</v>
      </c>
      <c r="D881">
        <v>1049773.7520272434</v>
      </c>
      <c r="E881">
        <v>1034265.3510027336</v>
      </c>
      <c r="F881" s="22">
        <v>2482676.4033707096</v>
      </c>
      <c r="G881" s="22">
        <v>14386.37470803921</v>
      </c>
      <c r="H881" s="9">
        <v>251.15404457320255</v>
      </c>
      <c r="I881" s="9">
        <f t="shared" si="107"/>
        <v>6728.1647004733331</v>
      </c>
      <c r="J881" s="9">
        <f t="shared" si="108"/>
        <v>2482676.4033707096</v>
      </c>
      <c r="K881" s="9">
        <f t="shared" si="109"/>
        <v>368.99756678014302</v>
      </c>
      <c r="M881" s="9">
        <f t="shared" si="105"/>
        <v>0</v>
      </c>
      <c r="N881" s="22">
        <f t="shared" si="106"/>
        <v>10973652.997575955</v>
      </c>
      <c r="P881" s="22">
        <f t="shared" si="110"/>
        <v>0</v>
      </c>
      <c r="Q881" s="22">
        <f t="shared" si="111"/>
        <v>1</v>
      </c>
    </row>
    <row r="882" spans="1:17" x14ac:dyDescent="0.25">
      <c r="A882">
        <f t="shared" si="104"/>
        <v>877</v>
      </c>
      <c r="D882">
        <v>2787344.518002192</v>
      </c>
      <c r="E882">
        <v>2726388.1385088773</v>
      </c>
      <c r="F882" s="22">
        <v>2876177.8273379342</v>
      </c>
      <c r="G882" s="22">
        <v>54844.335911520888</v>
      </c>
      <c r="H882" s="9">
        <v>987.8277752767317</v>
      </c>
      <c r="I882" s="9">
        <f t="shared" si="107"/>
        <v>26445.315679379681</v>
      </c>
      <c r="J882" s="9">
        <f t="shared" si="108"/>
        <v>2876177.8273379342</v>
      </c>
      <c r="K882" s="9">
        <f t="shared" si="109"/>
        <v>108.75944391091495</v>
      </c>
      <c r="M882" s="9">
        <f t="shared" si="105"/>
        <v>0</v>
      </c>
      <c r="N882" s="22">
        <f t="shared" si="106"/>
        <v>50014453.531421423</v>
      </c>
      <c r="P882" s="22">
        <f t="shared" si="110"/>
        <v>0</v>
      </c>
      <c r="Q882" s="22">
        <f t="shared" si="111"/>
        <v>1</v>
      </c>
    </row>
    <row r="883" spans="1:17" x14ac:dyDescent="0.25">
      <c r="A883">
        <f t="shared" si="104"/>
        <v>878</v>
      </c>
      <c r="D883">
        <v>2127437.2258137185</v>
      </c>
      <c r="E883">
        <v>2088397.5716086351</v>
      </c>
      <c r="F883" s="22">
        <v>2771801.6778727681</v>
      </c>
      <c r="G883" s="22">
        <v>39152.71589040017</v>
      </c>
      <c r="H883" s="9">
        <v>624.14962367308908</v>
      </c>
      <c r="I883" s="9">
        <f t="shared" si="107"/>
        <v>16936.963580333373</v>
      </c>
      <c r="J883" s="9">
        <f t="shared" si="108"/>
        <v>2771801.6778727681</v>
      </c>
      <c r="K883" s="9">
        <f t="shared" si="109"/>
        <v>163.65399055892698</v>
      </c>
      <c r="M883" s="9">
        <f t="shared" si="105"/>
        <v>0</v>
      </c>
      <c r="N883" s="22">
        <f t="shared" si="106"/>
        <v>31102125.482793979</v>
      </c>
      <c r="P883" s="22">
        <f t="shared" si="110"/>
        <v>0</v>
      </c>
      <c r="Q883" s="22">
        <f t="shared" si="111"/>
        <v>1</v>
      </c>
    </row>
    <row r="884" spans="1:17" x14ac:dyDescent="0.25">
      <c r="A884">
        <f t="shared" si="104"/>
        <v>879</v>
      </c>
      <c r="D884">
        <v>1707239.3858197292</v>
      </c>
      <c r="E884">
        <v>1666251.5482972977</v>
      </c>
      <c r="F884" s="22">
        <v>3919203.4993180637</v>
      </c>
      <c r="G884" s="22">
        <v>57418.445225691525</v>
      </c>
      <c r="H884" s="9">
        <v>656.70081247099733</v>
      </c>
      <c r="I884" s="9">
        <f t="shared" si="107"/>
        <v>17782.163430731685</v>
      </c>
      <c r="J884" s="9">
        <f t="shared" si="108"/>
        <v>3919203.4993180637</v>
      </c>
      <c r="K884" s="9">
        <f t="shared" si="109"/>
        <v>220.40082550049985</v>
      </c>
      <c r="M884" s="9">
        <f t="shared" si="105"/>
        <v>0</v>
      </c>
      <c r="N884" s="22">
        <f t="shared" si="106"/>
        <v>31645123.362145305</v>
      </c>
      <c r="P884" s="22">
        <f t="shared" si="110"/>
        <v>0</v>
      </c>
      <c r="Q884" s="22">
        <f t="shared" si="111"/>
        <v>1</v>
      </c>
    </row>
    <row r="885" spans="1:17" x14ac:dyDescent="0.25">
      <c r="A885">
        <f t="shared" si="104"/>
        <v>880</v>
      </c>
      <c r="D885">
        <v>1871433.4975311654</v>
      </c>
      <c r="E885">
        <v>1831814.3403205704</v>
      </c>
      <c r="F885" s="22">
        <v>3544754.0020306893</v>
      </c>
      <c r="G885" s="22">
        <v>37229.434553975108</v>
      </c>
      <c r="H885" s="9">
        <v>648.61418859031983</v>
      </c>
      <c r="I885" s="9">
        <f t="shared" si="107"/>
        <v>17188.375164244524</v>
      </c>
      <c r="J885" s="9">
        <f t="shared" si="108"/>
        <v>3544754.0020306893</v>
      </c>
      <c r="K885" s="9">
        <f t="shared" si="109"/>
        <v>206.22973190651152</v>
      </c>
      <c r="M885" s="9">
        <f t="shared" si="105"/>
        <v>0</v>
      </c>
      <c r="N885" s="22">
        <f t="shared" si="106"/>
        <v>30831996.326458361</v>
      </c>
      <c r="P885" s="22">
        <f t="shared" si="110"/>
        <v>0</v>
      </c>
      <c r="Q885" s="22">
        <f t="shared" si="111"/>
        <v>1</v>
      </c>
    </row>
    <row r="886" spans="1:17" x14ac:dyDescent="0.25">
      <c r="A886">
        <f t="shared" si="104"/>
        <v>881</v>
      </c>
      <c r="D886">
        <v>1110745.6725563165</v>
      </c>
      <c r="E886">
        <v>1094140.4445923034</v>
      </c>
      <c r="F886" s="22">
        <v>3674793.0050866748</v>
      </c>
      <c r="G886" s="22">
        <v>13276.093858765791</v>
      </c>
      <c r="H886" s="9">
        <v>270.96033089125558</v>
      </c>
      <c r="I886" s="9">
        <f t="shared" si="107"/>
        <v>7204.0120999074506</v>
      </c>
      <c r="J886" s="9">
        <f t="shared" si="108"/>
        <v>3674793.0050866748</v>
      </c>
      <c r="K886" s="9">
        <f t="shared" si="109"/>
        <v>510.10366919482055</v>
      </c>
      <c r="M886" s="9">
        <f t="shared" si="105"/>
        <v>0</v>
      </c>
      <c r="N886" s="22">
        <f t="shared" si="106"/>
        <v>10733231.194728225</v>
      </c>
      <c r="P886" s="22">
        <f t="shared" si="110"/>
        <v>0</v>
      </c>
      <c r="Q886" s="22">
        <f t="shared" si="111"/>
        <v>1</v>
      </c>
    </row>
    <row r="887" spans="1:17" x14ac:dyDescent="0.25">
      <c r="A887">
        <f t="shared" si="104"/>
        <v>882</v>
      </c>
      <c r="D887">
        <v>2459974.1507240273</v>
      </c>
      <c r="E887">
        <v>2382133.7472756081</v>
      </c>
      <c r="F887" s="22">
        <v>3574796.9702498023</v>
      </c>
      <c r="G887" s="22">
        <v>73359.307510324143</v>
      </c>
      <c r="H887" s="9">
        <v>1226.1721014645591</v>
      </c>
      <c r="I887" s="9">
        <f t="shared" si="107"/>
        <v>33770.280632062175</v>
      </c>
      <c r="J887" s="9">
        <f t="shared" si="108"/>
        <v>3574796.9702498023</v>
      </c>
      <c r="K887" s="9">
        <f t="shared" si="109"/>
        <v>105.85630037245883</v>
      </c>
      <c r="M887" s="9">
        <f t="shared" si="105"/>
        <v>0</v>
      </c>
      <c r="N887" s="22">
        <f t="shared" si="106"/>
        <v>63965764.293874547</v>
      </c>
      <c r="P887" s="22">
        <f t="shared" si="110"/>
        <v>0</v>
      </c>
      <c r="Q887" s="22">
        <f t="shared" si="111"/>
        <v>1</v>
      </c>
    </row>
    <row r="888" spans="1:17" x14ac:dyDescent="0.25">
      <c r="A888">
        <f t="shared" si="104"/>
        <v>883</v>
      </c>
      <c r="D888">
        <v>1624089.6045736328</v>
      </c>
      <c r="E888">
        <v>1583698.4773604651</v>
      </c>
      <c r="F888" s="22">
        <v>3142442.5198559519</v>
      </c>
      <c r="G888" s="22">
        <v>50128.706127756741</v>
      </c>
      <c r="H888" s="9">
        <v>675.18585656307914</v>
      </c>
      <c r="I888" s="9">
        <f t="shared" si="107"/>
        <v>17523.286630160685</v>
      </c>
      <c r="J888" s="9">
        <f t="shared" si="108"/>
        <v>3142442.5198559519</v>
      </c>
      <c r="K888" s="9">
        <f t="shared" si="109"/>
        <v>179.32951655582983</v>
      </c>
      <c r="M888" s="9">
        <f t="shared" si="105"/>
        <v>0</v>
      </c>
      <c r="N888" s="22">
        <f t="shared" si="106"/>
        <v>31904130.740465418</v>
      </c>
      <c r="P888" s="22">
        <f t="shared" si="110"/>
        <v>0</v>
      </c>
      <c r="Q888" s="22">
        <f t="shared" si="111"/>
        <v>1</v>
      </c>
    </row>
    <row r="889" spans="1:17" x14ac:dyDescent="0.25">
      <c r="A889">
        <f t="shared" si="104"/>
        <v>884</v>
      </c>
      <c r="D889">
        <v>1851253.7522192302</v>
      </c>
      <c r="E889">
        <v>1752366.8739532302</v>
      </c>
      <c r="F889" s="22">
        <v>4111284.1218256317</v>
      </c>
      <c r="G889" s="22">
        <v>142774.60457526415</v>
      </c>
      <c r="H889" s="9">
        <v>1616.5844135080188</v>
      </c>
      <c r="I889" s="9">
        <f t="shared" si="107"/>
        <v>42901.083266921421</v>
      </c>
      <c r="J889" s="9">
        <f t="shared" si="108"/>
        <v>4111284.1218256317</v>
      </c>
      <c r="K889" s="9">
        <f t="shared" si="109"/>
        <v>95.831708869589505</v>
      </c>
      <c r="M889" s="9">
        <f t="shared" si="105"/>
        <v>0</v>
      </c>
      <c r="N889" s="22">
        <f t="shared" si="106"/>
        <v>81690882.412017211</v>
      </c>
      <c r="P889" s="22">
        <f t="shared" si="110"/>
        <v>0</v>
      </c>
      <c r="Q889" s="22">
        <f t="shared" si="111"/>
        <v>1</v>
      </c>
    </row>
    <row r="890" spans="1:17" x14ac:dyDescent="0.25">
      <c r="A890">
        <f t="shared" si="104"/>
        <v>885</v>
      </c>
      <c r="D890">
        <v>1954728.3896973787</v>
      </c>
      <c r="E890">
        <v>1892375.9580868476</v>
      </c>
      <c r="F890" s="22">
        <v>3677517.3989532553</v>
      </c>
      <c r="G890" s="22">
        <v>63822.933708422424</v>
      </c>
      <c r="H890" s="9">
        <v>1020.0426786503049</v>
      </c>
      <c r="I890" s="9">
        <f t="shared" si="107"/>
        <v>27050.978929912846</v>
      </c>
      <c r="J890" s="9">
        <f t="shared" si="108"/>
        <v>3677517.3989532553</v>
      </c>
      <c r="K890" s="9">
        <f t="shared" si="109"/>
        <v>135.94766416703217</v>
      </c>
      <c r="M890" s="9">
        <f t="shared" si="105"/>
        <v>0</v>
      </c>
      <c r="N890" s="22">
        <f t="shared" si="106"/>
        <v>50424440.460872442</v>
      </c>
      <c r="P890" s="22">
        <f t="shared" si="110"/>
        <v>0</v>
      </c>
      <c r="Q890" s="22">
        <f t="shared" si="111"/>
        <v>1</v>
      </c>
    </row>
    <row r="891" spans="1:17" x14ac:dyDescent="0.25">
      <c r="A891">
        <f t="shared" si="104"/>
        <v>886</v>
      </c>
      <c r="D891">
        <v>1145574.1283564446</v>
      </c>
      <c r="E891">
        <v>1113479.4805652555</v>
      </c>
      <c r="F891" s="22">
        <v>4334851.759483966</v>
      </c>
      <c r="G891" s="22">
        <v>38632.312260340237</v>
      </c>
      <c r="H891" s="9">
        <v>522.4666356633752</v>
      </c>
      <c r="I891" s="9">
        <f t="shared" si="107"/>
        <v>13923.941997729498</v>
      </c>
      <c r="J891" s="9">
        <f t="shared" si="108"/>
        <v>4334851.759483966</v>
      </c>
      <c r="K891" s="9">
        <f t="shared" si="109"/>
        <v>311.32360075837909</v>
      </c>
      <c r="M891" s="9">
        <f t="shared" si="105"/>
        <v>0</v>
      </c>
      <c r="N891" s="22">
        <f t="shared" si="106"/>
        <v>23513032.235975031</v>
      </c>
      <c r="P891" s="22">
        <f t="shared" si="110"/>
        <v>0</v>
      </c>
      <c r="Q891" s="22">
        <f t="shared" si="111"/>
        <v>1</v>
      </c>
    </row>
    <row r="892" spans="1:17" x14ac:dyDescent="0.25">
      <c r="A892">
        <f t="shared" si="104"/>
        <v>887</v>
      </c>
      <c r="D892">
        <v>1553019.2588757814</v>
      </c>
      <c r="E892">
        <v>1522242.7708225918</v>
      </c>
      <c r="F892" s="22">
        <v>3322204.6777221202</v>
      </c>
      <c r="G892" s="22">
        <v>21734.054857988933</v>
      </c>
      <c r="H892" s="9">
        <v>499.89541028593158</v>
      </c>
      <c r="I892" s="9">
        <f t="shared" si="107"/>
        <v>13352.071576995771</v>
      </c>
      <c r="J892" s="9">
        <f t="shared" si="108"/>
        <v>3322204.6777221202</v>
      </c>
      <c r="K892" s="9">
        <f t="shared" si="109"/>
        <v>248.81567317583384</v>
      </c>
      <c r="M892" s="9">
        <f t="shared" si="105"/>
        <v>0</v>
      </c>
      <c r="N892" s="22">
        <f t="shared" si="106"/>
        <v>23381938.476269424</v>
      </c>
      <c r="P892" s="22">
        <f t="shared" si="110"/>
        <v>0</v>
      </c>
      <c r="Q892" s="22">
        <f t="shared" si="111"/>
        <v>1</v>
      </c>
    </row>
    <row r="893" spans="1:17" x14ac:dyDescent="0.25">
      <c r="A893">
        <f t="shared" si="104"/>
        <v>888</v>
      </c>
      <c r="D893">
        <v>1706664.7885154733</v>
      </c>
      <c r="E893">
        <v>1665480.4096237887</v>
      </c>
      <c r="F893" s="22">
        <v>4432950.6109262975</v>
      </c>
      <c r="G893" s="22">
        <v>50931.21680043111</v>
      </c>
      <c r="H893" s="9">
        <v>669.24671309089535</v>
      </c>
      <c r="I893" s="9">
        <f t="shared" si="107"/>
        <v>17867.430938368441</v>
      </c>
      <c r="J893" s="9">
        <f t="shared" si="108"/>
        <v>4432950.6109262975</v>
      </c>
      <c r="K893" s="9">
        <f t="shared" si="109"/>
        <v>248.10229440467566</v>
      </c>
      <c r="M893" s="9">
        <f t="shared" si="105"/>
        <v>0</v>
      </c>
      <c r="N893" s="22">
        <f t="shared" si="106"/>
        <v>31301911.265810583</v>
      </c>
      <c r="P893" s="22">
        <f t="shared" si="110"/>
        <v>0</v>
      </c>
      <c r="Q893" s="22">
        <f t="shared" si="111"/>
        <v>1</v>
      </c>
    </row>
    <row r="894" spans="1:17" x14ac:dyDescent="0.25">
      <c r="A894">
        <f t="shared" si="104"/>
        <v>889</v>
      </c>
      <c r="D894">
        <v>2026498.4490287967</v>
      </c>
      <c r="E894">
        <v>1976475.4297820656</v>
      </c>
      <c r="F894" s="22">
        <v>4346789.8336042278</v>
      </c>
      <c r="G894" s="22">
        <v>62672.683704201176</v>
      </c>
      <c r="H894" s="9">
        <v>813.39869687704049</v>
      </c>
      <c r="I894" s="9">
        <f t="shared" si="107"/>
        <v>21701.986670001857</v>
      </c>
      <c r="J894" s="9">
        <f t="shared" si="108"/>
        <v>4346789.8336042278</v>
      </c>
      <c r="K894" s="9">
        <f t="shared" si="109"/>
        <v>200.29455826791622</v>
      </c>
      <c r="M894" s="9">
        <f t="shared" si="105"/>
        <v>0</v>
      </c>
      <c r="N894" s="22">
        <f t="shared" si="106"/>
        <v>39057183.506399482</v>
      </c>
      <c r="P894" s="22">
        <f t="shared" si="110"/>
        <v>0</v>
      </c>
      <c r="Q894" s="22">
        <f t="shared" si="111"/>
        <v>1</v>
      </c>
    </row>
    <row r="895" spans="1:17" x14ac:dyDescent="0.25">
      <c r="A895">
        <f t="shared" si="104"/>
        <v>890</v>
      </c>
      <c r="D895">
        <v>2515975.3047868358</v>
      </c>
      <c r="E895">
        <v>2472976.7867952543</v>
      </c>
      <c r="F895" s="22">
        <v>4423001.2972284313</v>
      </c>
      <c r="G895" s="22">
        <v>28470.338196232242</v>
      </c>
      <c r="H895" s="9">
        <v>701.19546717313642</v>
      </c>
      <c r="I895" s="9">
        <f t="shared" si="107"/>
        <v>18654.477045467702</v>
      </c>
      <c r="J895" s="9">
        <f t="shared" si="108"/>
        <v>4423001.2972284313</v>
      </c>
      <c r="K895" s="9">
        <f t="shared" si="109"/>
        <v>237.10132889000207</v>
      </c>
      <c r="M895" s="9">
        <f t="shared" si="105"/>
        <v>0</v>
      </c>
      <c r="N895" s="22">
        <f t="shared" si="106"/>
        <v>32885952.793706968</v>
      </c>
      <c r="P895" s="22">
        <f t="shared" si="110"/>
        <v>0</v>
      </c>
      <c r="Q895" s="22">
        <f t="shared" si="111"/>
        <v>1</v>
      </c>
    </row>
    <row r="896" spans="1:17" x14ac:dyDescent="0.25">
      <c r="A896">
        <f t="shared" si="104"/>
        <v>891</v>
      </c>
      <c r="D896">
        <v>2542131.6779615055</v>
      </c>
      <c r="E896">
        <v>2452760.8877295591</v>
      </c>
      <c r="F896" s="22">
        <v>4800039.5946307294</v>
      </c>
      <c r="G896" s="22">
        <v>109863.59609423287</v>
      </c>
      <c r="H896" s="9">
        <v>1445.071377709166</v>
      </c>
      <c r="I896" s="9">
        <f t="shared" si="107"/>
        <v>38772.623634227617</v>
      </c>
      <c r="J896" s="9">
        <f t="shared" si="108"/>
        <v>4800039.5946307294</v>
      </c>
      <c r="K896" s="9">
        <f t="shared" si="109"/>
        <v>123.79971084529241</v>
      </c>
      <c r="M896" s="9">
        <f t="shared" si="105"/>
        <v>0</v>
      </c>
      <c r="N896" s="22">
        <f t="shared" si="106"/>
        <v>72745207.673824504</v>
      </c>
      <c r="P896" s="22">
        <f t="shared" si="110"/>
        <v>0</v>
      </c>
      <c r="Q896" s="22">
        <f t="shared" si="111"/>
        <v>1</v>
      </c>
    </row>
    <row r="897" spans="1:17" x14ac:dyDescent="0.25">
      <c r="A897">
        <f t="shared" si="104"/>
        <v>892</v>
      </c>
      <c r="D897">
        <v>1597209.6951317438</v>
      </c>
      <c r="E897">
        <v>1555396.7450823202</v>
      </c>
      <c r="F897" s="22">
        <v>2543791.8264229316</v>
      </c>
      <c r="G897" s="22">
        <v>59193.799711894062</v>
      </c>
      <c r="H897" s="9">
        <v>679.5322916305231</v>
      </c>
      <c r="I897" s="9">
        <f t="shared" si="107"/>
        <v>18140.13024944194</v>
      </c>
      <c r="J897" s="9">
        <f t="shared" si="108"/>
        <v>2543791.8264229316</v>
      </c>
      <c r="K897" s="9">
        <f t="shared" si="109"/>
        <v>140.23007505699627</v>
      </c>
      <c r="M897" s="9">
        <f t="shared" si="105"/>
        <v>0</v>
      </c>
      <c r="N897" s="22">
        <f t="shared" si="106"/>
        <v>33736468.672460951</v>
      </c>
      <c r="P897" s="22">
        <f t="shared" si="110"/>
        <v>0</v>
      </c>
      <c r="Q897" s="22">
        <f t="shared" si="111"/>
        <v>1</v>
      </c>
    </row>
    <row r="898" spans="1:17" x14ac:dyDescent="0.25">
      <c r="A898">
        <f t="shared" ref="A898:A961" si="112">A897+1</f>
        <v>893</v>
      </c>
      <c r="D898">
        <v>1647465.6445984142</v>
      </c>
      <c r="E898">
        <v>1600290.0999035726</v>
      </c>
      <c r="F898" s="22">
        <v>3394317.1879064804</v>
      </c>
      <c r="G898" s="22">
        <v>51984.143845122962</v>
      </c>
      <c r="H898" s="9">
        <v>760.23710992349515</v>
      </c>
      <c r="I898" s="9">
        <f t="shared" si="107"/>
        <v>20466.638310410082</v>
      </c>
      <c r="J898" s="9">
        <f t="shared" si="108"/>
        <v>3394317.1879064804</v>
      </c>
      <c r="K898" s="9">
        <f t="shared" si="109"/>
        <v>165.84634645055542</v>
      </c>
      <c r="M898" s="9">
        <f t="shared" si="105"/>
        <v>0</v>
      </c>
      <c r="N898" s="22">
        <f t="shared" si="106"/>
        <v>37538959.432913683</v>
      </c>
      <c r="P898" s="22">
        <f t="shared" si="110"/>
        <v>0</v>
      </c>
      <c r="Q898" s="22">
        <f t="shared" si="111"/>
        <v>1</v>
      </c>
    </row>
    <row r="899" spans="1:17" x14ac:dyDescent="0.25">
      <c r="A899">
        <f t="shared" si="112"/>
        <v>894</v>
      </c>
      <c r="D899">
        <v>1898084.2962586426</v>
      </c>
      <c r="E899">
        <v>1840716.4667556996</v>
      </c>
      <c r="F899" s="22">
        <v>2585391.3732716376</v>
      </c>
      <c r="G899" s="22">
        <v>78815.551975063427</v>
      </c>
      <c r="H899" s="9">
        <v>926.80904067588926</v>
      </c>
      <c r="I899" s="9">
        <f t="shared" si="107"/>
        <v>24888.459151556777</v>
      </c>
      <c r="J899" s="9">
        <f t="shared" si="108"/>
        <v>2585391.3732716376</v>
      </c>
      <c r="K899" s="9">
        <f t="shared" si="109"/>
        <v>103.87912556289854</v>
      </c>
      <c r="M899" s="9">
        <f t="shared" si="105"/>
        <v>0</v>
      </c>
      <c r="N899" s="22">
        <f t="shared" si="106"/>
        <v>47191526.929841921</v>
      </c>
      <c r="P899" s="22">
        <f t="shared" si="110"/>
        <v>0</v>
      </c>
      <c r="Q899" s="22">
        <f t="shared" si="111"/>
        <v>1</v>
      </c>
    </row>
    <row r="900" spans="1:17" x14ac:dyDescent="0.25">
      <c r="A900">
        <f t="shared" si="112"/>
        <v>895</v>
      </c>
      <c r="D900">
        <v>1398247.1233881377</v>
      </c>
      <c r="E900">
        <v>1360492.7339605549</v>
      </c>
      <c r="F900" s="22">
        <v>3606318.2818325739</v>
      </c>
      <c r="G900" s="22">
        <v>50118.527680228392</v>
      </c>
      <c r="H900" s="9">
        <v>618.22768055165216</v>
      </c>
      <c r="I900" s="9">
        <f t="shared" si="107"/>
        <v>16379.364309262493</v>
      </c>
      <c r="J900" s="9">
        <f t="shared" si="108"/>
        <v>3606318.2818325739</v>
      </c>
      <c r="K900" s="9">
        <f t="shared" si="109"/>
        <v>220.17449601467189</v>
      </c>
      <c r="M900" s="9">
        <f t="shared" si="105"/>
        <v>0</v>
      </c>
      <c r="N900" s="22">
        <f t="shared" si="106"/>
        <v>29152410.336692415</v>
      </c>
      <c r="P900" s="22">
        <f t="shared" si="110"/>
        <v>0</v>
      </c>
      <c r="Q900" s="22">
        <f t="shared" si="111"/>
        <v>1</v>
      </c>
    </row>
    <row r="901" spans="1:17" x14ac:dyDescent="0.25">
      <c r="A901">
        <f t="shared" si="112"/>
        <v>896</v>
      </c>
      <c r="D901">
        <v>1696490.3844788119</v>
      </c>
      <c r="E901">
        <v>1666757.8073721216</v>
      </c>
      <c r="F901" s="22">
        <v>3064274.6036276696</v>
      </c>
      <c r="G901" s="22">
        <v>32488.742616400894</v>
      </c>
      <c r="H901" s="9">
        <v>481.93552135842037</v>
      </c>
      <c r="I901" s="9">
        <f t="shared" si="107"/>
        <v>12899.181251966505</v>
      </c>
      <c r="J901" s="9">
        <f t="shared" si="108"/>
        <v>3064274.6036276696</v>
      </c>
      <c r="K901" s="9">
        <f t="shared" si="109"/>
        <v>237.55574433536353</v>
      </c>
      <c r="M901" s="9">
        <f t="shared" si="105"/>
        <v>0</v>
      </c>
      <c r="N901" s="22">
        <f t="shared" si="106"/>
        <v>22734087.900305342</v>
      </c>
      <c r="P901" s="22">
        <f t="shared" si="110"/>
        <v>0</v>
      </c>
      <c r="Q901" s="22">
        <f t="shared" si="111"/>
        <v>1</v>
      </c>
    </row>
    <row r="902" spans="1:17" x14ac:dyDescent="0.25">
      <c r="A902">
        <f t="shared" si="112"/>
        <v>897</v>
      </c>
      <c r="D902">
        <v>1018621.7858002583</v>
      </c>
      <c r="E902">
        <v>999648.86455239682</v>
      </c>
      <c r="F902" s="22">
        <v>3246215.2472674502</v>
      </c>
      <c r="G902" s="22">
        <v>15716.928983364145</v>
      </c>
      <c r="H902" s="9">
        <v>305.38385529915831</v>
      </c>
      <c r="I902" s="9">
        <f t="shared" si="107"/>
        <v>8231.2121541722172</v>
      </c>
      <c r="J902" s="9">
        <f t="shared" si="108"/>
        <v>3246215.2472674502</v>
      </c>
      <c r="K902" s="9">
        <f t="shared" si="109"/>
        <v>394.37876055983037</v>
      </c>
      <c r="M902" s="9">
        <f t="shared" ref="M902:M965" si="113">cRatio*0-0</f>
        <v>0</v>
      </c>
      <c r="N902" s="22">
        <f t="shared" ref="N902:N965" si="114">cRatio*I902-J902</f>
        <v>13216209.061076984</v>
      </c>
      <c r="P902" s="22">
        <f t="shared" si="110"/>
        <v>0</v>
      </c>
      <c r="Q902" s="22">
        <f t="shared" si="111"/>
        <v>1</v>
      </c>
    </row>
    <row r="903" spans="1:17" x14ac:dyDescent="0.25">
      <c r="A903">
        <f t="shared" si="112"/>
        <v>898</v>
      </c>
      <c r="D903">
        <v>2220813.6113727451</v>
      </c>
      <c r="E903">
        <v>2180857.6375270756</v>
      </c>
      <c r="F903" s="22">
        <v>1609496.2823658683</v>
      </c>
      <c r="G903" s="22">
        <v>48364.277151941817</v>
      </c>
      <c r="H903" s="9">
        <v>645.24221725233656</v>
      </c>
      <c r="I903" s="9">
        <f t="shared" ref="I903:I966" si="115">(D903-E903)*0.493*0.88</f>
        <v>17334.499693205271</v>
      </c>
      <c r="J903" s="9">
        <f t="shared" ref="J903:J966" si="116">F903</f>
        <v>1609496.2823658683</v>
      </c>
      <c r="K903" s="9">
        <f t="shared" ref="K903:K966" si="117">J903/I903</f>
        <v>92.84930692270018</v>
      </c>
      <c r="M903" s="9">
        <f t="shared" si="113"/>
        <v>0</v>
      </c>
      <c r="N903" s="22">
        <f t="shared" si="114"/>
        <v>33059503.104044672</v>
      </c>
      <c r="P903" s="22">
        <f t="shared" ref="P903:P966" si="118">IF(M903=MAX(M903:N903),1,0)</f>
        <v>0</v>
      </c>
      <c r="Q903" s="22">
        <f t="shared" ref="Q903:Q966" si="119">IF(N903=MAX(M903:N903),1,0)</f>
        <v>1</v>
      </c>
    </row>
    <row r="904" spans="1:17" x14ac:dyDescent="0.25">
      <c r="A904">
        <f t="shared" si="112"/>
        <v>899</v>
      </c>
      <c r="D904">
        <v>2370628.08306352</v>
      </c>
      <c r="E904">
        <v>2275651.1029851669</v>
      </c>
      <c r="F904" s="22">
        <v>3777075.3618582692</v>
      </c>
      <c r="G904" s="22">
        <v>115420.73281168134</v>
      </c>
      <c r="H904" s="9">
        <v>1551.6407898782636</v>
      </c>
      <c r="I904" s="9">
        <f t="shared" si="115"/>
        <v>41204.813037192704</v>
      </c>
      <c r="J904" s="9">
        <f t="shared" si="116"/>
        <v>3777075.3618582692</v>
      </c>
      <c r="K904" s="9">
        <f t="shared" si="117"/>
        <v>91.665877926662773</v>
      </c>
      <c r="M904" s="9">
        <f t="shared" si="113"/>
        <v>0</v>
      </c>
      <c r="N904" s="22">
        <f t="shared" si="114"/>
        <v>78632550.712527141</v>
      </c>
      <c r="P904" s="22">
        <f t="shared" si="118"/>
        <v>0</v>
      </c>
      <c r="Q904" s="22">
        <f t="shared" si="119"/>
        <v>1</v>
      </c>
    </row>
    <row r="905" spans="1:17" x14ac:dyDescent="0.25">
      <c r="A905">
        <f t="shared" si="112"/>
        <v>900</v>
      </c>
      <c r="D905">
        <v>2067331.2921533959</v>
      </c>
      <c r="E905">
        <v>2018969.3425197322</v>
      </c>
      <c r="F905" s="22">
        <v>2593053.4677129802</v>
      </c>
      <c r="G905" s="22">
        <v>57278.41567964456</v>
      </c>
      <c r="H905" s="9">
        <v>779.44340607336198</v>
      </c>
      <c r="I905" s="9">
        <f t="shared" si="115"/>
        <v>20981.348229068681</v>
      </c>
      <c r="J905" s="9">
        <f t="shared" si="116"/>
        <v>2593053.4677129802</v>
      </c>
      <c r="K905" s="9">
        <f t="shared" si="117"/>
        <v>123.58850534306586</v>
      </c>
      <c r="M905" s="9">
        <f t="shared" si="113"/>
        <v>0</v>
      </c>
      <c r="N905" s="22">
        <f t="shared" si="114"/>
        <v>39369642.99042438</v>
      </c>
      <c r="P905" s="22">
        <f t="shared" si="118"/>
        <v>0</v>
      </c>
      <c r="Q905" s="22">
        <f t="shared" si="119"/>
        <v>1</v>
      </c>
    </row>
    <row r="906" spans="1:17" x14ac:dyDescent="0.25">
      <c r="A906">
        <f t="shared" si="112"/>
        <v>901</v>
      </c>
      <c r="D906">
        <v>2252877.7335117487</v>
      </c>
      <c r="E906">
        <v>2192045.1063872525</v>
      </c>
      <c r="F906" s="22">
        <v>3346625.6262668399</v>
      </c>
      <c r="G906" s="22">
        <v>103600.45962244508</v>
      </c>
      <c r="H906" s="9">
        <v>990.66564746320364</v>
      </c>
      <c r="I906" s="9">
        <f t="shared" si="115"/>
        <v>26391.626951691462</v>
      </c>
      <c r="J906" s="9">
        <f t="shared" si="116"/>
        <v>3346625.6262668399</v>
      </c>
      <c r="K906" s="9">
        <f t="shared" si="117"/>
        <v>126.80634022270279</v>
      </c>
      <c r="M906" s="9">
        <f t="shared" si="113"/>
        <v>0</v>
      </c>
      <c r="N906" s="22">
        <f t="shared" si="114"/>
        <v>49436628.27711609</v>
      </c>
      <c r="P906" s="22">
        <f t="shared" si="118"/>
        <v>0</v>
      </c>
      <c r="Q906" s="22">
        <f t="shared" si="119"/>
        <v>1</v>
      </c>
    </row>
    <row r="907" spans="1:17" x14ac:dyDescent="0.25">
      <c r="A907">
        <f t="shared" si="112"/>
        <v>902</v>
      </c>
      <c r="D907">
        <v>2715531.7859823988</v>
      </c>
      <c r="E907">
        <v>2658573.1435562819</v>
      </c>
      <c r="F907" s="22">
        <v>4248130.5310845291</v>
      </c>
      <c r="G907" s="22">
        <v>55859.994841434811</v>
      </c>
      <c r="H907" s="9">
        <v>914.62943849957082</v>
      </c>
      <c r="I907" s="9">
        <f t="shared" si="115"/>
        <v>24710.93743014654</v>
      </c>
      <c r="J907" s="9">
        <f t="shared" si="116"/>
        <v>4248130.5310845291</v>
      </c>
      <c r="K907" s="9">
        <f t="shared" si="117"/>
        <v>171.91296538600548</v>
      </c>
      <c r="M907" s="9">
        <f t="shared" si="113"/>
        <v>0</v>
      </c>
      <c r="N907" s="22">
        <f t="shared" si="114"/>
        <v>45173744.329208545</v>
      </c>
      <c r="P907" s="22">
        <f t="shared" si="118"/>
        <v>0</v>
      </c>
      <c r="Q907" s="22">
        <f t="shared" si="119"/>
        <v>1</v>
      </c>
    </row>
    <row r="908" spans="1:17" x14ac:dyDescent="0.25">
      <c r="A908">
        <f t="shared" si="112"/>
        <v>903</v>
      </c>
      <c r="D908">
        <v>1875655.046706548</v>
      </c>
      <c r="E908">
        <v>1799279.9334576931</v>
      </c>
      <c r="F908" s="22">
        <v>2835356.1766200135</v>
      </c>
      <c r="G908" s="22">
        <v>123788.4248688299</v>
      </c>
      <c r="H908" s="9">
        <v>1252.8457343855116</v>
      </c>
      <c r="I908" s="9">
        <f t="shared" si="115"/>
        <v>33134.579131883198</v>
      </c>
      <c r="J908" s="9">
        <f t="shared" si="116"/>
        <v>2835356.1766200135</v>
      </c>
      <c r="K908" s="9">
        <f t="shared" si="117"/>
        <v>85.570912650939306</v>
      </c>
      <c r="M908" s="9">
        <f t="shared" si="113"/>
        <v>0</v>
      </c>
      <c r="N908" s="22">
        <f t="shared" si="114"/>
        <v>63433802.087146379</v>
      </c>
      <c r="P908" s="22">
        <f t="shared" si="118"/>
        <v>0</v>
      </c>
      <c r="Q908" s="22">
        <f t="shared" si="119"/>
        <v>1</v>
      </c>
    </row>
    <row r="909" spans="1:17" x14ac:dyDescent="0.25">
      <c r="A909">
        <f t="shared" si="112"/>
        <v>904</v>
      </c>
      <c r="D909">
        <v>1079845.5584355211</v>
      </c>
      <c r="E909">
        <v>1059723.5492625472</v>
      </c>
      <c r="F909" s="22">
        <v>2905153.0122948224</v>
      </c>
      <c r="G909" s="22">
        <v>17731.98506282868</v>
      </c>
      <c r="H909" s="9">
        <v>328.60451739397467</v>
      </c>
      <c r="I909" s="9">
        <f t="shared" si="115"/>
        <v>8729.7324596030048</v>
      </c>
      <c r="J909" s="9">
        <f t="shared" si="116"/>
        <v>2905153.0122948224</v>
      </c>
      <c r="K909" s="9">
        <f t="shared" si="117"/>
        <v>332.78832149077539</v>
      </c>
      <c r="M909" s="9">
        <f t="shared" si="113"/>
        <v>0</v>
      </c>
      <c r="N909" s="22">
        <f t="shared" si="114"/>
        <v>14554311.906911187</v>
      </c>
      <c r="P909" s="22">
        <f t="shared" si="118"/>
        <v>0</v>
      </c>
      <c r="Q909" s="22">
        <f t="shared" si="119"/>
        <v>1</v>
      </c>
    </row>
    <row r="910" spans="1:17" x14ac:dyDescent="0.25">
      <c r="A910">
        <f t="shared" si="112"/>
        <v>905</v>
      </c>
      <c r="D910">
        <v>2315251.1079048938</v>
      </c>
      <c r="E910">
        <v>2263213.7383045475</v>
      </c>
      <c r="F910" s="22">
        <v>3021627.6264390028</v>
      </c>
      <c r="G910" s="22">
        <v>60967.782762594084</v>
      </c>
      <c r="H910" s="9">
        <v>830.45767319678271</v>
      </c>
      <c r="I910" s="9">
        <f t="shared" si="115"/>
        <v>22575.892427414245</v>
      </c>
      <c r="J910" s="9">
        <f t="shared" si="116"/>
        <v>3021627.6264390028</v>
      </c>
      <c r="K910" s="9">
        <f t="shared" si="117"/>
        <v>133.84310880086383</v>
      </c>
      <c r="M910" s="9">
        <f t="shared" si="113"/>
        <v>0</v>
      </c>
      <c r="N910" s="22">
        <f t="shared" si="114"/>
        <v>42130157.228389487</v>
      </c>
      <c r="P910" s="22">
        <f t="shared" si="118"/>
        <v>0</v>
      </c>
      <c r="Q910" s="22">
        <f t="shared" si="119"/>
        <v>1</v>
      </c>
    </row>
    <row r="911" spans="1:17" x14ac:dyDescent="0.25">
      <c r="A911">
        <f t="shared" si="112"/>
        <v>906</v>
      </c>
      <c r="D911">
        <v>2549000.3772980296</v>
      </c>
      <c r="E911">
        <v>2467389.6264853347</v>
      </c>
      <c r="F911" s="22">
        <v>2429827.968918317</v>
      </c>
      <c r="G911" s="22">
        <v>99301.590199920902</v>
      </c>
      <c r="H911" s="9">
        <v>1327.2801199000387</v>
      </c>
      <c r="I911" s="9">
        <f t="shared" si="115"/>
        <v>35406.008132579555</v>
      </c>
      <c r="J911" s="9">
        <f t="shared" si="116"/>
        <v>2429827.968918317</v>
      </c>
      <c r="K911" s="9">
        <f t="shared" si="117"/>
        <v>68.627560605525076</v>
      </c>
      <c r="M911" s="9">
        <f t="shared" si="113"/>
        <v>0</v>
      </c>
      <c r="N911" s="22">
        <f t="shared" si="114"/>
        <v>68382188.296240792</v>
      </c>
      <c r="P911" s="22">
        <f t="shared" si="118"/>
        <v>0</v>
      </c>
      <c r="Q911" s="22">
        <f t="shared" si="119"/>
        <v>1</v>
      </c>
    </row>
    <row r="912" spans="1:17" x14ac:dyDescent="0.25">
      <c r="A912">
        <f t="shared" si="112"/>
        <v>907</v>
      </c>
      <c r="D912">
        <v>1344839.6271452552</v>
      </c>
      <c r="E912">
        <v>1322438.1401075127</v>
      </c>
      <c r="F912" s="22">
        <v>2863975.0206993418</v>
      </c>
      <c r="G912" s="22">
        <v>27201.845188282299</v>
      </c>
      <c r="H912" s="9">
        <v>362.43612864147144</v>
      </c>
      <c r="I912" s="9">
        <f t="shared" si="115"/>
        <v>9718.6611364542114</v>
      </c>
      <c r="J912" s="9">
        <f t="shared" si="116"/>
        <v>2863975.0206993418</v>
      </c>
      <c r="K912" s="9">
        <f t="shared" si="117"/>
        <v>294.6882271629695</v>
      </c>
      <c r="M912" s="9">
        <f t="shared" si="113"/>
        <v>0</v>
      </c>
      <c r="N912" s="22">
        <f t="shared" si="114"/>
        <v>16573347.252209082</v>
      </c>
      <c r="P912" s="22">
        <f t="shared" si="118"/>
        <v>0</v>
      </c>
      <c r="Q912" s="22">
        <f t="shared" si="119"/>
        <v>1</v>
      </c>
    </row>
    <row r="913" spans="1:17" x14ac:dyDescent="0.25">
      <c r="A913">
        <f t="shared" si="112"/>
        <v>908</v>
      </c>
      <c r="D913">
        <v>1888690.0401231446</v>
      </c>
      <c r="E913">
        <v>1843629.884338323</v>
      </c>
      <c r="F913" s="22">
        <v>4281223.7033843966</v>
      </c>
      <c r="G913" s="22">
        <v>59851.76795883444</v>
      </c>
      <c r="H913" s="9">
        <v>714.88806480921266</v>
      </c>
      <c r="I913" s="9">
        <f t="shared" si="115"/>
        <v>19548.897985687006</v>
      </c>
      <c r="J913" s="9">
        <f t="shared" si="116"/>
        <v>4281223.7033843966</v>
      </c>
      <c r="K913" s="9">
        <f t="shared" si="117"/>
        <v>219.00076958399154</v>
      </c>
      <c r="M913" s="9">
        <f t="shared" si="113"/>
        <v>0</v>
      </c>
      <c r="N913" s="22">
        <f t="shared" si="114"/>
        <v>34816572.267989613</v>
      </c>
      <c r="P913" s="22">
        <f t="shared" si="118"/>
        <v>0</v>
      </c>
      <c r="Q913" s="22">
        <f t="shared" si="119"/>
        <v>1</v>
      </c>
    </row>
    <row r="914" spans="1:17" x14ac:dyDescent="0.25">
      <c r="A914">
        <f t="shared" si="112"/>
        <v>909</v>
      </c>
      <c r="D914">
        <v>1966299.1777147755</v>
      </c>
      <c r="E914">
        <v>1921253.2824457169</v>
      </c>
      <c r="F914" s="22">
        <v>2109715.9775379105</v>
      </c>
      <c r="G914" s="22">
        <v>52654.794322123125</v>
      </c>
      <c r="H914" s="9">
        <v>737.21713999401618</v>
      </c>
      <c r="I914" s="9">
        <f t="shared" si="115"/>
        <v>19542.711203528404</v>
      </c>
      <c r="J914" s="9">
        <f t="shared" si="116"/>
        <v>2109715.9775379105</v>
      </c>
      <c r="K914" s="9">
        <f t="shared" si="117"/>
        <v>107.95410910831066</v>
      </c>
      <c r="M914" s="9">
        <f t="shared" si="113"/>
        <v>0</v>
      </c>
      <c r="N914" s="22">
        <f t="shared" si="114"/>
        <v>36975706.429518901</v>
      </c>
      <c r="P914" s="22">
        <f t="shared" si="118"/>
        <v>0</v>
      </c>
      <c r="Q914" s="22">
        <f t="shared" si="119"/>
        <v>1</v>
      </c>
    </row>
    <row r="915" spans="1:17" x14ac:dyDescent="0.25">
      <c r="A915">
        <f t="shared" si="112"/>
        <v>910</v>
      </c>
      <c r="D915">
        <v>2650622.4195242054</v>
      </c>
      <c r="E915">
        <v>2577795.5384004093</v>
      </c>
      <c r="F915" s="22">
        <v>4075358.4865122093</v>
      </c>
      <c r="G915" s="22">
        <v>67190.554587336941</v>
      </c>
      <c r="H915" s="9">
        <v>1174.9341853339502</v>
      </c>
      <c r="I915" s="9">
        <f t="shared" si="115"/>
        <v>31595.214106747702</v>
      </c>
      <c r="J915" s="9">
        <f t="shared" si="116"/>
        <v>4075358.4865122093</v>
      </c>
      <c r="K915" s="9">
        <f t="shared" si="117"/>
        <v>128.98657602835635</v>
      </c>
      <c r="M915" s="9">
        <f t="shared" si="113"/>
        <v>0</v>
      </c>
      <c r="N915" s="22">
        <f t="shared" si="114"/>
        <v>59115069.726983197</v>
      </c>
      <c r="P915" s="22">
        <f t="shared" si="118"/>
        <v>0</v>
      </c>
      <c r="Q915" s="22">
        <f t="shared" si="119"/>
        <v>1</v>
      </c>
    </row>
    <row r="916" spans="1:17" x14ac:dyDescent="0.25">
      <c r="A916">
        <f t="shared" si="112"/>
        <v>911</v>
      </c>
      <c r="D916">
        <v>2833028.652120797</v>
      </c>
      <c r="E916">
        <v>2720004.0568708587</v>
      </c>
      <c r="F916" s="22">
        <v>3785978.7854317725</v>
      </c>
      <c r="G916" s="22">
        <v>141861.03514822875</v>
      </c>
      <c r="H916" s="9">
        <v>1813.641657810469</v>
      </c>
      <c r="I916" s="9">
        <f t="shared" si="115"/>
        <v>49034.59040323324</v>
      </c>
      <c r="J916" s="9">
        <f t="shared" si="116"/>
        <v>3785978.7854317725</v>
      </c>
      <c r="K916" s="9">
        <f t="shared" si="117"/>
        <v>77.210368319547186</v>
      </c>
      <c r="M916" s="9">
        <f t="shared" si="113"/>
        <v>0</v>
      </c>
      <c r="N916" s="22">
        <f t="shared" si="114"/>
        <v>94283202.021034703</v>
      </c>
      <c r="P916" s="22">
        <f t="shared" si="118"/>
        <v>0</v>
      </c>
      <c r="Q916" s="22">
        <f t="shared" si="119"/>
        <v>1</v>
      </c>
    </row>
    <row r="917" spans="1:17" x14ac:dyDescent="0.25">
      <c r="A917">
        <f t="shared" si="112"/>
        <v>912</v>
      </c>
      <c r="D917">
        <v>2207222.6982488749</v>
      </c>
      <c r="E917">
        <v>2157864.1892461157</v>
      </c>
      <c r="F917" s="22">
        <v>3062539.5704601388</v>
      </c>
      <c r="G917" s="22">
        <v>52193.977612076691</v>
      </c>
      <c r="H917" s="9">
        <v>800.85122296723421</v>
      </c>
      <c r="I917" s="9">
        <f t="shared" si="115"/>
        <v>21413.695545757018</v>
      </c>
      <c r="J917" s="9">
        <f t="shared" si="116"/>
        <v>3062539.5704601388</v>
      </c>
      <c r="K917" s="9">
        <f t="shared" si="117"/>
        <v>143.01779736786071</v>
      </c>
      <c r="M917" s="9">
        <f t="shared" si="113"/>
        <v>0</v>
      </c>
      <c r="N917" s="22">
        <f t="shared" si="114"/>
        <v>39764851.521053895</v>
      </c>
      <c r="P917" s="22">
        <f t="shared" si="118"/>
        <v>0</v>
      </c>
      <c r="Q917" s="22">
        <f t="shared" si="119"/>
        <v>1</v>
      </c>
    </row>
    <row r="918" spans="1:17" x14ac:dyDescent="0.25">
      <c r="A918">
        <f t="shared" si="112"/>
        <v>913</v>
      </c>
      <c r="D918">
        <v>2082921.1877996298</v>
      </c>
      <c r="E918">
        <v>2042869.9586836242</v>
      </c>
      <c r="F918" s="22">
        <v>3312467.3088062597</v>
      </c>
      <c r="G918" s="22">
        <v>46357.196955673557</v>
      </c>
      <c r="H918" s="9">
        <v>661.04553565367678</v>
      </c>
      <c r="I918" s="9">
        <f t="shared" si="115"/>
        <v>17375.825239687863</v>
      </c>
      <c r="J918" s="9">
        <f t="shared" si="116"/>
        <v>3312467.3088062597</v>
      </c>
      <c r="K918" s="9">
        <f t="shared" si="117"/>
        <v>190.63654606978335</v>
      </c>
      <c r="M918" s="9">
        <f t="shared" si="113"/>
        <v>0</v>
      </c>
      <c r="N918" s="22">
        <f t="shared" si="114"/>
        <v>31439183.170569468</v>
      </c>
      <c r="P918" s="22">
        <f t="shared" si="118"/>
        <v>0</v>
      </c>
      <c r="Q918" s="22">
        <f t="shared" si="119"/>
        <v>1</v>
      </c>
    </row>
    <row r="919" spans="1:17" x14ac:dyDescent="0.25">
      <c r="A919">
        <f t="shared" si="112"/>
        <v>914</v>
      </c>
      <c r="D919">
        <v>2184167.1449377737</v>
      </c>
      <c r="E919">
        <v>2107617.9515740001</v>
      </c>
      <c r="F919" s="22">
        <v>2887293.0746047385</v>
      </c>
      <c r="G919" s="22">
        <v>119694.59169879371</v>
      </c>
      <c r="H919" s="9">
        <v>1277.6383369762771</v>
      </c>
      <c r="I919" s="9">
        <f t="shared" si="115"/>
        <v>33210.102048939552</v>
      </c>
      <c r="J919" s="9">
        <f t="shared" si="116"/>
        <v>2887293.0746047385</v>
      </c>
      <c r="K919" s="9">
        <f t="shared" si="117"/>
        <v>86.940204831346918</v>
      </c>
      <c r="M919" s="9">
        <f t="shared" si="113"/>
        <v>0</v>
      </c>
      <c r="N919" s="22">
        <f t="shared" si="114"/>
        <v>63532911.023274362</v>
      </c>
      <c r="P919" s="22">
        <f t="shared" si="118"/>
        <v>0</v>
      </c>
      <c r="Q919" s="22">
        <f t="shared" si="119"/>
        <v>1</v>
      </c>
    </row>
    <row r="920" spans="1:17" x14ac:dyDescent="0.25">
      <c r="A920">
        <f t="shared" si="112"/>
        <v>915</v>
      </c>
      <c r="D920">
        <v>1135884.2343908041</v>
      </c>
      <c r="E920">
        <v>1111119.6048193811</v>
      </c>
      <c r="F920" s="22">
        <v>4464048.8952651275</v>
      </c>
      <c r="G920" s="22">
        <v>28840.343574677427</v>
      </c>
      <c r="H920" s="9">
        <v>414.39396977647993</v>
      </c>
      <c r="I920" s="9">
        <f t="shared" si="115"/>
        <v>10743.886893266126</v>
      </c>
      <c r="J920" s="9">
        <f t="shared" si="116"/>
        <v>4464048.8952651275</v>
      </c>
      <c r="K920" s="9">
        <f t="shared" si="117"/>
        <v>415.49663912257205</v>
      </c>
      <c r="M920" s="9">
        <f t="shared" si="113"/>
        <v>0</v>
      </c>
      <c r="N920" s="22">
        <f t="shared" si="114"/>
        <v>17023724.891267125</v>
      </c>
      <c r="P920" s="22">
        <f t="shared" si="118"/>
        <v>0</v>
      </c>
      <c r="Q920" s="22">
        <f t="shared" si="119"/>
        <v>1</v>
      </c>
    </row>
    <row r="921" spans="1:17" x14ac:dyDescent="0.25">
      <c r="A921">
        <f t="shared" si="112"/>
        <v>916</v>
      </c>
      <c r="D921">
        <v>2267333.8113542856</v>
      </c>
      <c r="E921">
        <v>2181975.6525548706</v>
      </c>
      <c r="F921" s="22">
        <v>4563723.9734968226</v>
      </c>
      <c r="G921" s="22">
        <v>99913.243250597545</v>
      </c>
      <c r="H921" s="9">
        <v>1380.4576867962533</v>
      </c>
      <c r="I921" s="9">
        <f t="shared" si="115"/>
        <v>37031.783613538195</v>
      </c>
      <c r="J921" s="9">
        <f t="shared" si="116"/>
        <v>4563723.9734968226</v>
      </c>
      <c r="K921" s="9">
        <f t="shared" si="117"/>
        <v>123.23802766627752</v>
      </c>
      <c r="M921" s="9">
        <f t="shared" si="113"/>
        <v>0</v>
      </c>
      <c r="N921" s="22">
        <f t="shared" si="114"/>
        <v>69499843.253579572</v>
      </c>
      <c r="P921" s="22">
        <f t="shared" si="118"/>
        <v>0</v>
      </c>
      <c r="Q921" s="22">
        <f t="shared" si="119"/>
        <v>1</v>
      </c>
    </row>
    <row r="922" spans="1:17" x14ac:dyDescent="0.25">
      <c r="A922">
        <f t="shared" si="112"/>
        <v>917</v>
      </c>
      <c r="D922">
        <v>2471046.9702674169</v>
      </c>
      <c r="E922">
        <v>2437238.3630793742</v>
      </c>
      <c r="F922" s="22">
        <v>2622678.5624314887</v>
      </c>
      <c r="G922" s="22">
        <v>27644.011690106214</v>
      </c>
      <c r="H922" s="9">
        <v>557.10456652202265</v>
      </c>
      <c r="I922" s="9">
        <f t="shared" si="115"/>
        <v>14667.526142460454</v>
      </c>
      <c r="J922" s="9">
        <f t="shared" si="116"/>
        <v>2622678.5624314887</v>
      </c>
      <c r="K922" s="9">
        <f t="shared" si="117"/>
        <v>178.80851460282713</v>
      </c>
      <c r="M922" s="9">
        <f t="shared" si="113"/>
        <v>0</v>
      </c>
      <c r="N922" s="22">
        <f t="shared" si="114"/>
        <v>26712373.72248942</v>
      </c>
      <c r="P922" s="22">
        <f t="shared" si="118"/>
        <v>0</v>
      </c>
      <c r="Q922" s="22">
        <f t="shared" si="119"/>
        <v>1</v>
      </c>
    </row>
    <row r="923" spans="1:17" x14ac:dyDescent="0.25">
      <c r="A923">
        <f t="shared" si="112"/>
        <v>918</v>
      </c>
      <c r="D923">
        <v>2635881.1370096607</v>
      </c>
      <c r="E923">
        <v>2519426.5712421965</v>
      </c>
      <c r="F923" s="22">
        <v>3275700.7906952831</v>
      </c>
      <c r="G923" s="22">
        <v>143912.30496552793</v>
      </c>
      <c r="H923" s="9">
        <v>1906.1510654328813</v>
      </c>
      <c r="I923" s="9">
        <f t="shared" si="115"/>
        <v>50522.648812556683</v>
      </c>
      <c r="J923" s="9">
        <f t="shared" si="116"/>
        <v>3275700.7906952831</v>
      </c>
      <c r="K923" s="9">
        <f t="shared" si="117"/>
        <v>64.836283680382849</v>
      </c>
      <c r="M923" s="9">
        <f t="shared" si="113"/>
        <v>0</v>
      </c>
      <c r="N923" s="22">
        <f t="shared" si="114"/>
        <v>97769596.834418088</v>
      </c>
      <c r="P923" s="22">
        <f t="shared" si="118"/>
        <v>0</v>
      </c>
      <c r="Q923" s="22">
        <f t="shared" si="119"/>
        <v>1</v>
      </c>
    </row>
    <row r="924" spans="1:17" x14ac:dyDescent="0.25">
      <c r="A924">
        <f t="shared" si="112"/>
        <v>919</v>
      </c>
      <c r="D924">
        <v>2319486.3277302934</v>
      </c>
      <c r="E924">
        <v>2264097.6026832224</v>
      </c>
      <c r="F924" s="22">
        <v>2439859.6189358891</v>
      </c>
      <c r="G924" s="22">
        <v>79223.262603968993</v>
      </c>
      <c r="H924" s="9">
        <v>887.35724884856609</v>
      </c>
      <c r="I924" s="9">
        <f t="shared" si="115"/>
        <v>24029.844474421283</v>
      </c>
      <c r="J924" s="9">
        <f t="shared" si="116"/>
        <v>2439859.6189358891</v>
      </c>
      <c r="K924" s="9">
        <f t="shared" si="117"/>
        <v>101.53455722666091</v>
      </c>
      <c r="M924" s="9">
        <f t="shared" si="113"/>
        <v>0</v>
      </c>
      <c r="N924" s="22">
        <f t="shared" si="114"/>
        <v>45619829.329906672</v>
      </c>
      <c r="P924" s="22">
        <f t="shared" si="118"/>
        <v>0</v>
      </c>
      <c r="Q924" s="22">
        <f t="shared" si="119"/>
        <v>1</v>
      </c>
    </row>
    <row r="925" spans="1:17" x14ac:dyDescent="0.25">
      <c r="A925">
        <f t="shared" si="112"/>
        <v>920</v>
      </c>
      <c r="D925">
        <v>1989020.7536316586</v>
      </c>
      <c r="E925">
        <v>1928636.0074345083</v>
      </c>
      <c r="F925" s="22">
        <v>3296160.8170197676</v>
      </c>
      <c r="G925" s="22">
        <v>64953.236822335079</v>
      </c>
      <c r="H925" s="9">
        <v>985.23634298199249</v>
      </c>
      <c r="I925" s="9">
        <f t="shared" si="115"/>
        <v>26197.318290171694</v>
      </c>
      <c r="J925" s="9">
        <f t="shared" si="116"/>
        <v>3296160.8170197676</v>
      </c>
      <c r="K925" s="9">
        <f t="shared" si="117"/>
        <v>125.82054317583989</v>
      </c>
      <c r="M925" s="9">
        <f t="shared" si="113"/>
        <v>0</v>
      </c>
      <c r="N925" s="22">
        <f t="shared" si="114"/>
        <v>49098475.76332362</v>
      </c>
      <c r="P925" s="22">
        <f t="shared" si="118"/>
        <v>0</v>
      </c>
      <c r="Q925" s="22">
        <f t="shared" si="119"/>
        <v>1</v>
      </c>
    </row>
    <row r="926" spans="1:17" x14ac:dyDescent="0.25">
      <c r="A926">
        <f t="shared" si="112"/>
        <v>921</v>
      </c>
      <c r="D926">
        <v>2348565.1686023856</v>
      </c>
      <c r="E926">
        <v>2298274.683401709</v>
      </c>
      <c r="F926" s="22">
        <v>6143101.8508890131</v>
      </c>
      <c r="G926" s="22">
        <v>38279.831704706958</v>
      </c>
      <c r="H926" s="9">
        <v>835.00401949897059</v>
      </c>
      <c r="I926" s="9">
        <f t="shared" si="115"/>
        <v>21818.024099461538</v>
      </c>
      <c r="J926" s="9">
        <f t="shared" si="116"/>
        <v>6143101.8508890131</v>
      </c>
      <c r="K926" s="9">
        <f t="shared" si="117"/>
        <v>281.56087017250212</v>
      </c>
      <c r="M926" s="9">
        <f t="shared" si="113"/>
        <v>0</v>
      </c>
      <c r="N926" s="22">
        <f t="shared" si="114"/>
        <v>37492946.348034061</v>
      </c>
      <c r="P926" s="22">
        <f t="shared" si="118"/>
        <v>0</v>
      </c>
      <c r="Q926" s="22">
        <f t="shared" si="119"/>
        <v>1</v>
      </c>
    </row>
    <row r="927" spans="1:17" x14ac:dyDescent="0.25">
      <c r="A927">
        <f t="shared" si="112"/>
        <v>922</v>
      </c>
      <c r="D927">
        <v>1974620.887306178</v>
      </c>
      <c r="E927">
        <v>1912997.0086394944</v>
      </c>
      <c r="F927" s="22">
        <v>2896441.6932386276</v>
      </c>
      <c r="G927" s="22">
        <v>87850.069955777828</v>
      </c>
      <c r="H927" s="9">
        <v>979.59155514298618</v>
      </c>
      <c r="I927" s="9">
        <f t="shared" si="115"/>
        <v>26734.903520753996</v>
      </c>
      <c r="J927" s="9">
        <f t="shared" si="116"/>
        <v>2896441.6932386276</v>
      </c>
      <c r="K927" s="9">
        <f t="shared" si="117"/>
        <v>108.33933591681576</v>
      </c>
      <c r="M927" s="9">
        <f t="shared" si="113"/>
        <v>0</v>
      </c>
      <c r="N927" s="22">
        <f t="shared" si="114"/>
        <v>50573365.348269358</v>
      </c>
      <c r="P927" s="22">
        <f t="shared" si="118"/>
        <v>0</v>
      </c>
      <c r="Q927" s="22">
        <f t="shared" si="119"/>
        <v>1</v>
      </c>
    </row>
    <row r="928" spans="1:17" x14ac:dyDescent="0.25">
      <c r="A928">
        <f t="shared" si="112"/>
        <v>923</v>
      </c>
      <c r="D928">
        <v>1662545.0696818603</v>
      </c>
      <c r="E928">
        <v>1614389.418205905</v>
      </c>
      <c r="F928" s="22">
        <v>1993162.6134931277</v>
      </c>
      <c r="G928" s="22">
        <v>49089.559030328688</v>
      </c>
      <c r="H928" s="9">
        <v>792.54356757737696</v>
      </c>
      <c r="I928" s="9">
        <f t="shared" si="115"/>
        <v>20891.847836328434</v>
      </c>
      <c r="J928" s="9">
        <f t="shared" si="116"/>
        <v>1993162.6134931277</v>
      </c>
      <c r="K928" s="9">
        <f t="shared" si="117"/>
        <v>95.403845036017131</v>
      </c>
      <c r="M928" s="9">
        <f t="shared" si="113"/>
        <v>0</v>
      </c>
      <c r="N928" s="22">
        <f t="shared" si="114"/>
        <v>39790533.059163742</v>
      </c>
      <c r="P928" s="22">
        <f t="shared" si="118"/>
        <v>0</v>
      </c>
      <c r="Q928" s="22">
        <f t="shared" si="119"/>
        <v>1</v>
      </c>
    </row>
    <row r="929" spans="1:17" x14ac:dyDescent="0.25">
      <c r="A929">
        <f t="shared" si="112"/>
        <v>924</v>
      </c>
      <c r="D929">
        <v>2099009.3521642401</v>
      </c>
      <c r="E929">
        <v>2069946.0042231204</v>
      </c>
      <c r="F929" s="22">
        <v>3987461.7774963616</v>
      </c>
      <c r="G929" s="22">
        <v>23519.862694470019</v>
      </c>
      <c r="H929" s="9">
        <v>459.03361476153077</v>
      </c>
      <c r="I929" s="9">
        <f t="shared" si="115"/>
        <v>12608.842870775366</v>
      </c>
      <c r="J929" s="9">
        <f t="shared" si="116"/>
        <v>3987461.7774963616</v>
      </c>
      <c r="K929" s="9">
        <f t="shared" si="117"/>
        <v>316.24327611683191</v>
      </c>
      <c r="M929" s="9">
        <f t="shared" si="113"/>
        <v>0</v>
      </c>
      <c r="N929" s="22">
        <f t="shared" si="114"/>
        <v>21230223.964054372</v>
      </c>
      <c r="P929" s="22">
        <f t="shared" si="118"/>
        <v>0</v>
      </c>
      <c r="Q929" s="22">
        <f t="shared" si="119"/>
        <v>1</v>
      </c>
    </row>
    <row r="930" spans="1:17" x14ac:dyDescent="0.25">
      <c r="A930">
        <f t="shared" si="112"/>
        <v>925</v>
      </c>
      <c r="D930">
        <v>2089312.0261465735</v>
      </c>
      <c r="E930">
        <v>2034832.9643541547</v>
      </c>
      <c r="F930" s="22">
        <v>3514198.347681548</v>
      </c>
      <c r="G930" s="22">
        <v>58640.984098130823</v>
      </c>
      <c r="H930" s="9">
        <v>886.92897640334559</v>
      </c>
      <c r="I930" s="9">
        <f t="shared" si="115"/>
        <v>23635.196168022983</v>
      </c>
      <c r="J930" s="9">
        <f t="shared" si="116"/>
        <v>3514198.347681548</v>
      </c>
      <c r="K930" s="9">
        <f t="shared" si="117"/>
        <v>148.68496638229936</v>
      </c>
      <c r="M930" s="9">
        <f t="shared" si="113"/>
        <v>0</v>
      </c>
      <c r="N930" s="22">
        <f t="shared" si="114"/>
        <v>43756193.988364421</v>
      </c>
      <c r="P930" s="22">
        <f t="shared" si="118"/>
        <v>0</v>
      </c>
      <c r="Q930" s="22">
        <f t="shared" si="119"/>
        <v>1</v>
      </c>
    </row>
    <row r="931" spans="1:17" x14ac:dyDescent="0.25">
      <c r="A931">
        <f t="shared" si="112"/>
        <v>926</v>
      </c>
      <c r="D931">
        <v>2048857.5021848488</v>
      </c>
      <c r="E931">
        <v>1989749.7760366506</v>
      </c>
      <c r="F931" s="22">
        <v>3611971.8541335776</v>
      </c>
      <c r="G931" s="22">
        <v>76029.214690486901</v>
      </c>
      <c r="H931" s="9">
        <v>951.72213156073485</v>
      </c>
      <c r="I931" s="9">
        <f t="shared" si="115"/>
        <v>25643.295912134276</v>
      </c>
      <c r="J931" s="9">
        <f t="shared" si="116"/>
        <v>3611971.8541335776</v>
      </c>
      <c r="K931" s="9">
        <f t="shared" si="117"/>
        <v>140.85443097914771</v>
      </c>
      <c r="M931" s="9">
        <f t="shared" si="113"/>
        <v>0</v>
      </c>
      <c r="N931" s="22">
        <f t="shared" si="114"/>
        <v>47674619.970134974</v>
      </c>
      <c r="P931" s="22">
        <f t="shared" si="118"/>
        <v>0</v>
      </c>
      <c r="Q931" s="22">
        <f t="shared" si="119"/>
        <v>1</v>
      </c>
    </row>
    <row r="932" spans="1:17" x14ac:dyDescent="0.25">
      <c r="A932">
        <f t="shared" si="112"/>
        <v>927</v>
      </c>
      <c r="D932">
        <v>1735614.7779666733</v>
      </c>
      <c r="E932">
        <v>1658922.515012935</v>
      </c>
      <c r="F932" s="22">
        <v>4566969.157855399</v>
      </c>
      <c r="G932" s="22">
        <v>99030.516449575953</v>
      </c>
      <c r="H932" s="9">
        <v>1245.37536716459</v>
      </c>
      <c r="I932" s="9">
        <f t="shared" si="115"/>
        <v>33272.171359849788</v>
      </c>
      <c r="J932" s="9">
        <f t="shared" si="116"/>
        <v>4566969.157855399</v>
      </c>
      <c r="K932" s="9">
        <f t="shared" si="117"/>
        <v>137.26092921505131</v>
      </c>
      <c r="M932" s="9">
        <f t="shared" si="113"/>
        <v>0</v>
      </c>
      <c r="N932" s="22">
        <f t="shared" si="114"/>
        <v>61977373.561844178</v>
      </c>
      <c r="P932" s="22">
        <f t="shared" si="118"/>
        <v>0</v>
      </c>
      <c r="Q932" s="22">
        <f t="shared" si="119"/>
        <v>1</v>
      </c>
    </row>
    <row r="933" spans="1:17" x14ac:dyDescent="0.25">
      <c r="A933">
        <f t="shared" si="112"/>
        <v>928</v>
      </c>
      <c r="D933">
        <v>1611597.6356434831</v>
      </c>
      <c r="E933">
        <v>1594950.1122885183</v>
      </c>
      <c r="F933" s="22">
        <v>2160752.9526652773</v>
      </c>
      <c r="G933" s="22">
        <v>14701.660530440673</v>
      </c>
      <c r="H933" s="9">
        <v>270.72150627007431</v>
      </c>
      <c r="I933" s="9">
        <f t="shared" si="115"/>
        <v>7222.3615323179274</v>
      </c>
      <c r="J933" s="9">
        <f t="shared" si="116"/>
        <v>2160752.9526652773</v>
      </c>
      <c r="K933" s="9">
        <f t="shared" si="117"/>
        <v>299.17540723993784</v>
      </c>
      <c r="M933" s="9">
        <f t="shared" si="113"/>
        <v>0</v>
      </c>
      <c r="N933" s="22">
        <f t="shared" si="114"/>
        <v>12283970.111970577</v>
      </c>
      <c r="P933" s="22">
        <f t="shared" si="118"/>
        <v>0</v>
      </c>
      <c r="Q933" s="22">
        <f t="shared" si="119"/>
        <v>1</v>
      </c>
    </row>
    <row r="934" spans="1:17" x14ac:dyDescent="0.25">
      <c r="A934">
        <f t="shared" si="112"/>
        <v>929</v>
      </c>
      <c r="D934">
        <v>1940361.1042630626</v>
      </c>
      <c r="E934">
        <v>1900113.2002211439</v>
      </c>
      <c r="F934" s="22">
        <v>3673552.1713871667</v>
      </c>
      <c r="G934" s="22">
        <v>45421.373634934156</v>
      </c>
      <c r="H934" s="9">
        <v>662.5048597429668</v>
      </c>
      <c r="I934" s="9">
        <f t="shared" si="115"/>
        <v>17461.150689546004</v>
      </c>
      <c r="J934" s="9">
        <f t="shared" si="116"/>
        <v>3673552.1713871667</v>
      </c>
      <c r="K934" s="9">
        <f t="shared" si="117"/>
        <v>210.38431181895265</v>
      </c>
      <c r="M934" s="9">
        <f t="shared" si="113"/>
        <v>0</v>
      </c>
      <c r="N934" s="22">
        <f t="shared" si="114"/>
        <v>31248749.207704842</v>
      </c>
      <c r="P934" s="22">
        <f t="shared" si="118"/>
        <v>0</v>
      </c>
      <c r="Q934" s="22">
        <f t="shared" si="119"/>
        <v>1</v>
      </c>
    </row>
    <row r="935" spans="1:17" x14ac:dyDescent="0.25">
      <c r="A935">
        <f t="shared" si="112"/>
        <v>930</v>
      </c>
      <c r="D935">
        <v>2254609.5577250025</v>
      </c>
      <c r="E935">
        <v>2199474.0836738599</v>
      </c>
      <c r="F935" s="22">
        <v>3050708.1882624649</v>
      </c>
      <c r="G935" s="22">
        <v>66071.574733094676</v>
      </c>
      <c r="H935" s="9">
        <v>876.4069218908262</v>
      </c>
      <c r="I935" s="9">
        <f t="shared" si="115"/>
        <v>23919.974062347697</v>
      </c>
      <c r="J935" s="9">
        <f t="shared" si="116"/>
        <v>3050708.1882624649</v>
      </c>
      <c r="K935" s="9">
        <f t="shared" si="117"/>
        <v>127.53810603267202</v>
      </c>
      <c r="M935" s="9">
        <f t="shared" si="113"/>
        <v>0</v>
      </c>
      <c r="N935" s="22">
        <f t="shared" si="114"/>
        <v>44789239.936432935</v>
      </c>
      <c r="P935" s="22">
        <f t="shared" si="118"/>
        <v>0</v>
      </c>
      <c r="Q935" s="22">
        <f t="shared" si="119"/>
        <v>1</v>
      </c>
    </row>
    <row r="936" spans="1:17" x14ac:dyDescent="0.25">
      <c r="A936">
        <f t="shared" si="112"/>
        <v>931</v>
      </c>
      <c r="D936">
        <v>2299129.6769483457</v>
      </c>
      <c r="E936">
        <v>2262226.4664751953</v>
      </c>
      <c r="F936" s="22">
        <v>4920541.1743533732</v>
      </c>
      <c r="G936" s="22">
        <v>31100.339188767062</v>
      </c>
      <c r="H936" s="9">
        <v>607.51251388969104</v>
      </c>
      <c r="I936" s="9">
        <f t="shared" si="115"/>
        <v>16010.088831671603</v>
      </c>
      <c r="J936" s="9">
        <f t="shared" si="116"/>
        <v>4920541.1743533732</v>
      </c>
      <c r="K936" s="9">
        <f t="shared" si="117"/>
        <v>307.34002953309175</v>
      </c>
      <c r="M936" s="9">
        <f t="shared" si="113"/>
        <v>0</v>
      </c>
      <c r="N936" s="22">
        <f t="shared" si="114"/>
        <v>27099636.488989834</v>
      </c>
      <c r="P936" s="22">
        <f t="shared" si="118"/>
        <v>0</v>
      </c>
      <c r="Q936" s="22">
        <f t="shared" si="119"/>
        <v>1</v>
      </c>
    </row>
    <row r="937" spans="1:17" x14ac:dyDescent="0.25">
      <c r="A937">
        <f t="shared" si="112"/>
        <v>932</v>
      </c>
      <c r="D937">
        <v>2051791.4761623829</v>
      </c>
      <c r="E937">
        <v>1989531.894036541</v>
      </c>
      <c r="F937" s="22">
        <v>3227667.3998342995</v>
      </c>
      <c r="G937" s="22">
        <v>75545.735604643414</v>
      </c>
      <c r="H937" s="9">
        <v>1012.6753789827853</v>
      </c>
      <c r="I937" s="9">
        <f t="shared" si="115"/>
        <v>27010.697109475237</v>
      </c>
      <c r="J937" s="9">
        <f t="shared" si="116"/>
        <v>3227667.3998342995</v>
      </c>
      <c r="K937" s="9">
        <f t="shared" si="117"/>
        <v>119.49589404347685</v>
      </c>
      <c r="M937" s="9">
        <f t="shared" si="113"/>
        <v>0</v>
      </c>
      <c r="N937" s="22">
        <f t="shared" si="114"/>
        <v>50793726.819116175</v>
      </c>
      <c r="P937" s="22">
        <f t="shared" si="118"/>
        <v>0</v>
      </c>
      <c r="Q937" s="22">
        <f t="shared" si="119"/>
        <v>1</v>
      </c>
    </row>
    <row r="938" spans="1:17" x14ac:dyDescent="0.25">
      <c r="A938">
        <f t="shared" si="112"/>
        <v>933</v>
      </c>
      <c r="D938">
        <v>1279145.0353497134</v>
      </c>
      <c r="E938">
        <v>1246428.2280068679</v>
      </c>
      <c r="F938" s="22">
        <v>1510336.5209692626</v>
      </c>
      <c r="G938" s="22">
        <v>56010.508403120009</v>
      </c>
      <c r="H938" s="9">
        <v>536.89905568946051</v>
      </c>
      <c r="I938" s="9">
        <f t="shared" si="115"/>
        <v>14193.859697620084</v>
      </c>
      <c r="J938" s="9">
        <f t="shared" si="116"/>
        <v>1510336.5209692626</v>
      </c>
      <c r="K938" s="9">
        <f t="shared" si="117"/>
        <v>106.40773920165661</v>
      </c>
      <c r="M938" s="9">
        <f t="shared" si="113"/>
        <v>0</v>
      </c>
      <c r="N938" s="22">
        <f t="shared" si="114"/>
        <v>26877382.874270905</v>
      </c>
      <c r="P938" s="22">
        <f t="shared" si="118"/>
        <v>0</v>
      </c>
      <c r="Q938" s="22">
        <f t="shared" si="119"/>
        <v>1</v>
      </c>
    </row>
    <row r="939" spans="1:17" x14ac:dyDescent="0.25">
      <c r="A939">
        <f t="shared" si="112"/>
        <v>934</v>
      </c>
      <c r="D939">
        <v>1533947.5470286482</v>
      </c>
      <c r="E939">
        <v>1470609.6439242372</v>
      </c>
      <c r="F939" s="22">
        <v>2735454.2917397204</v>
      </c>
      <c r="G939" s="22">
        <v>82083.83008424897</v>
      </c>
      <c r="H939" s="9">
        <v>1039.1068228261029</v>
      </c>
      <c r="I939" s="9">
        <f t="shared" si="115"/>
        <v>27478.515882817654</v>
      </c>
      <c r="J939" s="9">
        <f t="shared" si="116"/>
        <v>2735454.2917397204</v>
      </c>
      <c r="K939" s="9">
        <f t="shared" si="117"/>
        <v>99.548836749593264</v>
      </c>
      <c r="M939" s="9">
        <f t="shared" si="113"/>
        <v>0</v>
      </c>
      <c r="N939" s="22">
        <f t="shared" si="114"/>
        <v>52221577.473895587</v>
      </c>
      <c r="P939" s="22">
        <f t="shared" si="118"/>
        <v>0</v>
      </c>
      <c r="Q939" s="22">
        <f t="shared" si="119"/>
        <v>1</v>
      </c>
    </row>
    <row r="940" spans="1:17" x14ac:dyDescent="0.25">
      <c r="A940">
        <f t="shared" si="112"/>
        <v>935</v>
      </c>
      <c r="D940">
        <v>2058752.8100471806</v>
      </c>
      <c r="E940">
        <v>2016364.1176294219</v>
      </c>
      <c r="F940" s="22">
        <v>3087414.5029267929</v>
      </c>
      <c r="G940" s="22">
        <v>43640.493523092824</v>
      </c>
      <c r="H940" s="9">
        <v>693.3255124021598</v>
      </c>
      <c r="I940" s="9">
        <f t="shared" si="115"/>
        <v>18389.910318520455</v>
      </c>
      <c r="J940" s="9">
        <f t="shared" si="116"/>
        <v>3087414.5029267929</v>
      </c>
      <c r="K940" s="9">
        <f t="shared" si="117"/>
        <v>167.88632730946284</v>
      </c>
      <c r="M940" s="9">
        <f t="shared" si="113"/>
        <v>0</v>
      </c>
      <c r="N940" s="22">
        <f t="shared" si="114"/>
        <v>33692406.134114116</v>
      </c>
      <c r="P940" s="22">
        <f t="shared" si="118"/>
        <v>0</v>
      </c>
      <c r="Q940" s="22">
        <f t="shared" si="119"/>
        <v>1</v>
      </c>
    </row>
    <row r="941" spans="1:17" x14ac:dyDescent="0.25">
      <c r="A941">
        <f t="shared" si="112"/>
        <v>936</v>
      </c>
      <c r="D941">
        <v>1308907.9292026735</v>
      </c>
      <c r="E941">
        <v>1284060.8030837385</v>
      </c>
      <c r="F941" s="22">
        <v>3785042.5827956521</v>
      </c>
      <c r="G941" s="22">
        <v>30798.187721960836</v>
      </c>
      <c r="H941" s="9">
        <v>396.92319440628125</v>
      </c>
      <c r="I941" s="9">
        <f t="shared" si="115"/>
        <v>10779.677195438737</v>
      </c>
      <c r="J941" s="9">
        <f t="shared" si="116"/>
        <v>3785042.5827956521</v>
      </c>
      <c r="K941" s="9">
        <f t="shared" si="117"/>
        <v>351.1276371427187</v>
      </c>
      <c r="M941" s="9">
        <f t="shared" si="113"/>
        <v>0</v>
      </c>
      <c r="N941" s="22">
        <f t="shared" si="114"/>
        <v>17774311.808081821</v>
      </c>
      <c r="P941" s="22">
        <f t="shared" si="118"/>
        <v>0</v>
      </c>
      <c r="Q941" s="22">
        <f t="shared" si="119"/>
        <v>1</v>
      </c>
    </row>
    <row r="942" spans="1:17" x14ac:dyDescent="0.25">
      <c r="A942">
        <f t="shared" si="112"/>
        <v>937</v>
      </c>
      <c r="D942">
        <v>3442490.7164540114</v>
      </c>
      <c r="E942">
        <v>3272779.4053892409</v>
      </c>
      <c r="F942" s="22">
        <v>4340909.8914693454</v>
      </c>
      <c r="G942" s="22">
        <v>173859.30902282058</v>
      </c>
      <c r="H942" s="9">
        <v>2709.670762037269</v>
      </c>
      <c r="I942" s="9">
        <f t="shared" si="115"/>
        <v>73627.555192340005</v>
      </c>
      <c r="J942" s="9">
        <f t="shared" si="116"/>
        <v>4340909.8914693454</v>
      </c>
      <c r="K942" s="9">
        <f t="shared" si="117"/>
        <v>58.957680723330071</v>
      </c>
      <c r="M942" s="9">
        <f t="shared" si="113"/>
        <v>0</v>
      </c>
      <c r="N942" s="22">
        <f t="shared" si="114"/>
        <v>142914200.49321064</v>
      </c>
      <c r="P942" s="22">
        <f t="shared" si="118"/>
        <v>0</v>
      </c>
      <c r="Q942" s="22">
        <f t="shared" si="119"/>
        <v>1</v>
      </c>
    </row>
    <row r="943" spans="1:17" x14ac:dyDescent="0.25">
      <c r="A943">
        <f t="shared" si="112"/>
        <v>938</v>
      </c>
      <c r="D943">
        <v>1371907.2411340845</v>
      </c>
      <c r="E943">
        <v>1323623.9195880874</v>
      </c>
      <c r="F943" s="22">
        <v>4004515.944456087</v>
      </c>
      <c r="G943" s="22">
        <v>55521.608350795555</v>
      </c>
      <c r="H943" s="9">
        <v>778.12061381933017</v>
      </c>
      <c r="I943" s="9">
        <f t="shared" si="115"/>
        <v>20947.236219515413</v>
      </c>
      <c r="J943" s="9">
        <f t="shared" si="116"/>
        <v>4004515.944456087</v>
      </c>
      <c r="K943" s="9">
        <f t="shared" si="117"/>
        <v>191.17156566579865</v>
      </c>
      <c r="M943" s="9">
        <f t="shared" si="113"/>
        <v>0</v>
      </c>
      <c r="N943" s="22">
        <f t="shared" si="114"/>
        <v>37889956.494574741</v>
      </c>
      <c r="P943" s="22">
        <f t="shared" si="118"/>
        <v>0</v>
      </c>
      <c r="Q943" s="22">
        <f t="shared" si="119"/>
        <v>1</v>
      </c>
    </row>
    <row r="944" spans="1:17" x14ac:dyDescent="0.25">
      <c r="A944">
        <f t="shared" si="112"/>
        <v>939</v>
      </c>
      <c r="D944">
        <v>2067696.2561632339</v>
      </c>
      <c r="E944">
        <v>2048943.108412975</v>
      </c>
      <c r="F944" s="22">
        <v>4944754.5690295054</v>
      </c>
      <c r="G944" s="22">
        <v>21656.854478562484</v>
      </c>
      <c r="H944" s="9">
        <v>306.89195912623109</v>
      </c>
      <c r="I944" s="9">
        <f t="shared" si="115"/>
        <v>8135.8656199723255</v>
      </c>
      <c r="J944" s="9">
        <f t="shared" si="116"/>
        <v>4944754.5690295054</v>
      </c>
      <c r="K944" s="9">
        <f t="shared" si="117"/>
        <v>607.77239939790513</v>
      </c>
      <c r="M944" s="9">
        <f t="shared" si="113"/>
        <v>0</v>
      </c>
      <c r="N944" s="22">
        <f t="shared" si="114"/>
        <v>11326976.670915145</v>
      </c>
      <c r="P944" s="22">
        <f t="shared" si="118"/>
        <v>0</v>
      </c>
      <c r="Q944" s="22">
        <f t="shared" si="119"/>
        <v>1</v>
      </c>
    </row>
    <row r="945" spans="1:17" x14ac:dyDescent="0.25">
      <c r="A945">
        <f t="shared" si="112"/>
        <v>940</v>
      </c>
      <c r="D945">
        <v>2580801.6984303361</v>
      </c>
      <c r="E945">
        <v>2454515.8386007743</v>
      </c>
      <c r="F945" s="22">
        <v>3799288.2362536686</v>
      </c>
      <c r="G945" s="22">
        <v>164076.81089018317</v>
      </c>
      <c r="H945" s="9">
        <v>2031.7736683718613</v>
      </c>
      <c r="I945" s="9">
        <f t="shared" si="115"/>
        <v>54787.857428457086</v>
      </c>
      <c r="J945" s="9">
        <f t="shared" si="116"/>
        <v>3799288.2362536686</v>
      </c>
      <c r="K945" s="9">
        <f t="shared" si="117"/>
        <v>69.34544285136252</v>
      </c>
      <c r="M945" s="9">
        <f t="shared" si="113"/>
        <v>0</v>
      </c>
      <c r="N945" s="22">
        <f t="shared" si="114"/>
        <v>105776426.62066051</v>
      </c>
      <c r="P945" s="22">
        <f t="shared" si="118"/>
        <v>0</v>
      </c>
      <c r="Q945" s="22">
        <f t="shared" si="119"/>
        <v>1</v>
      </c>
    </row>
    <row r="946" spans="1:17" x14ac:dyDescent="0.25">
      <c r="A946">
        <f t="shared" si="112"/>
        <v>941</v>
      </c>
      <c r="D946">
        <v>1654578.7774902247</v>
      </c>
      <c r="E946">
        <v>1627532.7811574643</v>
      </c>
      <c r="F946" s="22">
        <v>4549331.4663867066</v>
      </c>
      <c r="G946" s="22">
        <v>21741.836309599454</v>
      </c>
      <c r="H946" s="9">
        <v>445.45453747696592</v>
      </c>
      <c r="I946" s="9">
        <f t="shared" si="115"/>
        <v>11733.635049004786</v>
      </c>
      <c r="J946" s="9">
        <f t="shared" si="116"/>
        <v>4549331.4663867066</v>
      </c>
      <c r="K946" s="9">
        <f t="shared" si="117"/>
        <v>387.71714369730358</v>
      </c>
      <c r="M946" s="9">
        <f t="shared" si="113"/>
        <v>0</v>
      </c>
      <c r="N946" s="22">
        <f t="shared" si="114"/>
        <v>18917938.631622866</v>
      </c>
      <c r="P946" s="22">
        <f t="shared" si="118"/>
        <v>0</v>
      </c>
      <c r="Q946" s="22">
        <f t="shared" si="119"/>
        <v>1</v>
      </c>
    </row>
    <row r="947" spans="1:17" x14ac:dyDescent="0.25">
      <c r="A947">
        <f t="shared" si="112"/>
        <v>942</v>
      </c>
      <c r="D947">
        <v>2173971.1296273065</v>
      </c>
      <c r="E947">
        <v>2131801.0914629614</v>
      </c>
      <c r="F947" s="22">
        <v>3329818.3374518356</v>
      </c>
      <c r="G947" s="22">
        <v>41560.102189212856</v>
      </c>
      <c r="H947" s="9">
        <v>689.91303035157034</v>
      </c>
      <c r="I947" s="9">
        <f t="shared" si="115"/>
        <v>18295.049357219468</v>
      </c>
      <c r="J947" s="9">
        <f t="shared" si="116"/>
        <v>3329818.3374518356</v>
      </c>
      <c r="K947" s="9">
        <f t="shared" si="117"/>
        <v>182.00652386531252</v>
      </c>
      <c r="M947" s="9">
        <f t="shared" si="113"/>
        <v>0</v>
      </c>
      <c r="N947" s="22">
        <f t="shared" si="114"/>
        <v>33260280.376987103</v>
      </c>
      <c r="P947" s="22">
        <f t="shared" si="118"/>
        <v>0</v>
      </c>
      <c r="Q947" s="22">
        <f t="shared" si="119"/>
        <v>1</v>
      </c>
    </row>
    <row r="948" spans="1:17" x14ac:dyDescent="0.25">
      <c r="A948">
        <f t="shared" si="112"/>
        <v>943</v>
      </c>
      <c r="D948">
        <v>1805529.2352208789</v>
      </c>
      <c r="E948">
        <v>1739149.0296964324</v>
      </c>
      <c r="F948" s="22">
        <v>3357610.0745790922</v>
      </c>
      <c r="G948" s="22">
        <v>97933.331776643114</v>
      </c>
      <c r="H948" s="9">
        <v>1092.002951856859</v>
      </c>
      <c r="I948" s="9">
        <f t="shared" si="115"/>
        <v>28798.388364725844</v>
      </c>
      <c r="J948" s="9">
        <f t="shared" si="116"/>
        <v>3357610.0745790922</v>
      </c>
      <c r="K948" s="9">
        <f t="shared" si="117"/>
        <v>116.59020748160037</v>
      </c>
      <c r="M948" s="9">
        <f t="shared" si="113"/>
        <v>0</v>
      </c>
      <c r="N948" s="22">
        <f t="shared" si="114"/>
        <v>54239166.654872596</v>
      </c>
      <c r="P948" s="22">
        <f t="shared" si="118"/>
        <v>0</v>
      </c>
      <c r="Q948" s="22">
        <f t="shared" si="119"/>
        <v>1</v>
      </c>
    </row>
    <row r="949" spans="1:17" x14ac:dyDescent="0.25">
      <c r="A949">
        <f t="shared" si="112"/>
        <v>944</v>
      </c>
      <c r="D949">
        <v>2559604.3454966638</v>
      </c>
      <c r="E949">
        <v>2519229.2518636491</v>
      </c>
      <c r="F949" s="22">
        <v>3110385.4869606341</v>
      </c>
      <c r="G949" s="22">
        <v>32643.883207106708</v>
      </c>
      <c r="H949" s="9">
        <v>662.3647342602053</v>
      </c>
      <c r="I949" s="9">
        <f t="shared" si="115"/>
        <v>17516.3306217471</v>
      </c>
      <c r="J949" s="9">
        <f t="shared" si="116"/>
        <v>3110385.4869606341</v>
      </c>
      <c r="K949" s="9">
        <f t="shared" si="117"/>
        <v>177.57060848685902</v>
      </c>
      <c r="M949" s="9">
        <f t="shared" si="113"/>
        <v>0</v>
      </c>
      <c r="N949" s="22">
        <f t="shared" si="114"/>
        <v>31922275.756533563</v>
      </c>
      <c r="P949" s="22">
        <f t="shared" si="118"/>
        <v>0</v>
      </c>
      <c r="Q949" s="22">
        <f t="shared" si="119"/>
        <v>1</v>
      </c>
    </row>
    <row r="950" spans="1:17" x14ac:dyDescent="0.25">
      <c r="A950">
        <f t="shared" si="112"/>
        <v>945</v>
      </c>
      <c r="D950">
        <v>3097954.1742483526</v>
      </c>
      <c r="E950">
        <v>3022648.8158613881</v>
      </c>
      <c r="F950" s="22">
        <v>4139498.0590689569</v>
      </c>
      <c r="G950" s="22">
        <v>75214.740199195163</v>
      </c>
      <c r="H950" s="9">
        <v>1230.2964147289531</v>
      </c>
      <c r="I950" s="9">
        <f t="shared" si="115"/>
        <v>32670.476682600696</v>
      </c>
      <c r="J950" s="9">
        <f t="shared" si="116"/>
        <v>4139498.0590689569</v>
      </c>
      <c r="K950" s="9">
        <f t="shared" si="117"/>
        <v>126.70455038917531</v>
      </c>
      <c r="M950" s="9">
        <f t="shared" si="113"/>
        <v>0</v>
      </c>
      <c r="N950" s="22">
        <f t="shared" si="114"/>
        <v>61201455.306132436</v>
      </c>
      <c r="P950" s="22">
        <f t="shared" si="118"/>
        <v>0</v>
      </c>
      <c r="Q950" s="22">
        <f t="shared" si="119"/>
        <v>1</v>
      </c>
    </row>
    <row r="951" spans="1:17" x14ac:dyDescent="0.25">
      <c r="A951">
        <f t="shared" si="112"/>
        <v>946</v>
      </c>
      <c r="D951">
        <v>3273712.694281884</v>
      </c>
      <c r="E951">
        <v>3229429.6485305028</v>
      </c>
      <c r="F951" s="22">
        <v>3048200.2743061162</v>
      </c>
      <c r="G951" s="22">
        <v>20550.649588625085</v>
      </c>
      <c r="H951" s="9">
        <v>729.09962576277758</v>
      </c>
      <c r="I951" s="9">
        <f t="shared" si="115"/>
        <v>19211.756568779219</v>
      </c>
      <c r="J951" s="9">
        <f t="shared" si="116"/>
        <v>3048200.2743061162</v>
      </c>
      <c r="K951" s="9">
        <f t="shared" si="117"/>
        <v>158.66327805025946</v>
      </c>
      <c r="M951" s="9">
        <f t="shared" si="113"/>
        <v>0</v>
      </c>
      <c r="N951" s="22">
        <f t="shared" si="114"/>
        <v>35375312.863252319</v>
      </c>
      <c r="P951" s="22">
        <f t="shared" si="118"/>
        <v>0</v>
      </c>
      <c r="Q951" s="22">
        <f t="shared" si="119"/>
        <v>1</v>
      </c>
    </row>
    <row r="952" spans="1:17" x14ac:dyDescent="0.25">
      <c r="A952">
        <f t="shared" si="112"/>
        <v>947</v>
      </c>
      <c r="D952">
        <v>1909217.073149004</v>
      </c>
      <c r="E952">
        <v>1854482.4255320388</v>
      </c>
      <c r="F952" s="22">
        <v>3092898.8466191688</v>
      </c>
      <c r="G952" s="22">
        <v>61225.551689540109</v>
      </c>
      <c r="H952" s="9">
        <v>908.76727580219085</v>
      </c>
      <c r="I952" s="9">
        <f t="shared" si="115"/>
        <v>23746.079522144195</v>
      </c>
      <c r="J952" s="9">
        <f t="shared" si="116"/>
        <v>3092898.8466191688</v>
      </c>
      <c r="K952" s="9">
        <f t="shared" si="117"/>
        <v>130.24882038885255</v>
      </c>
      <c r="M952" s="9">
        <f t="shared" si="113"/>
        <v>0</v>
      </c>
      <c r="N952" s="22">
        <f t="shared" si="114"/>
        <v>44399260.197669223</v>
      </c>
      <c r="P952" s="22">
        <f t="shared" si="118"/>
        <v>0</v>
      </c>
      <c r="Q952" s="22">
        <f t="shared" si="119"/>
        <v>1</v>
      </c>
    </row>
    <row r="953" spans="1:17" x14ac:dyDescent="0.25">
      <c r="A953">
        <f t="shared" si="112"/>
        <v>948</v>
      </c>
      <c r="D953">
        <v>2219341.7508857199</v>
      </c>
      <c r="E953">
        <v>2178141.5919165928</v>
      </c>
      <c r="F953" s="22">
        <v>5005387.6014814796</v>
      </c>
      <c r="G953" s="22">
        <v>49844.273680711354</v>
      </c>
      <c r="H953" s="9">
        <v>660.82493753796007</v>
      </c>
      <c r="I953" s="9">
        <f t="shared" si="115"/>
        <v>17874.276967166104</v>
      </c>
      <c r="J953" s="9">
        <f t="shared" si="116"/>
        <v>5005387.6014814796</v>
      </c>
      <c r="K953" s="9">
        <f t="shared" si="117"/>
        <v>280.03301116325179</v>
      </c>
      <c r="M953" s="9">
        <f t="shared" si="113"/>
        <v>0</v>
      </c>
      <c r="N953" s="22">
        <f t="shared" si="114"/>
        <v>30743166.332850728</v>
      </c>
      <c r="P953" s="22">
        <f t="shared" si="118"/>
        <v>0</v>
      </c>
      <c r="Q953" s="22">
        <f t="shared" si="119"/>
        <v>1</v>
      </c>
    </row>
    <row r="954" spans="1:17" x14ac:dyDescent="0.25">
      <c r="A954">
        <f t="shared" si="112"/>
        <v>949</v>
      </c>
      <c r="D954">
        <v>1184745.7893871104</v>
      </c>
      <c r="E954">
        <v>1177355.5352042536</v>
      </c>
      <c r="F954" s="22">
        <v>3572782.2269287221</v>
      </c>
      <c r="G954" s="22">
        <v>4775.7633425793838</v>
      </c>
      <c r="H954" s="9">
        <v>118.88253167394942</v>
      </c>
      <c r="I954" s="9">
        <f t="shared" si="115"/>
        <v>3206.1878746905782</v>
      </c>
      <c r="J954" s="9">
        <f t="shared" si="116"/>
        <v>3572782.2269287221</v>
      </c>
      <c r="K954" s="9">
        <f t="shared" si="117"/>
        <v>1114.3396352821412</v>
      </c>
      <c r="M954" s="9">
        <f t="shared" si="113"/>
        <v>0</v>
      </c>
      <c r="N954" s="22">
        <f t="shared" si="114"/>
        <v>2839593.5224524345</v>
      </c>
      <c r="P954" s="22">
        <f t="shared" si="118"/>
        <v>0</v>
      </c>
      <c r="Q954" s="22">
        <f t="shared" si="119"/>
        <v>1</v>
      </c>
    </row>
    <row r="955" spans="1:17" x14ac:dyDescent="0.25">
      <c r="A955">
        <f t="shared" si="112"/>
        <v>950</v>
      </c>
      <c r="D955">
        <v>2618482.3258578987</v>
      </c>
      <c r="E955">
        <v>2526007.8499601395</v>
      </c>
      <c r="F955" s="22">
        <v>3714296.0351069989</v>
      </c>
      <c r="G955" s="22">
        <v>109802.79884089208</v>
      </c>
      <c r="H955" s="9">
        <v>1469.8770451019518</v>
      </c>
      <c r="I955" s="9">
        <f t="shared" si="115"/>
        <v>40119.126623483848</v>
      </c>
      <c r="J955" s="9">
        <f t="shared" si="116"/>
        <v>3714296.0351069989</v>
      </c>
      <c r="K955" s="9">
        <f t="shared" si="117"/>
        <v>92.581677312307818</v>
      </c>
      <c r="M955" s="9">
        <f t="shared" si="113"/>
        <v>0</v>
      </c>
      <c r="N955" s="22">
        <f t="shared" si="114"/>
        <v>76523957.211860687</v>
      </c>
      <c r="P955" s="22">
        <f t="shared" si="118"/>
        <v>0</v>
      </c>
      <c r="Q955" s="22">
        <f t="shared" si="119"/>
        <v>1</v>
      </c>
    </row>
    <row r="956" spans="1:17" x14ac:dyDescent="0.25">
      <c r="A956">
        <f t="shared" si="112"/>
        <v>951</v>
      </c>
      <c r="D956">
        <v>2226556.2233921587</v>
      </c>
      <c r="E956">
        <v>2129308.5143744014</v>
      </c>
      <c r="F956" s="22">
        <v>3853537.5064011714</v>
      </c>
      <c r="G956" s="22">
        <v>108501.94139459396</v>
      </c>
      <c r="H956" s="9">
        <v>1570.8680996216208</v>
      </c>
      <c r="I956" s="9">
        <f t="shared" si="115"/>
        <v>42189.946080263842</v>
      </c>
      <c r="J956" s="9">
        <f t="shared" si="116"/>
        <v>3853537.5064011714</v>
      </c>
      <c r="K956" s="9">
        <f t="shared" si="117"/>
        <v>91.337815390189107</v>
      </c>
      <c r="M956" s="9">
        <f t="shared" si="113"/>
        <v>0</v>
      </c>
      <c r="N956" s="22">
        <f t="shared" si="114"/>
        <v>80526354.654126525</v>
      </c>
      <c r="P956" s="22">
        <f t="shared" si="118"/>
        <v>0</v>
      </c>
      <c r="Q956" s="22">
        <f t="shared" si="119"/>
        <v>1</v>
      </c>
    </row>
    <row r="957" spans="1:17" x14ac:dyDescent="0.25">
      <c r="A957">
        <f t="shared" si="112"/>
        <v>952</v>
      </c>
      <c r="D957">
        <v>1918190.1782112124</v>
      </c>
      <c r="E957">
        <v>1861912.0356991692</v>
      </c>
      <c r="F957" s="22">
        <v>3406217.0341208153</v>
      </c>
      <c r="G957" s="22">
        <v>54884.461374620449</v>
      </c>
      <c r="H957" s="9">
        <v>924.73536942633655</v>
      </c>
      <c r="I957" s="9">
        <f t="shared" si="115"/>
        <v>24415.70934742484</v>
      </c>
      <c r="J957" s="9">
        <f t="shared" si="116"/>
        <v>3406217.0341208153</v>
      </c>
      <c r="K957" s="9">
        <f t="shared" si="117"/>
        <v>139.50923913992588</v>
      </c>
      <c r="M957" s="9">
        <f t="shared" si="113"/>
        <v>0</v>
      </c>
      <c r="N957" s="22">
        <f t="shared" si="114"/>
        <v>45425201.660728864</v>
      </c>
      <c r="P957" s="22">
        <f t="shared" si="118"/>
        <v>0</v>
      </c>
      <c r="Q957" s="22">
        <f t="shared" si="119"/>
        <v>1</v>
      </c>
    </row>
    <row r="958" spans="1:17" x14ac:dyDescent="0.25">
      <c r="A958">
        <f t="shared" si="112"/>
        <v>953</v>
      </c>
      <c r="D958">
        <v>1689016.0892765259</v>
      </c>
      <c r="E958">
        <v>1643165.6418608993</v>
      </c>
      <c r="F958" s="22">
        <v>4788077.352766607</v>
      </c>
      <c r="G958" s="22">
        <v>63273.449081207946</v>
      </c>
      <c r="H958" s="9">
        <v>748.45381426211679</v>
      </c>
      <c r="I958" s="9">
        <f t="shared" si="115"/>
        <v>19891.758106795445</v>
      </c>
      <c r="J958" s="9">
        <f t="shared" si="116"/>
        <v>4788077.352766607</v>
      </c>
      <c r="K958" s="9">
        <f t="shared" si="117"/>
        <v>240.70659451317673</v>
      </c>
      <c r="M958" s="9">
        <f t="shared" si="113"/>
        <v>0</v>
      </c>
      <c r="N958" s="22">
        <f t="shared" si="114"/>
        <v>34995438.860824287</v>
      </c>
      <c r="P958" s="22">
        <f t="shared" si="118"/>
        <v>0</v>
      </c>
      <c r="Q958" s="22">
        <f t="shared" si="119"/>
        <v>1</v>
      </c>
    </row>
    <row r="959" spans="1:17" x14ac:dyDescent="0.25">
      <c r="A959">
        <f t="shared" si="112"/>
        <v>954</v>
      </c>
      <c r="D959">
        <v>2550695.4489349108</v>
      </c>
      <c r="E959">
        <v>2473731.026629325</v>
      </c>
      <c r="F959" s="22">
        <v>3752448.9390567816</v>
      </c>
      <c r="G959" s="22">
        <v>89853.601066681294</v>
      </c>
      <c r="H959" s="9">
        <v>1246.4944744223903</v>
      </c>
      <c r="I959" s="9">
        <f t="shared" si="115"/>
        <v>33390.244973055356</v>
      </c>
      <c r="J959" s="9">
        <f t="shared" si="116"/>
        <v>3752448.9390567816</v>
      </c>
      <c r="K959" s="9">
        <f t="shared" si="117"/>
        <v>112.38159354880037</v>
      </c>
      <c r="M959" s="9">
        <f t="shared" si="113"/>
        <v>0</v>
      </c>
      <c r="N959" s="22">
        <f t="shared" si="114"/>
        <v>63028041.007053927</v>
      </c>
      <c r="P959" s="22">
        <f t="shared" si="118"/>
        <v>0</v>
      </c>
      <c r="Q959" s="22">
        <f t="shared" si="119"/>
        <v>1</v>
      </c>
    </row>
    <row r="960" spans="1:17" x14ac:dyDescent="0.25">
      <c r="A960">
        <f t="shared" si="112"/>
        <v>955</v>
      </c>
      <c r="D960">
        <v>1529599.7064617525</v>
      </c>
      <c r="E960">
        <v>1478980.3377833033</v>
      </c>
      <c r="F960" s="22">
        <v>3333399.9965222431</v>
      </c>
      <c r="G960" s="22">
        <v>58687.081579259277</v>
      </c>
      <c r="H960" s="9">
        <v>826.60464930477247</v>
      </c>
      <c r="I960" s="9">
        <f t="shared" si="115"/>
        <v>21960.706907458392</v>
      </c>
      <c r="J960" s="9">
        <f t="shared" si="116"/>
        <v>3333399.9965222431</v>
      </c>
      <c r="K960" s="9">
        <f t="shared" si="117"/>
        <v>151.78928486086843</v>
      </c>
      <c r="M960" s="9">
        <f t="shared" si="113"/>
        <v>0</v>
      </c>
      <c r="N960" s="22">
        <f t="shared" si="114"/>
        <v>40588013.818394542</v>
      </c>
      <c r="P960" s="22">
        <f t="shared" si="118"/>
        <v>0</v>
      </c>
      <c r="Q960" s="22">
        <f t="shared" si="119"/>
        <v>1</v>
      </c>
    </row>
    <row r="961" spans="1:17" x14ac:dyDescent="0.25">
      <c r="A961">
        <f t="shared" si="112"/>
        <v>956</v>
      </c>
      <c r="D961">
        <v>1954638.0145696874</v>
      </c>
      <c r="E961">
        <v>1903359.1686635527</v>
      </c>
      <c r="F961" s="22">
        <v>3445259.0867268508</v>
      </c>
      <c r="G961" s="22">
        <v>55952.112529327162</v>
      </c>
      <c r="H961" s="9">
        <v>832.65206777058847</v>
      </c>
      <c r="I961" s="9">
        <f t="shared" si="115"/>
        <v>22246.814507917476</v>
      </c>
      <c r="J961" s="9">
        <f t="shared" si="116"/>
        <v>3445259.0867268508</v>
      </c>
      <c r="K961" s="9">
        <f t="shared" si="117"/>
        <v>154.865276801796</v>
      </c>
      <c r="M961" s="9">
        <f t="shared" si="113"/>
        <v>0</v>
      </c>
      <c r="N961" s="22">
        <f t="shared" si="114"/>
        <v>41048369.929108098</v>
      </c>
      <c r="P961" s="22">
        <f t="shared" si="118"/>
        <v>0</v>
      </c>
      <c r="Q961" s="22">
        <f t="shared" si="119"/>
        <v>1</v>
      </c>
    </row>
    <row r="962" spans="1:17" x14ac:dyDescent="0.25">
      <c r="A962">
        <f t="shared" ref="A962:A1005" si="120">A961+1</f>
        <v>957</v>
      </c>
      <c r="D962">
        <v>1434380.6830674515</v>
      </c>
      <c r="E962">
        <v>1375677.8561930459</v>
      </c>
      <c r="F962" s="22">
        <v>4744932.3936898755</v>
      </c>
      <c r="G962" s="22">
        <v>87760.940655092796</v>
      </c>
      <c r="H962" s="9">
        <v>957.76393647003715</v>
      </c>
      <c r="I962" s="9">
        <f t="shared" si="115"/>
        <v>25467.634411192132</v>
      </c>
      <c r="J962" s="9">
        <f t="shared" si="116"/>
        <v>4744932.3936898755</v>
      </c>
      <c r="K962" s="9">
        <f t="shared" si="117"/>
        <v>186.3122548831879</v>
      </c>
      <c r="M962" s="9">
        <f t="shared" si="113"/>
        <v>0</v>
      </c>
      <c r="N962" s="22">
        <f t="shared" si="114"/>
        <v>46190336.428694382</v>
      </c>
      <c r="P962" s="22">
        <f t="shared" si="118"/>
        <v>0</v>
      </c>
      <c r="Q962" s="22">
        <f t="shared" si="119"/>
        <v>1</v>
      </c>
    </row>
    <row r="963" spans="1:17" x14ac:dyDescent="0.25">
      <c r="A963">
        <f t="shared" si="120"/>
        <v>958</v>
      </c>
      <c r="D963">
        <v>2835530.0583003834</v>
      </c>
      <c r="E963">
        <v>2769210.1143065812</v>
      </c>
      <c r="F963" s="22">
        <v>2133525.2379910545</v>
      </c>
      <c r="G963" s="22">
        <v>88819.266316755442</v>
      </c>
      <c r="H963" s="9">
        <v>1107.7732030249244</v>
      </c>
      <c r="I963" s="9">
        <f t="shared" si="115"/>
        <v>28772.244502271136</v>
      </c>
      <c r="J963" s="9">
        <f t="shared" si="116"/>
        <v>2133525.2379910545</v>
      </c>
      <c r="K963" s="9">
        <f t="shared" si="117"/>
        <v>74.152200320091282</v>
      </c>
      <c r="M963" s="9">
        <f t="shared" si="113"/>
        <v>0</v>
      </c>
      <c r="N963" s="22">
        <f t="shared" si="114"/>
        <v>55410963.766551219</v>
      </c>
      <c r="P963" s="22">
        <f t="shared" si="118"/>
        <v>0</v>
      </c>
      <c r="Q963" s="22">
        <f t="shared" si="119"/>
        <v>1</v>
      </c>
    </row>
    <row r="964" spans="1:17" x14ac:dyDescent="0.25">
      <c r="A964">
        <f t="shared" si="120"/>
        <v>959</v>
      </c>
      <c r="D964">
        <v>1575984.6313368776</v>
      </c>
      <c r="E964">
        <v>1551877.5714061938</v>
      </c>
      <c r="F964" s="22">
        <v>3643971.7076242901</v>
      </c>
      <c r="G964" s="22">
        <v>24400.219665996883</v>
      </c>
      <c r="H964" s="9">
        <v>388.01189509781761</v>
      </c>
      <c r="I964" s="9">
        <f t="shared" si="115"/>
        <v>10458.606880327865</v>
      </c>
      <c r="J964" s="9">
        <f t="shared" si="116"/>
        <v>3643971.7076242901</v>
      </c>
      <c r="K964" s="9">
        <f t="shared" si="117"/>
        <v>348.41846044318055</v>
      </c>
      <c r="M964" s="9">
        <f t="shared" si="113"/>
        <v>0</v>
      </c>
      <c r="N964" s="22">
        <f t="shared" si="114"/>
        <v>17273242.053031441</v>
      </c>
      <c r="P964" s="22">
        <f t="shared" si="118"/>
        <v>0</v>
      </c>
      <c r="Q964" s="22">
        <f t="shared" si="119"/>
        <v>1</v>
      </c>
    </row>
    <row r="965" spans="1:17" x14ac:dyDescent="0.25">
      <c r="A965">
        <f t="shared" si="120"/>
        <v>960</v>
      </c>
      <c r="D965">
        <v>1693484.5353640488</v>
      </c>
      <c r="E965">
        <v>1646320.8818310448</v>
      </c>
      <c r="F965" s="22">
        <v>3522889.7529255953</v>
      </c>
      <c r="G965" s="22">
        <v>67271.689978677838</v>
      </c>
      <c r="H965" s="9">
        <v>778.78043714523301</v>
      </c>
      <c r="I965" s="9">
        <f t="shared" si="115"/>
        <v>20461.479448758451</v>
      </c>
      <c r="J965" s="9">
        <f t="shared" si="116"/>
        <v>3522889.7529255953</v>
      </c>
      <c r="K965" s="9">
        <f t="shared" si="117"/>
        <v>172.17180027221124</v>
      </c>
      <c r="M965" s="9">
        <f t="shared" si="113"/>
        <v>0</v>
      </c>
      <c r="N965" s="22">
        <f t="shared" si="114"/>
        <v>37400069.144591309</v>
      </c>
      <c r="P965" s="22">
        <f t="shared" si="118"/>
        <v>0</v>
      </c>
      <c r="Q965" s="22">
        <f t="shared" si="119"/>
        <v>1</v>
      </c>
    </row>
    <row r="966" spans="1:17" x14ac:dyDescent="0.25">
      <c r="A966">
        <f t="shared" si="120"/>
        <v>961</v>
      </c>
      <c r="D966">
        <v>2608779.6334478394</v>
      </c>
      <c r="E966">
        <v>2548564.0824842555</v>
      </c>
      <c r="F966" s="22">
        <v>4349973.8840571195</v>
      </c>
      <c r="G966" s="22">
        <v>68879.298530632106</v>
      </c>
      <c r="H966" s="9">
        <v>971.07445244280098</v>
      </c>
      <c r="I966" s="9">
        <f t="shared" si="115"/>
        <v>26123.914630041225</v>
      </c>
      <c r="J966" s="9">
        <f t="shared" si="116"/>
        <v>4349973.8840571195</v>
      </c>
      <c r="K966" s="9">
        <f t="shared" si="117"/>
        <v>166.5130952102738</v>
      </c>
      <c r="M966" s="9">
        <f t="shared" ref="M966:M1005" si="121">cRatio*0-0</f>
        <v>0</v>
      </c>
      <c r="N966" s="22">
        <f t="shared" ref="N966:N1005" si="122">cRatio*I966-J966</f>
        <v>47897855.376025334</v>
      </c>
      <c r="P966" s="22">
        <f t="shared" si="118"/>
        <v>0</v>
      </c>
      <c r="Q966" s="22">
        <f t="shared" si="119"/>
        <v>1</v>
      </c>
    </row>
    <row r="967" spans="1:17" x14ac:dyDescent="0.25">
      <c r="A967">
        <f t="shared" si="120"/>
        <v>962</v>
      </c>
      <c r="D967">
        <v>1242872.9864124064</v>
      </c>
      <c r="E967">
        <v>1202674.4228917572</v>
      </c>
      <c r="F967" s="22">
        <v>4295430.3542121574</v>
      </c>
      <c r="G967" s="22">
        <v>52591.043022642923</v>
      </c>
      <c r="H967" s="9">
        <v>660.54384280820523</v>
      </c>
      <c r="I967" s="9">
        <f t="shared" ref="I967:I1005" si="123">(D967-E967)*0.493*0.88</f>
        <v>17439.744797798456</v>
      </c>
      <c r="J967" s="9">
        <f t="shared" ref="J967:J1005" si="124">F967</f>
        <v>4295430.3542121574</v>
      </c>
      <c r="K967" s="9">
        <f t="shared" ref="K967:K1005" si="125">J967/I967</f>
        <v>246.30121621701716</v>
      </c>
      <c r="M967" s="9">
        <f t="shared" si="121"/>
        <v>0</v>
      </c>
      <c r="N967" s="22">
        <f t="shared" si="122"/>
        <v>30584059.241384752</v>
      </c>
      <c r="P967" s="22">
        <f t="shared" ref="P967:P1005" si="126">IF(M967=MAX(M967:N967),1,0)</f>
        <v>0</v>
      </c>
      <c r="Q967" s="22">
        <f t="shared" ref="Q967:Q1005" si="127">IF(N967=MAX(M967:N967),1,0)</f>
        <v>1</v>
      </c>
    </row>
    <row r="968" spans="1:17" x14ac:dyDescent="0.25">
      <c r="A968">
        <f t="shared" si="120"/>
        <v>963</v>
      </c>
      <c r="D968">
        <v>1365679.4298480926</v>
      </c>
      <c r="E968">
        <v>1318170.1048221588</v>
      </c>
      <c r="F968" s="22">
        <v>4846616.9271377111</v>
      </c>
      <c r="G968" s="22">
        <v>62969.93588905262</v>
      </c>
      <c r="H968" s="9">
        <v>754.24158191319293</v>
      </c>
      <c r="I968" s="9">
        <f t="shared" si="123"/>
        <v>20611.445569251118</v>
      </c>
      <c r="J968" s="9">
        <f t="shared" si="124"/>
        <v>4846616.9271377111</v>
      </c>
      <c r="K968" s="9">
        <f t="shared" si="125"/>
        <v>235.14201907158153</v>
      </c>
      <c r="M968" s="9">
        <f t="shared" si="121"/>
        <v>0</v>
      </c>
      <c r="N968" s="22">
        <f t="shared" si="122"/>
        <v>36376274.21136453</v>
      </c>
      <c r="P968" s="22">
        <f t="shared" si="126"/>
        <v>0</v>
      </c>
      <c r="Q968" s="22">
        <f t="shared" si="127"/>
        <v>1</v>
      </c>
    </row>
    <row r="969" spans="1:17" x14ac:dyDescent="0.25">
      <c r="A969">
        <f t="shared" si="120"/>
        <v>964</v>
      </c>
      <c r="D969">
        <v>2579418.7199242334</v>
      </c>
      <c r="E969">
        <v>2512277.300171061</v>
      </c>
      <c r="F969" s="22">
        <v>2529635.7652458483</v>
      </c>
      <c r="G969" s="22">
        <v>79372.982698000633</v>
      </c>
      <c r="H969" s="9">
        <v>1084.6898543799543</v>
      </c>
      <c r="I969" s="9">
        <f t="shared" si="123"/>
        <v>29128.63354571633</v>
      </c>
      <c r="J969" s="9">
        <f t="shared" si="124"/>
        <v>2529635.7652458483</v>
      </c>
      <c r="K969" s="9">
        <f t="shared" si="125"/>
        <v>86.843612532516403</v>
      </c>
      <c r="M969" s="9">
        <f t="shared" si="121"/>
        <v>0</v>
      </c>
      <c r="N969" s="22">
        <f t="shared" si="122"/>
        <v>55727631.326186813</v>
      </c>
      <c r="P969" s="22">
        <f t="shared" si="126"/>
        <v>0</v>
      </c>
      <c r="Q969" s="22">
        <f t="shared" si="127"/>
        <v>1</v>
      </c>
    </row>
    <row r="970" spans="1:17" x14ac:dyDescent="0.25">
      <c r="A970">
        <f t="shared" si="120"/>
        <v>965</v>
      </c>
      <c r="D970">
        <v>1720792.2708568599</v>
      </c>
      <c r="E970">
        <v>1672746.5018925103</v>
      </c>
      <c r="F970" s="22">
        <v>3458609.7679969007</v>
      </c>
      <c r="G970" s="22">
        <v>55725.741750355315</v>
      </c>
      <c r="H970" s="9">
        <v>779.51073463176726</v>
      </c>
      <c r="I970" s="9">
        <f t="shared" si="123"/>
        <v>20844.176407493396</v>
      </c>
      <c r="J970" s="9">
        <f t="shared" si="124"/>
        <v>3458609.7679969007</v>
      </c>
      <c r="K970" s="9">
        <f t="shared" si="125"/>
        <v>165.92690929028717</v>
      </c>
      <c r="M970" s="9">
        <f t="shared" si="121"/>
        <v>0</v>
      </c>
      <c r="N970" s="22">
        <f t="shared" si="122"/>
        <v>38229743.046989895</v>
      </c>
      <c r="P970" s="22">
        <f t="shared" si="126"/>
        <v>0</v>
      </c>
      <c r="Q970" s="22">
        <f t="shared" si="127"/>
        <v>1</v>
      </c>
    </row>
    <row r="971" spans="1:17" x14ac:dyDescent="0.25">
      <c r="A971">
        <f t="shared" si="120"/>
        <v>966</v>
      </c>
      <c r="D971">
        <v>2571281.4068694152</v>
      </c>
      <c r="E971">
        <v>2405762.0515831462</v>
      </c>
      <c r="F971" s="22">
        <v>3888264.060435507</v>
      </c>
      <c r="G971" s="22">
        <v>243063.92340499657</v>
      </c>
      <c r="H971" s="9">
        <v>2730.0555380379083</v>
      </c>
      <c r="I971" s="9">
        <f t="shared" si="123"/>
        <v>71808.917097394937</v>
      </c>
      <c r="J971" s="9">
        <f t="shared" si="124"/>
        <v>3888264.060435507</v>
      </c>
      <c r="K971" s="9">
        <f t="shared" si="125"/>
        <v>54.147370794658094</v>
      </c>
      <c r="M971" s="9">
        <f t="shared" si="121"/>
        <v>0</v>
      </c>
      <c r="N971" s="22">
        <f t="shared" si="122"/>
        <v>139729570.13435438</v>
      </c>
      <c r="P971" s="22">
        <f t="shared" si="126"/>
        <v>0</v>
      </c>
      <c r="Q971" s="22">
        <f t="shared" si="127"/>
        <v>1</v>
      </c>
    </row>
    <row r="972" spans="1:17" x14ac:dyDescent="0.25">
      <c r="A972">
        <f t="shared" si="120"/>
        <v>967</v>
      </c>
      <c r="D972">
        <v>2180635.9884671364</v>
      </c>
      <c r="E972">
        <v>2148030.2146407994</v>
      </c>
      <c r="F972" s="22">
        <v>2329342.6638581408</v>
      </c>
      <c r="G972" s="22">
        <v>28435.875259018423</v>
      </c>
      <c r="H972" s="9">
        <v>529.66017499411828</v>
      </c>
      <c r="I972" s="9">
        <f t="shared" si="123"/>
        <v>14145.688916818022</v>
      </c>
      <c r="J972" s="9">
        <f t="shared" si="124"/>
        <v>2329342.6638581408</v>
      </c>
      <c r="K972" s="9">
        <f t="shared" si="125"/>
        <v>164.66802554160159</v>
      </c>
      <c r="M972" s="9">
        <f t="shared" si="121"/>
        <v>0</v>
      </c>
      <c r="N972" s="22">
        <f t="shared" si="122"/>
        <v>25962035.169777904</v>
      </c>
      <c r="P972" s="22">
        <f t="shared" si="126"/>
        <v>0</v>
      </c>
      <c r="Q972" s="22">
        <f t="shared" si="127"/>
        <v>1</v>
      </c>
    </row>
    <row r="973" spans="1:17" x14ac:dyDescent="0.25">
      <c r="A973">
        <f t="shared" si="120"/>
        <v>968</v>
      </c>
      <c r="D973">
        <v>1917556.8775131782</v>
      </c>
      <c r="E973">
        <v>1886386.1300760047</v>
      </c>
      <c r="F973" s="22">
        <v>2847248.5027467553</v>
      </c>
      <c r="G973" s="22">
        <v>39165.183458183732</v>
      </c>
      <c r="H973" s="9">
        <v>507.84906692426375</v>
      </c>
      <c r="I973" s="9">
        <f t="shared" si="123"/>
        <v>13523.117068143352</v>
      </c>
      <c r="J973" s="9">
        <f t="shared" si="124"/>
        <v>2847248.5027467553</v>
      </c>
      <c r="K973" s="9">
        <f t="shared" si="125"/>
        <v>210.54676140119125</v>
      </c>
      <c r="M973" s="9">
        <f t="shared" si="121"/>
        <v>0</v>
      </c>
      <c r="N973" s="22">
        <f t="shared" si="122"/>
        <v>24198985.633539952</v>
      </c>
      <c r="P973" s="22">
        <f t="shared" si="126"/>
        <v>0</v>
      </c>
      <c r="Q973" s="22">
        <f t="shared" si="127"/>
        <v>1</v>
      </c>
    </row>
    <row r="974" spans="1:17" x14ac:dyDescent="0.25">
      <c r="A974">
        <f t="shared" si="120"/>
        <v>969</v>
      </c>
      <c r="D974">
        <v>2907817.3986813468</v>
      </c>
      <c r="E974">
        <v>2757464.0479972037</v>
      </c>
      <c r="F974" s="22">
        <v>3340252.0800062432</v>
      </c>
      <c r="G974" s="22">
        <v>155339.20680889356</v>
      </c>
      <c r="H974" s="9">
        <v>2401.6214340019797</v>
      </c>
      <c r="I974" s="9">
        <f t="shared" si="123"/>
        <v>65229.297660808661</v>
      </c>
      <c r="J974" s="9">
        <f t="shared" si="124"/>
        <v>3340252.0800062432</v>
      </c>
      <c r="K974" s="9">
        <f t="shared" si="125"/>
        <v>51.207849843417023</v>
      </c>
      <c r="M974" s="9">
        <f t="shared" si="121"/>
        <v>0</v>
      </c>
      <c r="N974" s="22">
        <f t="shared" si="122"/>
        <v>127118343.24161108</v>
      </c>
      <c r="P974" s="22">
        <f t="shared" si="126"/>
        <v>0</v>
      </c>
      <c r="Q974" s="22">
        <f t="shared" si="127"/>
        <v>1</v>
      </c>
    </row>
    <row r="975" spans="1:17" x14ac:dyDescent="0.25">
      <c r="A975">
        <f t="shared" si="120"/>
        <v>970</v>
      </c>
      <c r="D975">
        <v>2755373.1268524379</v>
      </c>
      <c r="E975">
        <v>2683098.1296562715</v>
      </c>
      <c r="F975" s="22">
        <v>3958156.1348427138</v>
      </c>
      <c r="G975" s="22">
        <v>79926.695740006369</v>
      </c>
      <c r="H975" s="9">
        <v>1164.4057047021997</v>
      </c>
      <c r="I975" s="9">
        <f t="shared" si="123"/>
        <v>31355.78478358479</v>
      </c>
      <c r="J975" s="9">
        <f t="shared" si="124"/>
        <v>3958156.1348427138</v>
      </c>
      <c r="K975" s="9">
        <f t="shared" si="125"/>
        <v>126.23368103084016</v>
      </c>
      <c r="M975" s="9">
        <f t="shared" si="121"/>
        <v>0</v>
      </c>
      <c r="N975" s="22">
        <f t="shared" si="122"/>
        <v>58753413.432326861</v>
      </c>
      <c r="P975" s="22">
        <f t="shared" si="126"/>
        <v>0</v>
      </c>
      <c r="Q975" s="22">
        <f t="shared" si="127"/>
        <v>1</v>
      </c>
    </row>
    <row r="976" spans="1:17" x14ac:dyDescent="0.25">
      <c r="A976">
        <f t="shared" si="120"/>
        <v>971</v>
      </c>
      <c r="D976">
        <v>2138228.9707616079</v>
      </c>
      <c r="E976">
        <v>2084901.7612294047</v>
      </c>
      <c r="F976" s="22">
        <v>3153298.7264534058</v>
      </c>
      <c r="G976" s="22">
        <v>61641.542582570779</v>
      </c>
      <c r="H976" s="9">
        <v>861.8468967619192</v>
      </c>
      <c r="I976" s="9">
        <f t="shared" si="123"/>
        <v>23135.476583451014</v>
      </c>
      <c r="J976" s="9">
        <f t="shared" si="124"/>
        <v>3153298.7264534058</v>
      </c>
      <c r="K976" s="9">
        <f t="shared" si="125"/>
        <v>136.29711560422251</v>
      </c>
      <c r="M976" s="9">
        <f t="shared" si="121"/>
        <v>0</v>
      </c>
      <c r="N976" s="22">
        <f t="shared" si="122"/>
        <v>43117654.440448619</v>
      </c>
      <c r="P976" s="22">
        <f t="shared" si="126"/>
        <v>0</v>
      </c>
      <c r="Q976" s="22">
        <f t="shared" si="127"/>
        <v>1</v>
      </c>
    </row>
    <row r="977" spans="1:17" x14ac:dyDescent="0.25">
      <c r="A977">
        <f t="shared" si="120"/>
        <v>972</v>
      </c>
      <c r="D977">
        <v>1185862.605303521</v>
      </c>
      <c r="E977">
        <v>1143180.2189973865</v>
      </c>
      <c r="F977" s="22">
        <v>3749133.3804368381</v>
      </c>
      <c r="G977" s="22">
        <v>80863.673174010546</v>
      </c>
      <c r="H977" s="9">
        <v>694.21025550786362</v>
      </c>
      <c r="I977" s="9">
        <f t="shared" si="123"/>
        <v>18517.326475053396</v>
      </c>
      <c r="J977" s="9">
        <f t="shared" si="124"/>
        <v>3749133.3804368381</v>
      </c>
      <c r="K977" s="9">
        <f t="shared" si="125"/>
        <v>202.46623536543913</v>
      </c>
      <c r="M977" s="9">
        <f t="shared" si="121"/>
        <v>0</v>
      </c>
      <c r="N977" s="22">
        <f t="shared" si="122"/>
        <v>33285519.569669954</v>
      </c>
      <c r="P977" s="22">
        <f t="shared" si="126"/>
        <v>0</v>
      </c>
      <c r="Q977" s="22">
        <f t="shared" si="127"/>
        <v>1</v>
      </c>
    </row>
    <row r="978" spans="1:17" x14ac:dyDescent="0.25">
      <c r="A978">
        <f t="shared" si="120"/>
        <v>973</v>
      </c>
      <c r="D978">
        <v>2361461.8591261236</v>
      </c>
      <c r="E978">
        <v>2261032.7076053158</v>
      </c>
      <c r="F978" s="22">
        <v>3889447.5381670706</v>
      </c>
      <c r="G978" s="22">
        <v>95806.21764602988</v>
      </c>
      <c r="H978" s="9">
        <v>1643.1073605835991</v>
      </c>
      <c r="I978" s="9">
        <f t="shared" si="123"/>
        <v>43570.183095787237</v>
      </c>
      <c r="J978" s="9">
        <f t="shared" si="124"/>
        <v>3889447.5381670706</v>
      </c>
      <c r="K978" s="9">
        <f t="shared" si="125"/>
        <v>89.268560786542523</v>
      </c>
      <c r="M978" s="9">
        <f t="shared" si="121"/>
        <v>0</v>
      </c>
      <c r="N978" s="22">
        <f t="shared" si="122"/>
        <v>83250918.653407395</v>
      </c>
      <c r="P978" s="22">
        <f t="shared" si="126"/>
        <v>0</v>
      </c>
      <c r="Q978" s="22">
        <f t="shared" si="127"/>
        <v>1</v>
      </c>
    </row>
    <row r="979" spans="1:17" x14ac:dyDescent="0.25">
      <c r="A979">
        <f t="shared" si="120"/>
        <v>974</v>
      </c>
      <c r="D979">
        <v>1808030.7630639984</v>
      </c>
      <c r="E979">
        <v>1743695.6259099934</v>
      </c>
      <c r="F979" s="22">
        <v>2575803.9119098871</v>
      </c>
      <c r="G979" s="22">
        <v>56039.193780242225</v>
      </c>
      <c r="H979" s="9">
        <v>1034.8056463126813</v>
      </c>
      <c r="I979" s="9">
        <f t="shared" si="123"/>
        <v>27911.15590289353</v>
      </c>
      <c r="J979" s="9">
        <f t="shared" si="124"/>
        <v>2575803.9119098871</v>
      </c>
      <c r="K979" s="9">
        <f t="shared" si="125"/>
        <v>92.285820081097228</v>
      </c>
      <c r="M979" s="9">
        <f t="shared" si="121"/>
        <v>0</v>
      </c>
      <c r="N979" s="22">
        <f t="shared" si="122"/>
        <v>53246507.893877171</v>
      </c>
      <c r="P979" s="22">
        <f t="shared" si="126"/>
        <v>0</v>
      </c>
      <c r="Q979" s="22">
        <f t="shared" si="127"/>
        <v>1</v>
      </c>
    </row>
    <row r="980" spans="1:17" x14ac:dyDescent="0.25">
      <c r="A980">
        <f t="shared" si="120"/>
        <v>975</v>
      </c>
      <c r="D980">
        <v>3335591.6701242328</v>
      </c>
      <c r="E980">
        <v>3183944.7919010138</v>
      </c>
      <c r="F980" s="22">
        <v>2814173.7594761276</v>
      </c>
      <c r="G980" s="22">
        <v>174416.65450211067</v>
      </c>
      <c r="H980" s="9">
        <v>2378.6669613260819</v>
      </c>
      <c r="I980" s="9">
        <f t="shared" si="123"/>
        <v>65790.48164836131</v>
      </c>
      <c r="J980" s="9">
        <f t="shared" si="124"/>
        <v>2814173.7594761276</v>
      </c>
      <c r="K980" s="9">
        <f t="shared" si="125"/>
        <v>42.774785789187519</v>
      </c>
      <c r="M980" s="9">
        <f t="shared" si="121"/>
        <v>0</v>
      </c>
      <c r="N980" s="22">
        <f t="shared" si="122"/>
        <v>128766789.5372465</v>
      </c>
      <c r="P980" s="22">
        <f t="shared" si="126"/>
        <v>0</v>
      </c>
      <c r="Q980" s="22">
        <f t="shared" si="127"/>
        <v>1</v>
      </c>
    </row>
    <row r="981" spans="1:17" x14ac:dyDescent="0.25">
      <c r="A981">
        <f t="shared" si="120"/>
        <v>976</v>
      </c>
      <c r="D981">
        <v>1729822.813947126</v>
      </c>
      <c r="E981">
        <v>1687824.2827813323</v>
      </c>
      <c r="F981" s="22">
        <v>4879704.8862777101</v>
      </c>
      <c r="G981" s="22">
        <v>51280.524277404023</v>
      </c>
      <c r="H981" s="9">
        <v>680.57516562279125</v>
      </c>
      <c r="I981" s="9">
        <f t="shared" si="123"/>
        <v>18220.64276096797</v>
      </c>
      <c r="J981" s="9">
        <f t="shared" si="124"/>
        <v>4879704.8862777101</v>
      </c>
      <c r="K981" s="9">
        <f t="shared" si="125"/>
        <v>267.8118961165822</v>
      </c>
      <c r="M981" s="9">
        <f t="shared" si="121"/>
        <v>0</v>
      </c>
      <c r="N981" s="22">
        <f t="shared" si="122"/>
        <v>31561580.635658231</v>
      </c>
      <c r="P981" s="22">
        <f t="shared" si="126"/>
        <v>0</v>
      </c>
      <c r="Q981" s="22">
        <f t="shared" si="127"/>
        <v>1</v>
      </c>
    </row>
    <row r="982" spans="1:17" x14ac:dyDescent="0.25">
      <c r="A982">
        <f t="shared" si="120"/>
        <v>977</v>
      </c>
      <c r="D982">
        <v>3083853.8294093772</v>
      </c>
      <c r="E982">
        <v>3044965.4765117993</v>
      </c>
      <c r="F982" s="22">
        <v>4194691.265981474</v>
      </c>
      <c r="G982" s="22">
        <v>42370.737878938613</v>
      </c>
      <c r="H982" s="9">
        <v>630.53183407797042</v>
      </c>
      <c r="I982" s="9">
        <f t="shared" si="123"/>
        <v>16871.323021085205</v>
      </c>
      <c r="J982" s="9">
        <f t="shared" si="124"/>
        <v>4194691.265981474</v>
      </c>
      <c r="K982" s="9">
        <f t="shared" si="125"/>
        <v>248.6284721559235</v>
      </c>
      <c r="M982" s="9">
        <f t="shared" si="121"/>
        <v>0</v>
      </c>
      <c r="N982" s="22">
        <f t="shared" si="122"/>
        <v>29547954.77618894</v>
      </c>
      <c r="P982" s="22">
        <f t="shared" si="126"/>
        <v>0</v>
      </c>
      <c r="Q982" s="22">
        <f t="shared" si="127"/>
        <v>1</v>
      </c>
    </row>
    <row r="983" spans="1:17" x14ac:dyDescent="0.25">
      <c r="A983">
        <f t="shared" si="120"/>
        <v>978</v>
      </c>
      <c r="D983">
        <v>2072790.2974920059</v>
      </c>
      <c r="E983">
        <v>1978966.256991263</v>
      </c>
      <c r="F983" s="22">
        <v>3404746.1882908135</v>
      </c>
      <c r="G983" s="22">
        <v>113755.59986526503</v>
      </c>
      <c r="H983" s="9">
        <v>1514.3048679086569</v>
      </c>
      <c r="I983" s="9">
        <f t="shared" si="123"/>
        <v>40704.621730842271</v>
      </c>
      <c r="J983" s="9">
        <f t="shared" si="124"/>
        <v>3404746.1882908135</v>
      </c>
      <c r="K983" s="9">
        <f t="shared" si="125"/>
        <v>83.645199083400541</v>
      </c>
      <c r="M983" s="9">
        <f t="shared" si="121"/>
        <v>0</v>
      </c>
      <c r="N983" s="22">
        <f t="shared" si="122"/>
        <v>78004497.27339372</v>
      </c>
      <c r="P983" s="22">
        <f t="shared" si="126"/>
        <v>0</v>
      </c>
      <c r="Q983" s="22">
        <f t="shared" si="127"/>
        <v>1</v>
      </c>
    </row>
    <row r="984" spans="1:17" x14ac:dyDescent="0.25">
      <c r="A984">
        <f t="shared" si="120"/>
        <v>979</v>
      </c>
      <c r="D984">
        <v>2888874.9412024692</v>
      </c>
      <c r="E984">
        <v>2844350.5083795171</v>
      </c>
      <c r="F984" s="22">
        <v>3656101.9420391829</v>
      </c>
      <c r="G984" s="22">
        <v>28220.773019580352</v>
      </c>
      <c r="H984" s="9">
        <v>724.51202714392275</v>
      </c>
      <c r="I984" s="9">
        <f t="shared" si="123"/>
        <v>19316.479935909516</v>
      </c>
      <c r="J984" s="9">
        <f t="shared" si="124"/>
        <v>3656101.9420391829</v>
      </c>
      <c r="K984" s="9">
        <f t="shared" si="125"/>
        <v>189.2737162345224</v>
      </c>
      <c r="M984" s="9">
        <f t="shared" si="121"/>
        <v>0</v>
      </c>
      <c r="N984" s="22">
        <f t="shared" si="122"/>
        <v>34976857.92977985</v>
      </c>
      <c r="P984" s="22">
        <f t="shared" si="126"/>
        <v>0</v>
      </c>
      <c r="Q984" s="22">
        <f t="shared" si="127"/>
        <v>1</v>
      </c>
    </row>
    <row r="985" spans="1:17" x14ac:dyDescent="0.25">
      <c r="A985">
        <f t="shared" si="120"/>
        <v>980</v>
      </c>
      <c r="D985">
        <v>1747264.4779848198</v>
      </c>
      <c r="E985">
        <v>1700700.0031213299</v>
      </c>
      <c r="F985" s="22">
        <v>3424888.3522445853</v>
      </c>
      <c r="G985" s="22">
        <v>52549.968186465936</v>
      </c>
      <c r="H985" s="9">
        <v>748.11750350735383</v>
      </c>
      <c r="I985" s="9">
        <f t="shared" si="123"/>
        <v>20201.531774776438</v>
      </c>
      <c r="J985" s="9">
        <f t="shared" si="124"/>
        <v>3424888.3522445853</v>
      </c>
      <c r="K985" s="9">
        <f t="shared" si="125"/>
        <v>169.53607233491516</v>
      </c>
      <c r="M985" s="9">
        <f t="shared" si="121"/>
        <v>0</v>
      </c>
      <c r="N985" s="22">
        <f t="shared" si="122"/>
        <v>36978175.197308294</v>
      </c>
      <c r="P985" s="22">
        <f t="shared" si="126"/>
        <v>0</v>
      </c>
      <c r="Q985" s="22">
        <f t="shared" si="127"/>
        <v>1</v>
      </c>
    </row>
    <row r="986" spans="1:17" x14ac:dyDescent="0.25">
      <c r="A986">
        <f t="shared" si="120"/>
        <v>981</v>
      </c>
      <c r="D986">
        <v>1418050.2693515646</v>
      </c>
      <c r="E986">
        <v>1364675.791866784</v>
      </c>
      <c r="F986" s="22">
        <v>2152895.5852150042</v>
      </c>
      <c r="G986" s="22">
        <v>71617.783117643936</v>
      </c>
      <c r="H986" s="9">
        <v>876.24929253650043</v>
      </c>
      <c r="I986" s="9">
        <f t="shared" si="123"/>
        <v>23155.983311997214</v>
      </c>
      <c r="J986" s="9">
        <f t="shared" si="124"/>
        <v>2152895.5852150042</v>
      </c>
      <c r="K986" s="9">
        <f t="shared" si="125"/>
        <v>92.973619656202629</v>
      </c>
      <c r="M986" s="9">
        <f t="shared" si="121"/>
        <v>0</v>
      </c>
      <c r="N986" s="22">
        <f t="shared" si="122"/>
        <v>44159071.038779423</v>
      </c>
      <c r="P986" s="22">
        <f t="shared" si="126"/>
        <v>0</v>
      </c>
      <c r="Q986" s="22">
        <f t="shared" si="127"/>
        <v>1</v>
      </c>
    </row>
    <row r="987" spans="1:17" x14ac:dyDescent="0.25">
      <c r="A987">
        <f t="shared" si="120"/>
        <v>982</v>
      </c>
      <c r="D987">
        <v>1251086.3490300816</v>
      </c>
      <c r="E987">
        <v>1231879.5407753754</v>
      </c>
      <c r="F987" s="22">
        <v>2081066.2706412885</v>
      </c>
      <c r="G987" s="22">
        <v>11492.428239664625</v>
      </c>
      <c r="H987" s="9">
        <v>309.18089907795365</v>
      </c>
      <c r="I987" s="9">
        <f t="shared" si="123"/>
        <v>8332.6816932217425</v>
      </c>
      <c r="J987" s="9">
        <f t="shared" si="124"/>
        <v>2081066.2706412885</v>
      </c>
      <c r="K987" s="9">
        <f t="shared" si="125"/>
        <v>249.74748193419427</v>
      </c>
      <c r="M987" s="9">
        <f t="shared" si="121"/>
        <v>0</v>
      </c>
      <c r="N987" s="22">
        <f t="shared" si="122"/>
        <v>14584297.115802197</v>
      </c>
      <c r="P987" s="22">
        <f t="shared" si="126"/>
        <v>0</v>
      </c>
      <c r="Q987" s="22">
        <f t="shared" si="127"/>
        <v>1</v>
      </c>
    </row>
    <row r="988" spans="1:17" x14ac:dyDescent="0.25">
      <c r="A988">
        <f t="shared" si="120"/>
        <v>983</v>
      </c>
      <c r="D988">
        <v>1514272.0909064543</v>
      </c>
      <c r="E988">
        <v>1484093.2766385265</v>
      </c>
      <c r="F988" s="22">
        <v>3466928.5075732251</v>
      </c>
      <c r="G988" s="22">
        <v>34563.385818590708</v>
      </c>
      <c r="H988" s="9">
        <v>492.86722837793786</v>
      </c>
      <c r="I988" s="9">
        <f t="shared" si="123"/>
        <v>13092.776781997789</v>
      </c>
      <c r="J988" s="9">
        <f t="shared" si="124"/>
        <v>3466928.5075732251</v>
      </c>
      <c r="K988" s="9">
        <f t="shared" si="125"/>
        <v>264.79703773306187</v>
      </c>
      <c r="M988" s="9">
        <f t="shared" si="121"/>
        <v>0</v>
      </c>
      <c r="N988" s="22">
        <f t="shared" si="122"/>
        <v>22718625.056422353</v>
      </c>
      <c r="P988" s="22">
        <f t="shared" si="126"/>
        <v>0</v>
      </c>
      <c r="Q988" s="22">
        <f t="shared" si="127"/>
        <v>1</v>
      </c>
    </row>
    <row r="989" spans="1:17" x14ac:dyDescent="0.25">
      <c r="A989">
        <f t="shared" si="120"/>
        <v>984</v>
      </c>
      <c r="D989">
        <v>2780467.8003531452</v>
      </c>
      <c r="E989">
        <v>2658835.7053204672</v>
      </c>
      <c r="F989" s="22">
        <v>3748802.1264102943</v>
      </c>
      <c r="G989" s="22">
        <v>149974.06029183773</v>
      </c>
      <c r="H989" s="9">
        <v>2015.5708207829521</v>
      </c>
      <c r="I989" s="9">
        <f t="shared" si="123"/>
        <v>52768.868108977018</v>
      </c>
      <c r="J989" s="9">
        <f t="shared" si="124"/>
        <v>3748802.1264102943</v>
      </c>
      <c r="K989" s="9">
        <f t="shared" si="125"/>
        <v>71.04192795396628</v>
      </c>
      <c r="M989" s="9">
        <f t="shared" si="121"/>
        <v>0</v>
      </c>
      <c r="N989" s="22">
        <f t="shared" si="122"/>
        <v>101788934.09154375</v>
      </c>
      <c r="P989" s="22">
        <f t="shared" si="126"/>
        <v>0</v>
      </c>
      <c r="Q989" s="22">
        <f t="shared" si="127"/>
        <v>1</v>
      </c>
    </row>
    <row r="990" spans="1:17" x14ac:dyDescent="0.25">
      <c r="A990">
        <f t="shared" si="120"/>
        <v>985</v>
      </c>
      <c r="D990">
        <v>1932252.7541350739</v>
      </c>
      <c r="E990">
        <v>1866991.2578900228</v>
      </c>
      <c r="F990" s="22">
        <v>3176092.2565351999</v>
      </c>
      <c r="G990" s="22">
        <v>76380.578757446026</v>
      </c>
      <c r="H990" s="9">
        <v>1052.0296173663555</v>
      </c>
      <c r="I990" s="9">
        <f t="shared" si="123"/>
        <v>28313.047530952939</v>
      </c>
      <c r="J990" s="9">
        <f t="shared" si="124"/>
        <v>3176092.2565351999</v>
      </c>
      <c r="K990" s="9">
        <f t="shared" si="125"/>
        <v>112.17768956390056</v>
      </c>
      <c r="M990" s="9">
        <f t="shared" si="121"/>
        <v>0</v>
      </c>
      <c r="N990" s="22">
        <f t="shared" si="122"/>
        <v>53450002.805370674</v>
      </c>
      <c r="P990" s="22">
        <f t="shared" si="126"/>
        <v>0</v>
      </c>
      <c r="Q990" s="22">
        <f t="shared" si="127"/>
        <v>1</v>
      </c>
    </row>
    <row r="991" spans="1:17" x14ac:dyDescent="0.25">
      <c r="A991">
        <f t="shared" si="120"/>
        <v>986</v>
      </c>
      <c r="D991">
        <v>2112168.7731587668</v>
      </c>
      <c r="E991">
        <v>2064575.5604215891</v>
      </c>
      <c r="F991" s="22">
        <v>2366601.2849929859</v>
      </c>
      <c r="G991" s="22">
        <v>45904.642238764718</v>
      </c>
      <c r="H991" s="9">
        <v>760.65383871362428</v>
      </c>
      <c r="I991" s="9">
        <f t="shared" si="123"/>
        <v>20647.839413897185</v>
      </c>
      <c r="J991" s="9">
        <f t="shared" si="124"/>
        <v>2366601.2849929859</v>
      </c>
      <c r="K991" s="9">
        <f t="shared" si="125"/>
        <v>114.61738139052588</v>
      </c>
      <c r="M991" s="9">
        <f t="shared" si="121"/>
        <v>0</v>
      </c>
      <c r="N991" s="22">
        <f t="shared" si="122"/>
        <v>38929077.542801388</v>
      </c>
      <c r="P991" s="22">
        <f t="shared" si="126"/>
        <v>0</v>
      </c>
      <c r="Q991" s="22">
        <f t="shared" si="127"/>
        <v>1</v>
      </c>
    </row>
    <row r="992" spans="1:17" x14ac:dyDescent="0.25">
      <c r="A992">
        <f t="shared" si="120"/>
        <v>987</v>
      </c>
      <c r="D992">
        <v>2784486.7358167907</v>
      </c>
      <c r="E992">
        <v>2676074.5888276044</v>
      </c>
      <c r="F992" s="22">
        <v>3227300.5847169789</v>
      </c>
      <c r="G992" s="22">
        <v>126352.37219142281</v>
      </c>
      <c r="H992" s="9">
        <v>1802.3092701936839</v>
      </c>
      <c r="I992" s="9">
        <f t="shared" si="123"/>
        <v>47033.525849788581</v>
      </c>
      <c r="J992" s="9">
        <f t="shared" si="124"/>
        <v>3227300.5847169789</v>
      </c>
      <c r="K992" s="9">
        <f t="shared" si="125"/>
        <v>68.617024269539982</v>
      </c>
      <c r="M992" s="9">
        <f t="shared" si="121"/>
        <v>0</v>
      </c>
      <c r="N992" s="22">
        <f t="shared" si="122"/>
        <v>90839751.114860192</v>
      </c>
      <c r="P992" s="22">
        <f t="shared" si="126"/>
        <v>0</v>
      </c>
      <c r="Q992" s="22">
        <f t="shared" si="127"/>
        <v>1</v>
      </c>
    </row>
    <row r="993" spans="1:17" x14ac:dyDescent="0.25">
      <c r="A993">
        <f t="shared" si="120"/>
        <v>988</v>
      </c>
      <c r="D993">
        <v>1267089.672900087</v>
      </c>
      <c r="E993">
        <v>1233902.0546384596</v>
      </c>
      <c r="F993" s="22">
        <v>3393469.7822273606</v>
      </c>
      <c r="G993" s="22">
        <v>46270.91069623363</v>
      </c>
      <c r="H993" s="9">
        <v>540.38522095613735</v>
      </c>
      <c r="I993" s="9">
        <f t="shared" si="123"/>
        <v>14398.116306624424</v>
      </c>
      <c r="J993" s="9">
        <f t="shared" si="124"/>
        <v>3393469.7822273606</v>
      </c>
      <c r="K993" s="9">
        <f t="shared" si="125"/>
        <v>235.68845465333965</v>
      </c>
      <c r="M993" s="9">
        <f t="shared" si="121"/>
        <v>0</v>
      </c>
      <c r="N993" s="22">
        <f t="shared" si="122"/>
        <v>25402762.831021488</v>
      </c>
      <c r="P993" s="22">
        <f t="shared" si="126"/>
        <v>0</v>
      </c>
      <c r="Q993" s="22">
        <f t="shared" si="127"/>
        <v>1</v>
      </c>
    </row>
    <row r="994" spans="1:17" x14ac:dyDescent="0.25">
      <c r="A994">
        <f t="shared" si="120"/>
        <v>989</v>
      </c>
      <c r="D994">
        <v>1294845.0298051401</v>
      </c>
      <c r="E994">
        <v>1267299.2597496891</v>
      </c>
      <c r="F994" s="22">
        <v>4057846.6072589075</v>
      </c>
      <c r="G994" s="22">
        <v>28841.239671995991</v>
      </c>
      <c r="H994" s="9">
        <v>446.23809778890427</v>
      </c>
      <c r="I994" s="9">
        <f t="shared" si="123"/>
        <v>11950.456880856847</v>
      </c>
      <c r="J994" s="9">
        <f t="shared" si="124"/>
        <v>4057846.6072589075</v>
      </c>
      <c r="K994" s="9">
        <f t="shared" si="125"/>
        <v>339.55577160895626</v>
      </c>
      <c r="M994" s="9">
        <f t="shared" si="121"/>
        <v>0</v>
      </c>
      <c r="N994" s="22">
        <f t="shared" si="122"/>
        <v>19843067.154454786</v>
      </c>
      <c r="P994" s="22">
        <f t="shared" si="126"/>
        <v>0</v>
      </c>
      <c r="Q994" s="22">
        <f t="shared" si="127"/>
        <v>1</v>
      </c>
    </row>
    <row r="995" spans="1:17" x14ac:dyDescent="0.25">
      <c r="A995">
        <f t="shared" si="120"/>
        <v>990</v>
      </c>
      <c r="D995">
        <v>3090768.9822827317</v>
      </c>
      <c r="E995">
        <v>2972944.9987127408</v>
      </c>
      <c r="F995" s="22">
        <v>3896518.8954946017</v>
      </c>
      <c r="G995" s="22">
        <v>125988.03020953017</v>
      </c>
      <c r="H995" s="9">
        <v>1887.4502273787512</v>
      </c>
      <c r="I995" s="9">
        <f t="shared" si="123"/>
        <v>51116.757032004825</v>
      </c>
      <c r="J995" s="9">
        <f t="shared" si="124"/>
        <v>3896518.8954946017</v>
      </c>
      <c r="K995" s="9">
        <f t="shared" si="125"/>
        <v>76.227818855076109</v>
      </c>
      <c r="M995" s="9">
        <f t="shared" si="121"/>
        <v>0</v>
      </c>
      <c r="N995" s="22">
        <f t="shared" si="122"/>
        <v>98336995.168515056</v>
      </c>
      <c r="P995" s="22">
        <f t="shared" si="126"/>
        <v>0</v>
      </c>
      <c r="Q995" s="22">
        <f t="shared" si="127"/>
        <v>1</v>
      </c>
    </row>
    <row r="996" spans="1:17" x14ac:dyDescent="0.25">
      <c r="A996">
        <f t="shared" si="120"/>
        <v>991</v>
      </c>
      <c r="D996">
        <v>1737101.5018899571</v>
      </c>
      <c r="E996">
        <v>1643951.451027185</v>
      </c>
      <c r="F996" s="22">
        <v>2924143.032869698</v>
      </c>
      <c r="G996" s="22">
        <v>152838.92602043736</v>
      </c>
      <c r="H996" s="9">
        <v>1528.2853531870824</v>
      </c>
      <c r="I996" s="9">
        <f t="shared" si="123"/>
        <v>40412.218066305075</v>
      </c>
      <c r="J996" s="9">
        <f t="shared" si="124"/>
        <v>2924143.032869698</v>
      </c>
      <c r="K996" s="9">
        <f t="shared" si="125"/>
        <v>72.357895032438023</v>
      </c>
      <c r="M996" s="9">
        <f t="shared" si="121"/>
        <v>0</v>
      </c>
      <c r="N996" s="22">
        <f t="shared" si="122"/>
        <v>77900293.099740461</v>
      </c>
      <c r="P996" s="22">
        <f t="shared" si="126"/>
        <v>0</v>
      </c>
      <c r="Q996" s="22">
        <f t="shared" si="127"/>
        <v>1</v>
      </c>
    </row>
    <row r="997" spans="1:17" x14ac:dyDescent="0.25">
      <c r="A997">
        <f t="shared" si="120"/>
        <v>992</v>
      </c>
      <c r="D997">
        <v>2554650.5548447855</v>
      </c>
      <c r="E997">
        <v>2501824.6513374657</v>
      </c>
      <c r="F997" s="22">
        <v>2934638.3737185574</v>
      </c>
      <c r="G997" s="22">
        <v>47674.956947868137</v>
      </c>
      <c r="H997" s="9">
        <v>870.2100310402966</v>
      </c>
      <c r="I997" s="9">
        <f t="shared" si="123"/>
        <v>22917.989977615598</v>
      </c>
      <c r="J997" s="9">
        <f t="shared" si="124"/>
        <v>2934638.3737185574</v>
      </c>
      <c r="K997" s="9">
        <f t="shared" si="125"/>
        <v>128.04955306223931</v>
      </c>
      <c r="M997" s="9">
        <f t="shared" si="121"/>
        <v>0</v>
      </c>
      <c r="N997" s="22">
        <f t="shared" si="122"/>
        <v>42901341.581512637</v>
      </c>
      <c r="P997" s="22">
        <f t="shared" si="126"/>
        <v>0</v>
      </c>
      <c r="Q997" s="22">
        <f t="shared" si="127"/>
        <v>1</v>
      </c>
    </row>
    <row r="998" spans="1:17" x14ac:dyDescent="0.25">
      <c r="A998">
        <f t="shared" si="120"/>
        <v>993</v>
      </c>
      <c r="D998">
        <v>3583047.1857923218</v>
      </c>
      <c r="E998">
        <v>3492473.2427231269</v>
      </c>
      <c r="F998" s="22">
        <v>2141534.294516813</v>
      </c>
      <c r="G998" s="22">
        <v>92274.451708549124</v>
      </c>
      <c r="H998" s="9">
        <v>1469.3111629295527</v>
      </c>
      <c r="I998" s="9">
        <f t="shared" si="123"/>
        <v>39294.599461139514</v>
      </c>
      <c r="J998" s="9">
        <f t="shared" si="124"/>
        <v>2141534.294516813</v>
      </c>
      <c r="K998" s="9">
        <f t="shared" si="125"/>
        <v>54.499456003736299</v>
      </c>
      <c r="M998" s="9">
        <f t="shared" si="121"/>
        <v>0</v>
      </c>
      <c r="N998" s="22">
        <f t="shared" si="122"/>
        <v>76447664.627762213</v>
      </c>
      <c r="P998" s="22">
        <f t="shared" si="126"/>
        <v>0</v>
      </c>
      <c r="Q998" s="22">
        <f t="shared" si="127"/>
        <v>1</v>
      </c>
    </row>
    <row r="999" spans="1:17" x14ac:dyDescent="0.25">
      <c r="A999">
        <f t="shared" si="120"/>
        <v>994</v>
      </c>
      <c r="D999">
        <v>1448207.5817073933</v>
      </c>
      <c r="E999">
        <v>1420148.4296824271</v>
      </c>
      <c r="F999" s="22">
        <v>3525864.8367496245</v>
      </c>
      <c r="G999" s="22">
        <v>26595.174532956316</v>
      </c>
      <c r="H999" s="9">
        <v>459.14579208823125</v>
      </c>
      <c r="I999" s="9">
        <f t="shared" si="123"/>
        <v>12173.182514511336</v>
      </c>
      <c r="J999" s="9">
        <f t="shared" si="124"/>
        <v>3525864.8367496245</v>
      </c>
      <c r="K999" s="9">
        <f t="shared" si="125"/>
        <v>289.64199235052394</v>
      </c>
      <c r="M999" s="9">
        <f t="shared" si="121"/>
        <v>0</v>
      </c>
      <c r="N999" s="22">
        <f t="shared" si="122"/>
        <v>20820500.192273047</v>
      </c>
      <c r="P999" s="22">
        <f t="shared" si="126"/>
        <v>0</v>
      </c>
      <c r="Q999" s="22">
        <f t="shared" si="127"/>
        <v>1</v>
      </c>
    </row>
    <row r="1000" spans="1:17" x14ac:dyDescent="0.25">
      <c r="A1000">
        <f t="shared" si="120"/>
        <v>995</v>
      </c>
      <c r="D1000">
        <v>1833680.8447898687</v>
      </c>
      <c r="E1000">
        <v>1803068.2286490465</v>
      </c>
      <c r="F1000" s="22">
        <v>3972687.9179382198</v>
      </c>
      <c r="G1000" s="22">
        <v>48947.602013625728</v>
      </c>
      <c r="H1000" s="9">
        <v>492.71752590472897</v>
      </c>
      <c r="I1000" s="9">
        <f t="shared" si="123"/>
        <v>13280.977386534296</v>
      </c>
      <c r="J1000" s="9">
        <f t="shared" si="124"/>
        <v>3972687.9179382198</v>
      </c>
      <c r="K1000" s="9">
        <f t="shared" si="125"/>
        <v>299.12617138902476</v>
      </c>
      <c r="M1000" s="9">
        <f t="shared" si="121"/>
        <v>0</v>
      </c>
      <c r="N1000" s="22">
        <f t="shared" si="122"/>
        <v>22589266.855130371</v>
      </c>
      <c r="P1000" s="22">
        <f t="shared" si="126"/>
        <v>0</v>
      </c>
      <c r="Q1000" s="22">
        <f t="shared" si="127"/>
        <v>1</v>
      </c>
    </row>
    <row r="1001" spans="1:17" x14ac:dyDescent="0.25">
      <c r="A1001">
        <f t="shared" si="120"/>
        <v>996</v>
      </c>
      <c r="D1001">
        <v>3750969.8617141871</v>
      </c>
      <c r="E1001">
        <v>3580085.4460447389</v>
      </c>
      <c r="F1001" s="22">
        <v>3418424.7043673554</v>
      </c>
      <c r="G1001" s="22">
        <v>186035.85949321656</v>
      </c>
      <c r="H1001" s="9">
        <v>2792.1609494882141</v>
      </c>
      <c r="I1001" s="9">
        <f t="shared" si="123"/>
        <v>74136.494894033414</v>
      </c>
      <c r="J1001" s="9">
        <f t="shared" si="124"/>
        <v>3418424.7043673554</v>
      </c>
      <c r="K1001" s="9">
        <f t="shared" si="125"/>
        <v>46.109877588001183</v>
      </c>
      <c r="M1001" s="9">
        <f t="shared" si="121"/>
        <v>0</v>
      </c>
      <c r="N1001" s="22">
        <f t="shared" si="122"/>
        <v>144854565.08369946</v>
      </c>
      <c r="P1001" s="22">
        <f t="shared" si="126"/>
        <v>0</v>
      </c>
      <c r="Q1001" s="22">
        <f t="shared" si="127"/>
        <v>1</v>
      </c>
    </row>
    <row r="1002" spans="1:17" x14ac:dyDescent="0.25">
      <c r="A1002">
        <f t="shared" si="120"/>
        <v>997</v>
      </c>
      <c r="D1002">
        <v>1652638.6236683861</v>
      </c>
      <c r="E1002">
        <v>1578002.6088431091</v>
      </c>
      <c r="F1002" s="22">
        <v>3566813.6841620975</v>
      </c>
      <c r="G1002" s="22">
        <v>136091.63144630211</v>
      </c>
      <c r="H1002" s="9">
        <v>1220.9916605175604</v>
      </c>
      <c r="I1002" s="9">
        <f t="shared" si="123"/>
        <v>32380.088671798188</v>
      </c>
      <c r="J1002" s="9">
        <f t="shared" si="124"/>
        <v>3566813.6841620975</v>
      </c>
      <c r="K1002" s="9">
        <f t="shared" si="125"/>
        <v>110.15453726254478</v>
      </c>
      <c r="M1002" s="9">
        <f t="shared" si="121"/>
        <v>0</v>
      </c>
      <c r="N1002" s="22">
        <f t="shared" si="122"/>
        <v>61193363.659434281</v>
      </c>
      <c r="P1002" s="22">
        <f t="shared" si="126"/>
        <v>0</v>
      </c>
      <c r="Q1002" s="22">
        <f t="shared" si="127"/>
        <v>1</v>
      </c>
    </row>
    <row r="1003" spans="1:17" x14ac:dyDescent="0.25">
      <c r="A1003">
        <f t="shared" si="120"/>
        <v>998</v>
      </c>
      <c r="D1003">
        <v>3154042.6035224139</v>
      </c>
      <c r="E1003">
        <v>3069617.3037651656</v>
      </c>
      <c r="F1003" s="22">
        <v>2811459.7938469434</v>
      </c>
      <c r="G1003" s="22">
        <v>97146.942216541036</v>
      </c>
      <c r="H1003" s="9">
        <v>1362.4215348875223</v>
      </c>
      <c r="I1003" s="9">
        <f t="shared" si="123"/>
        <v>36627.072046684581</v>
      </c>
      <c r="J1003" s="9">
        <f t="shared" si="124"/>
        <v>2811459.7938469434</v>
      </c>
      <c r="K1003" s="9">
        <f t="shared" si="125"/>
        <v>76.759064723040893</v>
      </c>
      <c r="M1003" s="9">
        <f t="shared" si="121"/>
        <v>0</v>
      </c>
      <c r="N1003" s="22">
        <f t="shared" si="122"/>
        <v>70442684.299522206</v>
      </c>
      <c r="P1003" s="22">
        <f t="shared" si="126"/>
        <v>0</v>
      </c>
      <c r="Q1003" s="22">
        <f t="shared" si="127"/>
        <v>1</v>
      </c>
    </row>
    <row r="1004" spans="1:17" x14ac:dyDescent="0.25">
      <c r="A1004">
        <f t="shared" si="120"/>
        <v>999</v>
      </c>
      <c r="D1004">
        <v>2262470.4582947996</v>
      </c>
      <c r="E1004">
        <v>2217441.8096880578</v>
      </c>
      <c r="F1004" s="22">
        <v>2433344.0769179612</v>
      </c>
      <c r="G1004" s="22">
        <v>49720.084146086461</v>
      </c>
      <c r="H1004" s="9">
        <v>731.27711638734763</v>
      </c>
      <c r="I1004" s="9">
        <f t="shared" si="123"/>
        <v>19535.228911548864</v>
      </c>
      <c r="J1004" s="9">
        <f t="shared" si="124"/>
        <v>2433344.0769179612</v>
      </c>
      <c r="K1004" s="9">
        <f t="shared" si="125"/>
        <v>124.56184096616413</v>
      </c>
      <c r="M1004" s="9">
        <f t="shared" si="121"/>
        <v>0</v>
      </c>
      <c r="N1004" s="22">
        <f t="shared" si="122"/>
        <v>36637113.746179767</v>
      </c>
      <c r="P1004" s="22">
        <f t="shared" si="126"/>
        <v>0</v>
      </c>
      <c r="Q1004" s="22">
        <f t="shared" si="127"/>
        <v>1</v>
      </c>
    </row>
    <row r="1005" spans="1:17" x14ac:dyDescent="0.25">
      <c r="A1005">
        <f t="shared" si="120"/>
        <v>1000</v>
      </c>
      <c r="D1005">
        <v>2271657.3163847728</v>
      </c>
      <c r="E1005">
        <v>2233296.1346373134</v>
      </c>
      <c r="F1005" s="22">
        <v>2827387.8331386205</v>
      </c>
      <c r="G1005" s="22">
        <v>49862.888541886525</v>
      </c>
      <c r="H1005" s="9">
        <v>621.52205934371159</v>
      </c>
      <c r="I1005" s="9">
        <f t="shared" si="123"/>
        <v>16642.615089317762</v>
      </c>
      <c r="J1005" s="9">
        <f t="shared" si="124"/>
        <v>2827387.8331386205</v>
      </c>
      <c r="K1005" s="9">
        <f t="shared" si="125"/>
        <v>169.88843507853576</v>
      </c>
      <c r="M1005" s="9">
        <f t="shared" si="121"/>
        <v>0</v>
      </c>
      <c r="N1005" s="22">
        <f t="shared" si="122"/>
        <v>30457842.3454969</v>
      </c>
      <c r="P1005" s="22">
        <f t="shared" si="126"/>
        <v>0</v>
      </c>
      <c r="Q1005" s="22">
        <f t="shared" si="127"/>
        <v>1</v>
      </c>
    </row>
    <row r="1006" spans="1:17" x14ac:dyDescent="0.25">
      <c r="C1006" s="33" t="s">
        <v>53</v>
      </c>
      <c r="D1006" s="9">
        <f>AVERAGE(D6:D1005)*0.493*0.88</f>
        <v>888657.95432572893</v>
      </c>
      <c r="E1006" s="9">
        <f>AVERAGE(E6:E1005)*0.493*0.88</f>
        <v>864596.78264239151</v>
      </c>
      <c r="F1006" s="9">
        <f t="shared" ref="F1006:I1006" si="128">AVERAGE(F6:F1005)</f>
        <v>3459154.6536708316</v>
      </c>
      <c r="G1006" s="9">
        <f t="shared" si="128"/>
        <v>65368.041721381327</v>
      </c>
      <c r="H1006" s="9">
        <f t="shared" si="128"/>
        <v>900.38371894694819</v>
      </c>
      <c r="I1006" s="9">
        <f t="shared" si="128"/>
        <v>24061.171683337103</v>
      </c>
      <c r="J1006" s="9">
        <f t="shared" ref="J1006" si="129">AVERAGE(J6:J1005)</f>
        <v>3459154.6536708316</v>
      </c>
    </row>
    <row r="1007" spans="1:17" x14ac:dyDescent="0.25">
      <c r="C1007" s="33" t="s">
        <v>54</v>
      </c>
      <c r="D1007" s="9">
        <f t="shared" ref="D1007:I1007" si="130">STDEV(D6:D1005)</f>
        <v>530912.08138465846</v>
      </c>
      <c r="E1007" s="9">
        <f t="shared" si="130"/>
        <v>515836.77331227047</v>
      </c>
      <c r="F1007" s="9">
        <f t="shared" si="130"/>
        <v>845000.36542612466</v>
      </c>
      <c r="G1007" s="9">
        <f t="shared" si="130"/>
        <v>36790.659364343723</v>
      </c>
      <c r="H1007" s="9">
        <f t="shared" si="130"/>
        <v>438.15979127173404</v>
      </c>
      <c r="I1007" s="9">
        <f t="shared" si="130"/>
        <v>11762.805727349885</v>
      </c>
      <c r="J1007" s="9">
        <f t="shared" ref="J1007" si="131">STDEV(J6:J1005)</f>
        <v>845000.36542612466</v>
      </c>
    </row>
    <row r="1008" spans="1:17" x14ac:dyDescent="0.25">
      <c r="C1008" s="33" t="s">
        <v>20</v>
      </c>
      <c r="D1008" s="9">
        <v>0.05</v>
      </c>
      <c r="E1008" s="9">
        <v>0.05</v>
      </c>
      <c r="F1008" s="9">
        <v>0.05</v>
      </c>
      <c r="G1008" s="9">
        <v>0.05</v>
      </c>
      <c r="H1008" s="9">
        <v>0.05</v>
      </c>
      <c r="I1008" s="9">
        <v>0.05</v>
      </c>
      <c r="J1008" s="9">
        <v>0.05</v>
      </c>
    </row>
    <row r="1009" spans="3:10" x14ac:dyDescent="0.25">
      <c r="C1009" s="33" t="s">
        <v>55</v>
      </c>
      <c r="D1009" s="9">
        <f t="shared" ref="D1009:I1009" si="132">CONFIDENCE(D1008,D1007,1000)</f>
        <v>32905.667063268636</v>
      </c>
      <c r="E1009" s="9">
        <f t="shared" si="132"/>
        <v>31971.30695789594</v>
      </c>
      <c r="F1009" s="9">
        <f t="shared" si="132"/>
        <v>52372.702878665114</v>
      </c>
      <c r="G1009" s="9">
        <f t="shared" si="132"/>
        <v>2280.2667909229535</v>
      </c>
      <c r="H1009" s="9">
        <f t="shared" si="132"/>
        <v>27.156926198582429</v>
      </c>
      <c r="I1009" s="9">
        <f t="shared" si="132"/>
        <v>729.05285557751017</v>
      </c>
      <c r="J1009" s="9">
        <f t="shared" ref="J1009" si="133">CONFIDENCE(J1008,J1007,1000)</f>
        <v>52372.702878665114</v>
      </c>
    </row>
    <row r="1010" spans="3:10" x14ac:dyDescent="0.25">
      <c r="D1010" s="2" t="s">
        <v>162</v>
      </c>
      <c r="G1010" s="23"/>
    </row>
    <row r="1011" spans="3:10" x14ac:dyDescent="0.25">
      <c r="C1011" s="18"/>
      <c r="D1011" s="23" t="s">
        <v>88</v>
      </c>
      <c r="E1011" s="66">
        <f>F1006</f>
        <v>3459154.6536708316</v>
      </c>
      <c r="F1011" s="39"/>
      <c r="G1011" s="39"/>
      <c r="H1011" s="9"/>
      <c r="I1011" s="9"/>
      <c r="J1011" s="9"/>
    </row>
    <row r="1012" spans="3:10" x14ac:dyDescent="0.25">
      <c r="D1012" s="46" t="s">
        <v>204</v>
      </c>
      <c r="E1012" s="50">
        <f>I1006</f>
        <v>24061.171683337103</v>
      </c>
      <c r="F1012" s="50">
        <f>(I1006-I1009)</f>
        <v>23332.118827759594</v>
      </c>
      <c r="G1012" s="50">
        <f>(I1006+I1009)</f>
        <v>24790.224538914612</v>
      </c>
      <c r="H1012" s="46" t="s">
        <v>217</v>
      </c>
      <c r="I1012" s="22">
        <f>0.493*0.88*G1006</f>
        <v>28359.271220404076</v>
      </c>
    </row>
    <row r="1013" spans="3:10" x14ac:dyDescent="0.25">
      <c r="D1013" s="22"/>
      <c r="E1013" s="24"/>
      <c r="F1013" s="24"/>
      <c r="G1013" s="24"/>
      <c r="H1013" s="22" t="s">
        <v>207</v>
      </c>
      <c r="I1013" s="47">
        <f>I1012*39.35*0.35</f>
        <v>390578.06288301514</v>
      </c>
      <c r="J1013" s="47"/>
    </row>
    <row r="1014" spans="3:10" x14ac:dyDescent="0.25">
      <c r="D1014" s="33" t="s">
        <v>209</v>
      </c>
      <c r="E1014" s="30">
        <f>E1011/E1012</f>
        <v>143.7650127431813</v>
      </c>
      <c r="F1014" s="30">
        <f>(E1011-F1009)/G1012</f>
        <v>137.42440878033796</v>
      </c>
      <c r="G1014" s="30">
        <f>(E1011+F1009)/F1012</f>
        <v>150.5018632243389</v>
      </c>
      <c r="I1014" s="22">
        <f>I1012*25.39*0.35</f>
        <v>252014.66370012081</v>
      </c>
    </row>
    <row r="1015" spans="3:10" x14ac:dyDescent="0.25">
      <c r="D1015" s="33"/>
      <c r="E1015" s="52"/>
      <c r="F1015" s="47"/>
      <c r="G1015" s="23"/>
      <c r="I1015" s="22">
        <f>I1012*51.2*0.35</f>
        <v>508198.14026964107</v>
      </c>
    </row>
    <row r="1016" spans="3:10" ht="15" customHeight="1" x14ac:dyDescent="0.25">
      <c r="D1016" s="33"/>
      <c r="E1016" s="51"/>
      <c r="F1016" s="38"/>
      <c r="G1016" s="38"/>
    </row>
    <row r="1017" spans="3:10" x14ac:dyDescent="0.25">
      <c r="D1017" s="33"/>
      <c r="E1017" s="30"/>
    </row>
    <row r="1018" spans="3:10" x14ac:dyDescent="0.25">
      <c r="D1018" s="33"/>
      <c r="E1018" s="55"/>
    </row>
    <row r="1019" spans="3:10" x14ac:dyDescent="0.25">
      <c r="D1019" s="33"/>
      <c r="E1019" s="26"/>
    </row>
    <row r="1020" spans="3:10" x14ac:dyDescent="0.25">
      <c r="D1020" t="s">
        <v>3</v>
      </c>
      <c r="E1020" s="59" t="s">
        <v>209</v>
      </c>
    </row>
    <row r="1021" spans="3:10" x14ac:dyDescent="0.25">
      <c r="D1021" t="s">
        <v>238</v>
      </c>
      <c r="E1021" s="60">
        <f>((0.25*E1011)+E1011)/E1012</f>
        <v>179.70626592897662</v>
      </c>
    </row>
    <row r="1022" spans="3:10" x14ac:dyDescent="0.25">
      <c r="D1022" t="s">
        <v>239</v>
      </c>
      <c r="E1022" s="60">
        <f>((0.5*E1011)+(E1011))/E1012</f>
        <v>215.64751911477194</v>
      </c>
    </row>
    <row r="1023" spans="3:10" x14ac:dyDescent="0.25">
      <c r="D1023" t="s">
        <v>240</v>
      </c>
      <c r="E1023" s="60">
        <f>((0.75*E1011)+(E1011))/E1012</f>
        <v>251.58877230056726</v>
      </c>
    </row>
    <row r="1024" spans="3:10" x14ac:dyDescent="0.25">
      <c r="D1024" t="s">
        <v>241</v>
      </c>
      <c r="E1024" s="60">
        <f>(2*E1011)/E1012</f>
        <v>287.5300254863626</v>
      </c>
    </row>
    <row r="1025" spans="4:5" x14ac:dyDescent="0.25">
      <c r="D1025" t="s">
        <v>242</v>
      </c>
      <c r="E1025" s="60">
        <f>(8*E1011)/E1012</f>
        <v>1150.1201019454504</v>
      </c>
    </row>
  </sheetData>
  <mergeCells count="3">
    <mergeCell ref="M2:N2"/>
    <mergeCell ref="P2:Q2"/>
    <mergeCell ref="S2:U2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7</vt:i4>
      </vt:variant>
      <vt:variant>
        <vt:lpstr>Charts</vt:lpstr>
      </vt:variant>
      <vt:variant>
        <vt:i4>2</vt:i4>
      </vt:variant>
      <vt:variant>
        <vt:lpstr>Named Ranges</vt:lpstr>
      </vt:variant>
      <vt:variant>
        <vt:i4>30</vt:i4>
      </vt:variant>
    </vt:vector>
  </HeadingPairs>
  <TitlesOfParts>
    <vt:vector size="39" baseType="lpstr">
      <vt:lpstr>Model Figure</vt:lpstr>
      <vt:lpstr>Parameters</vt:lpstr>
      <vt:lpstr>Cost Analysis</vt:lpstr>
      <vt:lpstr>Life table</vt:lpstr>
      <vt:lpstr>No promotion</vt:lpstr>
      <vt:lpstr>Promotion</vt:lpstr>
      <vt:lpstr>Health Benefit</vt:lpstr>
      <vt:lpstr>CE Plane</vt:lpstr>
      <vt:lpstr>CEAcurve</vt:lpstr>
      <vt:lpstr>'Model Figure'!Age</vt:lpstr>
      <vt:lpstr>Age</vt:lpstr>
      <vt:lpstr>C_Int</vt:lpstr>
      <vt:lpstr>C_Prom</vt:lpstr>
      <vt:lpstr>'Model Figure'!cDR</vt:lpstr>
      <vt:lpstr>cDR</vt:lpstr>
      <vt:lpstr>cRatio</vt:lpstr>
      <vt:lpstr>'No promotion'!cycle</vt:lpstr>
      <vt:lpstr>cycle</vt:lpstr>
      <vt:lpstr>Lifetable</vt:lpstr>
      <vt:lpstr>'No promotion'!MR</vt:lpstr>
      <vt:lpstr>MR</vt:lpstr>
      <vt:lpstr>'Model Figure'!oDR</vt:lpstr>
      <vt:lpstr>oDR</vt:lpstr>
      <vt:lpstr>PLR_2005</vt:lpstr>
      <vt:lpstr>PLR_2013</vt:lpstr>
      <vt:lpstr>PLR_2015</vt:lpstr>
      <vt:lpstr>Ratio_of_2019_to_2005_GDP_deflator</vt:lpstr>
      <vt:lpstr>RR_AMX</vt:lpstr>
      <vt:lpstr>tp_ACDeath_U5</vt:lpstr>
      <vt:lpstr>tp_PDeath_U5</vt:lpstr>
      <vt:lpstr>tpA2B</vt:lpstr>
      <vt:lpstr>tpB2A</vt:lpstr>
      <vt:lpstr>tpB2B</vt:lpstr>
      <vt:lpstr>tpB2C</vt:lpstr>
      <vt:lpstr>tpC2B</vt:lpstr>
      <vt:lpstr>tpC2C</vt:lpstr>
      <vt:lpstr>tpWell</vt:lpstr>
      <vt:lpstr>uMod</vt:lpstr>
      <vt:lpstr>uSev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 OKAFOR</dc:creator>
  <cp:lastModifiedBy>Charles Okafor</cp:lastModifiedBy>
  <cp:lastPrinted>2019-11-12T13:30:36Z</cp:lastPrinted>
  <dcterms:created xsi:type="dcterms:W3CDTF">2015-12-11T20:16:56Z</dcterms:created>
  <dcterms:modified xsi:type="dcterms:W3CDTF">2021-02-18T03:33:05Z</dcterms:modified>
</cp:coreProperties>
</file>