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holli\Documents\WORK\A IDSI\GHANA\EE NCD SSA Data sources\A 2021 update\Paper\Submission I CERA\"/>
    </mc:Choice>
  </mc:AlternateContent>
  <xr:revisionPtr revIDLastSave="0" documentId="8_{38306E66-E289-4605-9ACA-EF1349BD464D}" xr6:coauthVersionLast="47" xr6:coauthVersionMax="47" xr10:uidLastSave="{00000000-0000-0000-0000-000000000000}"/>
  <bookViews>
    <workbookView xWindow="-120" yWindow="-16320" windowWidth="29040" windowHeight="15720" tabRatio="898" xr2:uid="{00000000-000D-0000-FFFF-FFFF00000000}"/>
  </bookViews>
  <sheets>
    <sheet name="Additional File 1" sheetId="24" r:id="rId1"/>
    <sheet name="WORK" sheetId="4" state="hidden" r:id="rId2"/>
    <sheet name="Final " sheetId="6"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U44" i="24" l="1"/>
  <c r="S44" i="24"/>
  <c r="ER42" i="24"/>
  <c r="EQ42" i="24"/>
  <c r="EQ44" i="24" s="1"/>
  <c r="DX45" i="24"/>
  <c r="EM43" i="24"/>
  <c r="EL43" i="24"/>
  <c r="EK43" i="24"/>
  <c r="EJ43" i="24"/>
  <c r="EI43" i="24"/>
  <c r="EH43" i="24"/>
  <c r="EC43" i="24"/>
  <c r="EB43" i="24"/>
  <c r="EA43" i="24"/>
  <c r="DZ43" i="24"/>
  <c r="DY43" i="24"/>
  <c r="DX43" i="24"/>
  <c r="ED43" i="24" s="1"/>
  <c r="DX46" i="24" s="1"/>
  <c r="DO43" i="24"/>
  <c r="DT43" i="24" s="1"/>
  <c r="DN45" i="24" s="1"/>
  <c r="DP43" i="24"/>
  <c r="DQ43" i="24"/>
  <c r="DR43" i="24"/>
  <c r="DS43" i="24"/>
  <c r="DN43" i="24"/>
  <c r="DI43" i="24"/>
  <c r="DH43" i="24"/>
  <c r="DG43" i="24"/>
  <c r="DF43" i="24"/>
  <c r="DE43" i="24"/>
  <c r="DD43" i="24"/>
  <c r="CX43" i="24"/>
  <c r="CW43" i="24"/>
  <c r="CV43" i="24"/>
  <c r="CU43" i="24"/>
  <c r="CZ43" i="24" s="1"/>
  <c r="CT43" i="24"/>
  <c r="CS43" i="24"/>
  <c r="CR43" i="24"/>
  <c r="CQ43" i="24"/>
  <c r="CH43" i="24"/>
  <c r="CI43" i="24"/>
  <c r="CG45" i="24" s="1"/>
  <c r="CJ43" i="24"/>
  <c r="CK43" i="24"/>
  <c r="CG46" i="24" s="1"/>
  <c r="CL43" i="24"/>
  <c r="CG43" i="24"/>
  <c r="CM43" i="24" s="1"/>
  <c r="CG44" i="24" s="1"/>
  <c r="AE44" i="24"/>
  <c r="I43" i="24"/>
  <c r="I45" i="24" s="1"/>
  <c r="J43" i="24"/>
  <c r="H43" i="24"/>
  <c r="H45" i="24" s="1"/>
  <c r="AF43" i="24"/>
  <c r="K43" i="24"/>
  <c r="K45" i="24" s="1"/>
  <c r="L43" i="24"/>
  <c r="M43" i="24"/>
  <c r="N43" i="24"/>
  <c r="O43" i="24"/>
  <c r="Q43" i="24"/>
  <c r="R43" i="24"/>
  <c r="S43" i="24"/>
  <c r="T43" i="24"/>
  <c r="U43" i="24"/>
  <c r="V43" i="24"/>
  <c r="W43" i="24"/>
  <c r="X43" i="24"/>
  <c r="Y43" i="24"/>
  <c r="Z43" i="24"/>
  <c r="AA43" i="24"/>
  <c r="AB43" i="24"/>
  <c r="AC43" i="24"/>
  <c r="O49" i="24"/>
  <c r="O48" i="24"/>
  <c r="O47" i="24"/>
  <c r="AD45" i="24"/>
  <c r="W45" i="24"/>
  <c r="BZ44" i="24"/>
  <c r="BY44" i="24"/>
  <c r="BX44" i="24"/>
  <c r="BW44" i="24"/>
  <c r="BV44" i="24"/>
  <c r="BU44" i="24"/>
  <c r="BT44" i="24"/>
  <c r="BS44" i="24"/>
  <c r="BR44" i="24"/>
  <c r="BQ44" i="24"/>
  <c r="BP44" i="24"/>
  <c r="BO44" i="24"/>
  <c r="BN44" i="24"/>
  <c r="BM44" i="24"/>
  <c r="BL44" i="24"/>
  <c r="BK44" i="24"/>
  <c r="BJ44" i="24"/>
  <c r="BI44" i="24"/>
  <c r="BH44" i="24"/>
  <c r="BD44" i="24"/>
  <c r="BC44" i="24"/>
  <c r="BB44" i="24"/>
  <c r="BA44" i="24"/>
  <c r="AZ44" i="24"/>
  <c r="AY44" i="24"/>
  <c r="AX44" i="24"/>
  <c r="AW44" i="24"/>
  <c r="AV44" i="24"/>
  <c r="AU44" i="24"/>
  <c r="AT44" i="24"/>
  <c r="AS44" i="24"/>
  <c r="AR44" i="24"/>
  <c r="AQ44" i="24"/>
  <c r="AP44" i="24"/>
  <c r="AO44" i="24"/>
  <c r="AN44" i="24"/>
  <c r="AM44" i="24"/>
  <c r="AL44" i="24"/>
  <c r="AK44" i="24"/>
  <c r="AJ44" i="24"/>
  <c r="AF44" i="24"/>
  <c r="AB44" i="24"/>
  <c r="AA44" i="24"/>
  <c r="Z44" i="24"/>
  <c r="Y44" i="24"/>
  <c r="X44" i="24"/>
  <c r="V44" i="24"/>
  <c r="T44" i="24"/>
  <c r="R44" i="24"/>
  <c r="Q44" i="24"/>
  <c r="O44" i="24"/>
  <c r="N44" i="24"/>
  <c r="M44" i="24"/>
  <c r="J44" i="24"/>
  <c r="BZ43" i="24"/>
  <c r="BY43" i="24"/>
  <c r="BX43" i="24"/>
  <c r="BW43" i="24"/>
  <c r="BV43" i="24"/>
  <c r="BU43" i="24"/>
  <c r="BT43" i="24"/>
  <c r="BS43" i="24"/>
  <c r="BR43" i="24"/>
  <c r="BQ43" i="24"/>
  <c r="BP43" i="24"/>
  <c r="BP45" i="24" s="1"/>
  <c r="BO43" i="24"/>
  <c r="BN43" i="24"/>
  <c r="BM43" i="24"/>
  <c r="BL43" i="24"/>
  <c r="BK43" i="24"/>
  <c r="BJ43" i="24"/>
  <c r="BI43" i="24"/>
  <c r="BH43" i="24"/>
  <c r="BD43" i="24"/>
  <c r="BC43" i="24"/>
  <c r="BB43" i="24"/>
  <c r="BA43" i="24"/>
  <c r="AZ43" i="24"/>
  <c r="AZ45" i="24" s="1"/>
  <c r="AY43" i="24"/>
  <c r="AY45" i="24" s="1"/>
  <c r="AX43" i="24"/>
  <c r="AW43" i="24"/>
  <c r="AV43" i="24"/>
  <c r="AU43" i="24"/>
  <c r="AT43" i="24"/>
  <c r="AS43" i="24"/>
  <c r="AR43" i="24"/>
  <c r="AQ43" i="24"/>
  <c r="AP43" i="24"/>
  <c r="AO43" i="24"/>
  <c r="AN43" i="24"/>
  <c r="AM43" i="24"/>
  <c r="AL43" i="24"/>
  <c r="AK43" i="24"/>
  <c r="AJ43" i="24"/>
  <c r="L45" i="24"/>
  <c r="CQ46" i="24" l="1"/>
  <c r="CQ44" i="24"/>
  <c r="EH44" i="24"/>
  <c r="CQ45" i="24"/>
  <c r="EN43" i="24"/>
  <c r="EH46" i="24" s="1"/>
  <c r="DX44" i="24"/>
  <c r="DN46" i="24"/>
  <c r="DJ43" i="24"/>
  <c r="DN44" i="24"/>
  <c r="BQ45" i="24"/>
  <c r="M45" i="24"/>
  <c r="BW45" i="24"/>
  <c r="BM45" i="24"/>
  <c r="AM45" i="24"/>
  <c r="AU45" i="24"/>
  <c r="BC45" i="24"/>
  <c r="AN45" i="24"/>
  <c r="AV45" i="24"/>
  <c r="BD45" i="24"/>
  <c r="BO45" i="24"/>
  <c r="BH45" i="24"/>
  <c r="BX45" i="24"/>
  <c r="AP45" i="24"/>
  <c r="AX45" i="24"/>
  <c r="BI45" i="24"/>
  <c r="BY45" i="24"/>
  <c r="AQ45" i="24"/>
  <c r="AJ45" i="24"/>
  <c r="AR45" i="24"/>
  <c r="BL45" i="24"/>
  <c r="BT45" i="24"/>
  <c r="AO45" i="24"/>
  <c r="AW45" i="24"/>
  <c r="BN45" i="24"/>
  <c r="BV45" i="24"/>
  <c r="BU45" i="24"/>
  <c r="AK45" i="24"/>
  <c r="AS45" i="24"/>
  <c r="BA45" i="24"/>
  <c r="BJ45" i="24"/>
  <c r="BR45" i="24"/>
  <c r="BZ45" i="24"/>
  <c r="AL45" i="24"/>
  <c r="AT45" i="24"/>
  <c r="BB45" i="24"/>
  <c r="BK45" i="24"/>
  <c r="BS45" i="24"/>
  <c r="J45" i="24"/>
  <c r="N45" i="24"/>
  <c r="O45" i="24"/>
  <c r="Q45" i="24"/>
  <c r="CA24" i="24"/>
  <c r="CB24" i="24" s="1"/>
  <c r="BE24" i="24"/>
  <c r="BF24" i="24" s="1"/>
  <c r="CA23" i="24"/>
  <c r="CB23" i="24" s="1"/>
  <c r="BE23" i="24"/>
  <c r="BF23" i="24" s="1"/>
  <c r="CA40" i="24"/>
  <c r="CB40" i="24" s="1"/>
  <c r="BE40" i="24"/>
  <c r="BF40" i="24" s="1"/>
  <c r="CA39" i="24"/>
  <c r="CB39" i="24" s="1"/>
  <c r="BE39" i="24"/>
  <c r="BF39" i="24" s="1"/>
  <c r="CA38" i="24"/>
  <c r="CB38" i="24" s="1"/>
  <c r="BE38" i="24"/>
  <c r="BF38" i="24" s="1"/>
  <c r="CA37" i="24"/>
  <c r="CB37" i="24" s="1"/>
  <c r="BE37" i="24"/>
  <c r="BF37" i="24" s="1"/>
  <c r="CA36" i="24"/>
  <c r="CB36" i="24" s="1"/>
  <c r="BE36" i="24"/>
  <c r="BF36" i="24" s="1"/>
  <c r="CA35" i="24"/>
  <c r="CB35" i="24" s="1"/>
  <c r="BE35" i="24"/>
  <c r="BF35" i="24" s="1"/>
  <c r="CA34" i="24"/>
  <c r="CB34" i="24" s="1"/>
  <c r="BE34" i="24"/>
  <c r="BF34" i="24" s="1"/>
  <c r="CA33" i="24"/>
  <c r="CB33" i="24" s="1"/>
  <c r="BE33" i="24"/>
  <c r="BF33" i="24" s="1"/>
  <c r="CA32" i="24"/>
  <c r="CB32" i="24" s="1"/>
  <c r="BE32" i="24"/>
  <c r="BF32" i="24" s="1"/>
  <c r="CA31" i="24"/>
  <c r="CB31" i="24" s="1"/>
  <c r="BE31" i="24"/>
  <c r="BF31" i="24" s="1"/>
  <c r="CA30" i="24"/>
  <c r="CB30" i="24" s="1"/>
  <c r="BE30" i="24"/>
  <c r="BF30" i="24" s="1"/>
  <c r="CA29" i="24"/>
  <c r="CB29" i="24" s="1"/>
  <c r="BE29" i="24"/>
  <c r="BF29" i="24" s="1"/>
  <c r="CA28" i="24"/>
  <c r="CB28" i="24" s="1"/>
  <c r="BE28" i="24"/>
  <c r="BF28" i="24" s="1"/>
  <c r="CA27" i="24"/>
  <c r="CB27" i="24" s="1"/>
  <c r="BE27" i="24"/>
  <c r="BF27" i="24" s="1"/>
  <c r="CA26" i="24"/>
  <c r="CB26" i="24" s="1"/>
  <c r="BE26" i="24"/>
  <c r="BF26" i="24" s="1"/>
  <c r="CA25" i="24"/>
  <c r="CB25" i="24" s="1"/>
  <c r="BE25" i="24"/>
  <c r="BF25" i="24" s="1"/>
  <c r="CA22" i="24"/>
  <c r="CB22" i="24" s="1"/>
  <c r="BE22" i="24"/>
  <c r="BF22" i="24" s="1"/>
  <c r="CA21" i="24"/>
  <c r="CB21" i="24" s="1"/>
  <c r="BE21" i="24"/>
  <c r="BF21" i="24" s="1"/>
  <c r="CA20" i="24"/>
  <c r="CB20" i="24" s="1"/>
  <c r="BE20" i="24"/>
  <c r="BF20" i="24" s="1"/>
  <c r="CA19" i="24"/>
  <c r="CB19" i="24" s="1"/>
  <c r="BE19" i="24"/>
  <c r="BF19" i="24" s="1"/>
  <c r="CA18" i="24"/>
  <c r="CB18" i="24" s="1"/>
  <c r="BE18" i="24"/>
  <c r="BF18" i="24" s="1"/>
  <c r="CA17" i="24"/>
  <c r="CB17" i="24" s="1"/>
  <c r="BE17" i="24"/>
  <c r="BF17" i="24" s="1"/>
  <c r="CA16" i="24"/>
  <c r="CB16" i="24" s="1"/>
  <c r="BE16" i="24"/>
  <c r="BF16" i="24" s="1"/>
  <c r="CA15" i="24"/>
  <c r="CB15" i="24" s="1"/>
  <c r="BE15" i="24"/>
  <c r="BF15" i="24" s="1"/>
  <c r="CA14" i="24"/>
  <c r="CB14" i="24" s="1"/>
  <c r="BE14" i="24"/>
  <c r="BF14" i="24" s="1"/>
  <c r="CA13" i="24"/>
  <c r="CB13" i="24" s="1"/>
  <c r="BE13" i="24"/>
  <c r="BF13" i="24" s="1"/>
  <c r="CA12" i="24"/>
  <c r="CB12" i="24" s="1"/>
  <c r="BE12" i="24"/>
  <c r="BF12" i="24" s="1"/>
  <c r="CA11" i="24"/>
  <c r="CB11" i="24" s="1"/>
  <c r="BE11" i="24"/>
  <c r="BF11" i="24" s="1"/>
  <c r="CA10" i="24"/>
  <c r="CB10" i="24" s="1"/>
  <c r="BE10" i="24"/>
  <c r="BF10" i="24" s="1"/>
  <c r="CA9" i="24"/>
  <c r="CB9" i="24" s="1"/>
  <c r="BE9" i="24"/>
  <c r="BF9" i="24" s="1"/>
  <c r="CA8" i="24"/>
  <c r="CB8" i="24" s="1"/>
  <c r="BE8" i="24"/>
  <c r="BF8" i="24" s="1"/>
  <c r="CA7" i="24"/>
  <c r="CB7" i="24" s="1"/>
  <c r="BE7" i="24"/>
  <c r="BF7" i="24" s="1"/>
  <c r="CA6" i="24"/>
  <c r="BE6" i="24"/>
  <c r="EH45" i="24" l="1"/>
  <c r="DD46" i="24"/>
  <c r="DD45" i="24"/>
  <c r="DD44" i="24"/>
  <c r="BE43" i="24"/>
  <c r="AD43" i="24"/>
  <c r="BE45" i="24"/>
  <c r="BE44" i="24"/>
  <c r="CA44" i="24"/>
  <c r="CA45" i="24"/>
  <c r="CA43" i="24"/>
  <c r="R45" i="24"/>
  <c r="CB6" i="24"/>
  <c r="BF6" i="24"/>
  <c r="CB44" i="24" l="1"/>
  <c r="CB45" i="24"/>
  <c r="CB43" i="24"/>
  <c r="BF43" i="24"/>
  <c r="BF46" i="24"/>
  <c r="BF45" i="24"/>
  <c r="BF44" i="24"/>
  <c r="AE43" i="24"/>
  <c r="T45" i="24"/>
  <c r="S45" i="24"/>
  <c r="U45" i="24" l="1"/>
  <c r="V89" i="6"/>
  <c r="V90" i="6"/>
  <c r="V91" i="6"/>
  <c r="V92" i="6"/>
  <c r="V93" i="6"/>
  <c r="V94" i="6"/>
  <c r="V95" i="6"/>
  <c r="V96" i="6"/>
  <c r="V97" i="6"/>
  <c r="V98" i="6"/>
  <c r="V99" i="6"/>
  <c r="V100" i="6"/>
  <c r="V101" i="6"/>
  <c r="V102" i="6"/>
  <c r="V103" i="6"/>
  <c r="V104" i="6"/>
  <c r="V105" i="6"/>
  <c r="V106" i="6"/>
  <c r="V107" i="6"/>
  <c r="V108" i="6"/>
  <c r="V109" i="6"/>
  <c r="V110" i="6"/>
  <c r="V111" i="6"/>
  <c r="V112" i="6"/>
  <c r="V113" i="6"/>
  <c r="V114" i="6"/>
  <c r="V115" i="6"/>
  <c r="V116" i="6"/>
  <c r="V117" i="6"/>
  <c r="V118" i="6"/>
  <c r="V119" i="6"/>
  <c r="V120" i="6"/>
  <c r="V121" i="6"/>
  <c r="V122" i="6"/>
  <c r="V123" i="6"/>
  <c r="V124" i="6"/>
  <c r="V125" i="6"/>
  <c r="V126" i="6"/>
  <c r="V127" i="6"/>
  <c r="V128" i="6"/>
  <c r="V129" i="6"/>
  <c r="V130" i="6"/>
  <c r="V131" i="6"/>
  <c r="V132" i="6"/>
  <c r="V133" i="6"/>
  <c r="V134" i="6"/>
  <c r="V135" i="6"/>
  <c r="V136" i="6"/>
  <c r="V137" i="6"/>
  <c r="V138" i="6"/>
  <c r="V139" i="6"/>
  <c r="V140" i="6"/>
  <c r="V141" i="6"/>
  <c r="V142" i="6"/>
  <c r="V143" i="6"/>
  <c r="V144" i="6"/>
  <c r="V145" i="6"/>
  <c r="V146" i="6"/>
  <c r="V88" i="6"/>
  <c r="V52" i="6"/>
  <c r="W52" i="6" s="1"/>
  <c r="V53" i="6"/>
  <c r="W53" i="6" s="1"/>
  <c r="V54" i="6"/>
  <c r="W54" i="6" s="1"/>
  <c r="V55" i="6"/>
  <c r="W55" i="6" s="1"/>
  <c r="V56" i="6"/>
  <c r="W56" i="6" s="1"/>
  <c r="V57" i="6"/>
  <c r="W57" i="6" s="1"/>
  <c r="V58" i="6"/>
  <c r="W58" i="6" s="1"/>
  <c r="V59" i="6"/>
  <c r="W59" i="6" s="1"/>
  <c r="V60" i="6"/>
  <c r="W60" i="6" s="1"/>
  <c r="V61" i="6"/>
  <c r="W61" i="6" s="1"/>
  <c r="V62" i="6"/>
  <c r="W62" i="6" s="1"/>
  <c r="V63" i="6"/>
  <c r="W63" i="6" s="1"/>
  <c r="V64" i="6"/>
  <c r="W64" i="6" s="1"/>
  <c r="V65" i="6"/>
  <c r="W65" i="6" s="1"/>
  <c r="V66" i="6"/>
  <c r="W66" i="6" s="1"/>
  <c r="V67" i="6"/>
  <c r="W67" i="6" s="1"/>
  <c r="V68" i="6"/>
  <c r="W68" i="6" s="1"/>
  <c r="V69" i="6"/>
  <c r="W69" i="6" s="1"/>
  <c r="V51" i="6"/>
  <c r="W51" i="6" s="1"/>
  <c r="V29" i="6"/>
  <c r="W29" i="6" s="1"/>
  <c r="V30" i="6"/>
  <c r="W30" i="6" s="1"/>
  <c r="V31" i="6"/>
  <c r="W31" i="6" s="1"/>
  <c r="V32" i="6"/>
  <c r="W32" i="6" s="1"/>
  <c r="V33" i="6"/>
  <c r="W33" i="6" s="1"/>
  <c r="V34" i="6"/>
  <c r="W34" i="6" s="1"/>
  <c r="V35" i="6"/>
  <c r="W35" i="6" s="1"/>
  <c r="V36" i="6"/>
  <c r="W36" i="6" s="1"/>
  <c r="V37" i="6"/>
  <c r="W37" i="6" s="1"/>
  <c r="V38" i="6"/>
  <c r="W38" i="6" s="1"/>
  <c r="V39" i="6"/>
  <c r="W39" i="6" s="1"/>
  <c r="V40" i="6"/>
  <c r="W40" i="6" s="1"/>
  <c r="V41" i="6"/>
  <c r="W41" i="6" s="1"/>
  <c r="V42" i="6"/>
  <c r="W42" i="6" s="1"/>
  <c r="V43" i="6"/>
  <c r="W43" i="6" s="1"/>
  <c r="V44" i="6"/>
  <c r="W44" i="6" s="1"/>
  <c r="V45" i="6"/>
  <c r="W45" i="6" s="1"/>
  <c r="V46" i="6"/>
  <c r="W46" i="6" s="1"/>
  <c r="V47" i="6"/>
  <c r="W47" i="6" s="1"/>
  <c r="V28" i="6"/>
  <c r="W28" i="6" s="1"/>
  <c r="V27" i="6"/>
  <c r="W27" i="6" s="1"/>
  <c r="E29" i="4"/>
  <c r="E30" i="4"/>
  <c r="V45" i="24" l="1"/>
  <c r="E31" i="4"/>
  <c r="X45" i="24" l="1"/>
  <c r="Y45" i="24" l="1"/>
  <c r="Z45" i="24" l="1"/>
  <c r="AC45" i="24" l="1"/>
  <c r="AA45" i="24"/>
  <c r="AB45" i="24"/>
  <c r="AF45"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tc={57A55EFC-9069-410B-B29D-81D9D11BF477}</author>
    <author>tc={B0FDECBE-25A8-4C01-A77D-BD8513AED284}</author>
    <author>tc={AEB1D6E6-6821-4761-A1EE-FC51E940BA7B}</author>
    <author>tc={4DD8AF83-7D43-468F-BD34-77A9C8B98EDA}</author>
    <author>tc={CF111941-BFE3-4938-ABF8-0BE1FA759652}</author>
    <author>tc={20E2F0F2-2B6A-4A69-A7B6-C3AFDF45F34E}</author>
    <author>tc={FA77501A-CCC1-4854-B122-A8642710F8EF}</author>
    <author>tc={B8799E77-D800-4A88-B434-B2049F810357}</author>
    <author>Samantha Hollingworth</author>
    <author>Sam Hollingworth</author>
    <author>tc={9C9D8472-8924-4436-A807-BEB20A768FAA}</author>
    <author>tc={6134895E-74D9-453C-A5F4-1C6D6CBBFC6B}</author>
    <author>tc={2443F349-24DF-4E96-B98C-2E07F2CD7EA4}</author>
    <author>tc={9AB5C2A6-212F-42C6-962A-EAF233B74D9C}</author>
    <author>tc={9A9DB116-BFFB-4AE2-927B-7E9D70A753E3}</author>
    <author>tc={94335B71-D6F4-4925-BA72-93152E136509}</author>
    <author>tc={6080532C-F7A1-4779-BDB5-CFF1B6865DEA}</author>
    <author>tc={B6D4F355-3A5E-4A0B-AB81-754120CAF44D}</author>
    <author>tc={46DDA6FC-B0C8-402F-9DD0-FE2E8FC95264}</author>
  </authors>
  <commentList>
    <comment ref="BM1" authorId="0" shapeId="0" xr:uid="{57A55EFC-9069-410B-B29D-81D9D11BF477}">
      <text>
        <t>[Threaded comment]
Your version of Excel allows you to read this threaded comment; however, any edits to it will get removed if the file is opened in a newer version of Excel. Learn more: https://go.microsoft.com/fwlink/?linkid=870924
Comment:
    OR QALYs</t>
      </text>
    </comment>
    <comment ref="DG1" authorId="1" shapeId="0" xr:uid="{B0FDECBE-25A8-4C01-A77D-BD8513AED284}">
      <text>
        <t>[Threaded comment]
Your version of Excel allows you to read this threaded comment; however, any edits to it will get removed if the file is opened in a newer version of Excel. Learn more: https://go.microsoft.com/fwlink/?linkid=870924
Comment:
    Order changed for 4,5,and 6 to better reflect expert opinion in LMIC
See email 21 May 2020</t>
      </text>
    </comment>
    <comment ref="DQ1" authorId="2" shapeId="0" xr:uid="{AEB1D6E6-6821-4761-A1EE-FC51E940BA7B}">
      <text>
        <t>[Threaded comment]
Your version of Excel allows you to read this threaded comment; however, any edits to it will get removed if the file is opened in a newer version of Excel. Learn more: https://go.microsoft.com/fwlink/?linkid=870924
Comment:
    Order changed for 4,5,and 6 to better reflect expert opinion in LMIC
See email 21 May 2020</t>
      </text>
    </comment>
    <comment ref="W7" authorId="3" shapeId="0" xr:uid="{4DD8AF83-7D43-468F-BD34-77A9C8B98EDA}">
      <text>
        <t>[Threaded comment]
Your version of Excel allows you to read this threaded comment; however, any edits to it will get removed if the file is opened in a newer version of Excel. Learn more: https://go.microsoft.com/fwlink/?linkid=870924
Comment:
    2016 base year</t>
      </text>
    </comment>
    <comment ref="BM7" authorId="4" shapeId="0" xr:uid="{CF111941-BFE3-4938-ABF8-0BE1FA759652}">
      <text>
        <t>[Threaded comment]
Your version of Excel allows you to read this threaded comment; however, any edits to it will get removed if the file is opened in a newer version of Excel. Learn more: https://go.microsoft.com/fwlink/?linkid=870924
Comment:
    HALY</t>
      </text>
    </comment>
    <comment ref="BM11" authorId="5" shapeId="0" xr:uid="{20E2F0F2-2B6A-4A69-A7B6-C3AFDF45F34E}">
      <text>
        <t>[Threaded comment]
Your version of Excel allows you to read this threaded comment; however, any edits to it will get removed if the file is opened in a newer version of Excel. Learn more: https://go.microsoft.com/fwlink/?linkid=870924
Comment:
    DALY</t>
      </text>
    </comment>
    <comment ref="Q13" authorId="6" shapeId="0" xr:uid="{FA77501A-CCC1-4854-B122-A8642710F8EF}">
      <text>
        <t>[Threaded comment]
Your version of Excel allows you to read this threaded comment; however, any edits to it will get removed if the file is opened in a newer version of Excel. Learn more: https://go.microsoft.com/fwlink/?linkid=870924
Comment:
    health life years but still weighted  with GBD estimates</t>
      </text>
    </comment>
    <comment ref="AE13" authorId="7" shapeId="0" xr:uid="{B8799E77-D800-4A88-B434-B2049F810357}">
      <text>
        <t>[Threaded comment]
Your version of Excel allows you to read this threaded comment; however, any edits to it will get removed if the file is opened in a newer version of Excel. Learn more: https://go.microsoft.com/fwlink/?linkid=870924
Comment:
    expansion path, you select interventions until the budget is exhausted</t>
      </text>
    </comment>
    <comment ref="W14" authorId="8" shapeId="0" xr:uid="{C4D4AAFA-2279-4288-9FEB-15387926775E}">
      <text>
        <r>
          <rPr>
            <b/>
            <sz val="9"/>
            <color indexed="81"/>
            <rFont val="Tahoma"/>
            <charset val="1"/>
          </rPr>
          <t>Samantha Hollingworth:</t>
        </r>
        <r>
          <rPr>
            <sz val="9"/>
            <color indexed="81"/>
            <rFont val="Tahoma"/>
            <charset val="1"/>
          </rPr>
          <t xml:space="preserve">
not stated</t>
        </r>
      </text>
    </comment>
    <comment ref="B18" authorId="9" shapeId="0" xr:uid="{303B2A4D-6110-4CFA-AA83-19E315DC7A88}">
      <text>
        <r>
          <rPr>
            <b/>
            <sz val="9"/>
            <color rgb="FF000000"/>
            <rFont val="Tahoma"/>
            <family val="2"/>
          </rPr>
          <t>Sam Hollingworth:</t>
        </r>
        <r>
          <rPr>
            <sz val="9"/>
            <color rgb="FF000000"/>
            <rFont val="Tahoma"/>
            <family val="2"/>
          </rPr>
          <t xml:space="preserve">
</t>
        </r>
        <r>
          <rPr>
            <sz val="9"/>
            <color rgb="FF000000"/>
            <rFont val="Tahoma"/>
            <family val="2"/>
          </rPr>
          <t>iDSI!</t>
        </r>
      </text>
    </comment>
    <comment ref="B22" authorId="9" shapeId="0" xr:uid="{F1BDF2D9-751A-4D03-9B0E-749FFFDB53FF}">
      <text>
        <r>
          <rPr>
            <b/>
            <sz val="9"/>
            <color indexed="81"/>
            <rFont val="Tahoma"/>
            <charset val="1"/>
          </rPr>
          <t>Sam Hollingworth:</t>
        </r>
        <r>
          <rPr>
            <sz val="9"/>
            <color indexed="81"/>
            <rFont val="Tahoma"/>
            <charset val="1"/>
          </rPr>
          <t xml:space="preserve">
Downey L
Chalkidou K</t>
        </r>
      </text>
    </comment>
    <comment ref="Q22" authorId="10" shapeId="0" xr:uid="{9C9D8472-8924-4436-A807-BEB20A768FAA}">
      <text>
        <t>[Threaded comment]
Your version of Excel allows you to read this threaded comment; however, any edits to it will get removed if the file is opened in a newer version of Excel. Learn more: https://go.microsoft.com/fwlink/?linkid=870924
Comment:
    DA deaths averted</t>
      </text>
    </comment>
    <comment ref="Q24" authorId="11" shapeId="0" xr:uid="{6134895E-74D9-453C-A5F4-1C6D6CBBFC6B}">
      <text>
        <t>[Threaded comment]
Your version of Excel allows you to read this threaded comment; however, any edits to it will get removed if the file is opened in a newer version of Excel. Learn more: https://go.microsoft.com/fwlink/?linkid=870924
Comment:
    return-to-work rates, intervention costs, and the cost of rehabilitation services to estimate cost-savings</t>
      </text>
    </comment>
    <comment ref="Y24" authorId="12" shapeId="0" xr:uid="{2443F349-24DF-4E96-B98C-2E07F2CD7EA4}">
      <text>
        <t>[Threaded comment]
Your version of Excel allows you to read this threaded comment; however, any edits to it will get removed if the file is opened in a newer version of Excel. Learn more: https://go.microsoft.com/fwlink/?linkid=870924
Comment:
    also 5% and 8%</t>
      </text>
    </comment>
    <comment ref="AD24" authorId="13" shapeId="0" xr:uid="{9AB5C2A6-212F-42C6-962A-EAF233B74D9C}">
      <text>
        <t>[Threaded comment]
Your version of Excel allows you to read this threaded comment; however, any edits to it will get removed if the file is opened in a newer version of Excel. Learn more: https://go.microsoft.com/fwlink/?linkid=870924
Comment:
    Not stated but inferred</t>
      </text>
    </comment>
    <comment ref="W26" authorId="14" shapeId="0" xr:uid="{9A9DB116-BFFB-4AE2-927B-7E9D70A753E3}">
      <text>
        <t>[Threaded comment]
Your version of Excel allows you to read this threaded comment; however, any edits to it will get removed if the file is opened in a newer version of Excel. Learn more: https://go.microsoft.com/fwlink/?linkid=870924
Comment:
    10y, 30y, lifetime</t>
      </text>
    </comment>
    <comment ref="AE26" authorId="15" shapeId="0" xr:uid="{94335B71-D6F4-4925-BA72-93152E136509}">
      <text>
        <t>[Threaded comment]
Your version of Excel allows you to read this threaded comment; however, any edits to it will get removed if the file is opened in a newer version of Excel. Learn more: https://go.microsoft.com/fwlink/?linkid=870924
Comment:
    The WHO defines ICER as “very cost-effective” if it is less than one times the per capita Gross Domestic Product (GDP) or “cost-effective” if it is less than three times the per capita GDP [17]. Current GDP per capita for South Africa is $6003</t>
      </text>
    </comment>
    <comment ref="AE28" authorId="16" shapeId="0" xr:uid="{6080532C-F7A1-4779-BDB5-CFF1B6865DEA}">
      <text>
        <t>[Threaded comment]
Your version of Excel allows you to read this threaded comment; however, any edits to it will get removed if the file is opened in a newer version of Excel. Learn more: https://go.microsoft.com/fwlink/?linkid=870924
Comment:
    US$910 GDP pc in 2013</t>
      </text>
    </comment>
    <comment ref="W29" authorId="8" shapeId="0" xr:uid="{C7C95EDA-2AF0-410D-A9D9-29F7E7063220}">
      <text>
        <r>
          <rPr>
            <b/>
            <sz val="9"/>
            <color indexed="81"/>
            <rFont val="Tahoma"/>
            <charset val="1"/>
          </rPr>
          <t>Samantha Hollingworth:</t>
        </r>
        <r>
          <rPr>
            <sz val="9"/>
            <color indexed="81"/>
            <rFont val="Tahoma"/>
            <charset val="1"/>
          </rPr>
          <t xml:space="preserve">
lifetime</t>
        </r>
      </text>
    </comment>
    <comment ref="W31" authorId="8" shapeId="0" xr:uid="{6A91AB2B-0E60-4DAF-A1A5-6A7B072E2219}">
      <text>
        <r>
          <rPr>
            <b/>
            <sz val="9"/>
            <color indexed="81"/>
            <rFont val="Tahoma"/>
            <charset val="1"/>
          </rPr>
          <t>Samantha Hollingworth:</t>
        </r>
        <r>
          <rPr>
            <sz val="9"/>
            <color indexed="81"/>
            <rFont val="Tahoma"/>
            <charset val="1"/>
          </rPr>
          <t xml:space="preserve">
lifetime</t>
        </r>
      </text>
    </comment>
    <comment ref="W32" authorId="8" shapeId="0" xr:uid="{1C09C4DA-1607-4F6E-8847-0334FC749225}">
      <text>
        <r>
          <rPr>
            <b/>
            <sz val="9"/>
            <color indexed="81"/>
            <rFont val="Tahoma"/>
            <charset val="1"/>
          </rPr>
          <t>Samantha Hollingworth:</t>
        </r>
        <r>
          <rPr>
            <sz val="9"/>
            <color indexed="81"/>
            <rFont val="Tahoma"/>
            <charset val="1"/>
          </rPr>
          <t xml:space="preserve">
lifetime</t>
        </r>
      </text>
    </comment>
    <comment ref="X34" authorId="17" shapeId="0" xr:uid="{B6D4F355-3A5E-4A0B-AB81-754120CAF44D}">
      <text>
        <t>[Threaded comment]
Your version of Excel allows you to read this threaded comment; however, any edits to it will get removed if the file is opened in a newer version of Excel. Learn more: https://go.microsoft.com/fwlink/?linkid=870924
Comment:
    commercial power plant within a nature reserve close to Cape Town, SA. The 1743 permanent employees had a wide range of occupations, which included engineers, plant operators, physicists, technicians, artisans and support staff working in shifts. The power plant included a health and wellness department that conducted routine annual health risk assessments (HRAs) on self-selected employees and provided occupational health services.</t>
      </text>
    </comment>
    <comment ref="W38" authorId="8" shapeId="0" xr:uid="{C19F8C5F-2604-4007-B0D9-E9AA1B8C1142}">
      <text>
        <r>
          <rPr>
            <b/>
            <sz val="9"/>
            <color indexed="81"/>
            <rFont val="Tahoma"/>
            <charset val="1"/>
          </rPr>
          <t>Samantha Hollingworth:</t>
        </r>
        <r>
          <rPr>
            <sz val="9"/>
            <color indexed="81"/>
            <rFont val="Tahoma"/>
            <charset val="1"/>
          </rPr>
          <t xml:space="preserve">
not stated</t>
        </r>
      </text>
    </comment>
    <comment ref="BM42" authorId="18" shapeId="0" xr:uid="{46DDA6FC-B0C8-402F-9DD0-FE2E8FC95264}">
      <text>
        <t>[Threaded comment]
Your version of Excel allows you to read this threaded comment; however, any edits to it will get removed if the file is opened in a newer version of Excel. Learn more: https://go.microsoft.com/fwlink/?linkid=870924
Comment:
    OR QALYs</t>
      </text>
    </comment>
    <comment ref="Y44" authorId="8" shapeId="0" xr:uid="{004429EB-DB67-474B-ADC3-11A0A6CF4A9F}">
      <text>
        <r>
          <rPr>
            <b/>
            <sz val="9"/>
            <color indexed="81"/>
            <rFont val="Tahoma"/>
            <charset val="1"/>
          </rPr>
          <t>Samantha Hollingworth:</t>
        </r>
        <r>
          <rPr>
            <sz val="9"/>
            <color indexed="81"/>
            <rFont val="Tahoma"/>
            <charset val="1"/>
          </rPr>
          <t xml:space="preserve">
check if it included Adibe</t>
        </r>
      </text>
    </comment>
  </commentList>
</comments>
</file>

<file path=xl/sharedStrings.xml><?xml version="1.0" encoding="utf-8"?>
<sst xmlns="http://schemas.openxmlformats.org/spreadsheetml/2006/main" count="3229" uniqueCount="1154">
  <si>
    <t xml:space="preserve">TR Population stated </t>
  </si>
  <si>
    <t>TR Intervention stated</t>
  </si>
  <si>
    <t>iDSI RC</t>
  </si>
  <si>
    <t>Source</t>
  </si>
  <si>
    <t>Cooper</t>
  </si>
  <si>
    <t>Score</t>
  </si>
  <si>
    <t>0 or 1</t>
  </si>
  <si>
    <t>Item</t>
  </si>
  <si>
    <t>General</t>
  </si>
  <si>
    <t>1+</t>
  </si>
  <si>
    <t>Meta-analysis of RCTs with direct comparison between comparator therapies, measuring final outcomes</t>
  </si>
  <si>
    <t>Single RCT with direct comparison between comparator therapies, measuring final outcomes</t>
  </si>
  <si>
    <t>2+</t>
  </si>
  <si>
    <t>Meta-analysis of RCTs with direct comparison between comparator therapies, measuring surrogate* outcomes Meta-analysis of placebo-controlled RCTs with similar trial populations, measuring the final outcomes for each individual therapy</t>
  </si>
  <si>
    <t>Single RCT with direct comparison between comparator therapies, measuring the surrogate* outcomes Single placebo-controlled RCTs with similar trial populations, measuring the final outcomes for each individual therapy</t>
  </si>
  <si>
    <t>3+</t>
  </si>
  <si>
    <t>Meta-analysis of placebo-controlled RCTs with similar trial populations, measuring the surrogate* outcomes</t>
  </si>
  <si>
    <t>Single placebo-controlled RCTs with similar trial populations, measuring the surrogate* outcomes for each individual therapy</t>
  </si>
  <si>
    <t>Case control or cohort studies</t>
  </si>
  <si>
    <t>Non-analytic studies, for example, case reports, case series</t>
  </si>
  <si>
    <t>Expert opinion</t>
  </si>
  <si>
    <t xml:space="preserve">Case series or analysis of reliable administrative databases specifically conducted for the study covering patients solely from the jurisdiction of interest </t>
  </si>
  <si>
    <t>Recent case series or analysis of reliable administrative databases covering patients solely from the jurisdiction of interest</t>
  </si>
  <si>
    <t xml:space="preserve">Recent case series or analysis of reliable administrative databases covering patients solely from another jurisdiction </t>
  </si>
  <si>
    <t xml:space="preserve">Old case series or analysis of reliable administrative databases. Estimates from RCTs </t>
  </si>
  <si>
    <t>Estimates from previously published economic analyses: unsourced</t>
  </si>
  <si>
    <t xml:space="preserve">Prospective data collection or analysis of reliable administrative data for specific study </t>
  </si>
  <si>
    <t>Recently published results of prospective data collection or recent analysis of reliable administrative data – same jurisdiction</t>
  </si>
  <si>
    <t xml:space="preserve">Unsourced data from previous economic evaluations – same jurisdiction </t>
  </si>
  <si>
    <t xml:space="preserve">Recently published results of prospective data collection or recent analysis of reliable administrative data – different jurisdiction </t>
  </si>
  <si>
    <t>Unsourced data from previous economic evaluation – different jurisdiction</t>
  </si>
  <si>
    <t>Costs</t>
  </si>
  <si>
    <t xml:space="preserve">Cost calculations based on reliable databases or data sources conducted for specific study – same jurisdiction </t>
  </si>
  <si>
    <t xml:space="preserve">Recently published cost calculations based on reliable databases or data course – same jurisdiction </t>
  </si>
  <si>
    <t>Unsourced data from previous economic evaluation – same jurisdiction</t>
  </si>
  <si>
    <t xml:space="preserve">Recently published cost calculations based on reliable databases or data sources – different jurisdiction </t>
  </si>
  <si>
    <t xml:space="preserve">Unsourced data from previous economic evaluation – different jurisdiction </t>
  </si>
  <si>
    <t>Indirect utility assessment from specific study from patient sample with disease(s) of interest, using a tool validated for the patient population</t>
  </si>
  <si>
    <t>Indirect utility assessment from a patient sample with disease(s) of interest, using a tool not validated for the patient population</t>
  </si>
  <si>
    <t>Indirect utility assessment from previous study from patient sample with disease(s) of interest, using a tool validated for thepatient population</t>
  </si>
  <si>
    <t>Unsourced utility data from previous study – method of elicitation unknown</t>
  </si>
  <si>
    <t>Patient preference values obtained from a visual analogue scale</t>
  </si>
  <si>
    <t>Delphi panels, expert opinion</t>
  </si>
  <si>
    <t xml:space="preserve">Aminde </t>
  </si>
  <si>
    <t xml:space="preserve">Type of economic evaluation </t>
  </si>
  <si>
    <t>Incremental cost effectiveness ratio</t>
  </si>
  <si>
    <t xml:space="preserve">Cost effectiveness as described by authors </t>
  </si>
  <si>
    <t xml:space="preserve">TR Comparator stated </t>
  </si>
  <si>
    <t xml:space="preserve">TR Outcome stated </t>
  </si>
  <si>
    <t>TR Limitations stated (general)</t>
  </si>
  <si>
    <t xml:space="preserve">TR Conflict of interest statement included </t>
  </si>
  <si>
    <t xml:space="preserve">TR Funding source stated </t>
  </si>
  <si>
    <t>COM Comparator clearly stated</t>
  </si>
  <si>
    <t xml:space="preserve">COM Reported ICER </t>
  </si>
  <si>
    <t>EV Parameter sources stated</t>
  </si>
  <si>
    <t>EV Parameter sources cited</t>
  </si>
  <si>
    <t xml:space="preserve">HO Weighting methods stated </t>
  </si>
  <si>
    <t>CO costs in local currency</t>
  </si>
  <si>
    <t>TD Time horizon clearly stated</t>
  </si>
  <si>
    <t>TD Discounting for both costs and outcomes clearly stated</t>
  </si>
  <si>
    <t>PE Perspective clearly stated</t>
  </si>
  <si>
    <t>HE Subgroup analysis performed/stated</t>
  </si>
  <si>
    <t xml:space="preserve">UN Reported results of sensitivity analysis </t>
  </si>
  <si>
    <t>BI Impact on budget stated</t>
  </si>
  <si>
    <t>EQ Influence of equity considerations stated in the paper</t>
  </si>
  <si>
    <t>First author country</t>
  </si>
  <si>
    <t>First author institution</t>
  </si>
  <si>
    <t>Title</t>
  </si>
  <si>
    <t>Citation</t>
  </si>
  <si>
    <t>Year published</t>
  </si>
  <si>
    <t>Country/ countries</t>
  </si>
  <si>
    <t>CO costs in USD</t>
  </si>
  <si>
    <t xml:space="preserve">Economic perspective </t>
  </si>
  <si>
    <t>CEA, CUA, CMA, COI, other</t>
  </si>
  <si>
    <t>Give value + 95%CI</t>
  </si>
  <si>
    <t>Direct utility assessment for the specific study from a sample either: (a) of the general population; (b) with knowledge of the disease(s) of interest; (c) of patients with the disease(s) of interest</t>
  </si>
  <si>
    <t>Direct utility assessment frm a previous study from a sample either: (a) of the general population; (b) with knowledge of the disease(s) of interest; (c) of patients with the disease(s) of interest</t>
  </si>
  <si>
    <t>Options</t>
  </si>
  <si>
    <t>P, I</t>
  </si>
  <si>
    <t>population, individual</t>
  </si>
  <si>
    <t xml:space="preserve">Intervention measure </t>
  </si>
  <si>
    <t>Tab 3</t>
  </si>
  <si>
    <t xml:space="preserve">EE Design </t>
  </si>
  <si>
    <t>E, M</t>
  </si>
  <si>
    <t>Empirical, modelling</t>
  </si>
  <si>
    <t>Time horizon</t>
  </si>
  <si>
    <t>eg 10 years, lifetime</t>
  </si>
  <si>
    <t>Discount rate</t>
  </si>
  <si>
    <t xml:space="preserve">3%, 5% etc </t>
  </si>
  <si>
    <t>society, government, health care system, funder</t>
  </si>
  <si>
    <t>Sensitivity analysis (# iterations)</t>
  </si>
  <si>
    <t>One-way, PSA, not stated (# iterations)</t>
  </si>
  <si>
    <t>Currency and year</t>
  </si>
  <si>
    <t>Threshold</t>
  </si>
  <si>
    <t>WTP, WHO 3xGDP,  not stated</t>
  </si>
  <si>
    <t>macrosimulation, macro,  macro (Markov), microsimulation, micro (discrete event simulation), PE analysis</t>
  </si>
  <si>
    <t>Type of modelling</t>
  </si>
  <si>
    <t>Corresponding author country</t>
  </si>
  <si>
    <t>Corresponding author institution</t>
  </si>
  <si>
    <t>TR Decision problem characterized?</t>
  </si>
  <si>
    <t>TR Limitations characterized?</t>
  </si>
  <si>
    <t>TR Declaration of interest reported?</t>
  </si>
  <si>
    <t>EV Systematic review used?</t>
  </si>
  <si>
    <t>COM  Comparator is standard of care?</t>
  </si>
  <si>
    <t>HO DALYs as main outcome?</t>
  </si>
  <si>
    <t>CO Costs are true to reported perspective?</t>
  </si>
  <si>
    <t>CO Costs include implementation?</t>
  </si>
  <si>
    <t>TD Lifetime time horizon used?</t>
  </si>
  <si>
    <t>TD 3% discount rate used?</t>
  </si>
  <si>
    <t>TD Discount rate used for costs and effects?</t>
  </si>
  <si>
    <t>PE Limited societal perspective used?</t>
  </si>
  <si>
    <t>PE Direct health costs reported?</t>
  </si>
  <si>
    <t>HE Subgroup analysis performed/stated?</t>
  </si>
  <si>
    <t>BI Budget impact assessment performed?</t>
  </si>
  <si>
    <t>UN Structural sensitivity analysis performed?</t>
  </si>
  <si>
    <t>UN Sensitivity analysis of parameter source performed (deterministic)?</t>
  </si>
  <si>
    <t>UN Sensitivity analysis of parameter precision performed (probabilistic)?</t>
  </si>
  <si>
    <t>Reporting standard score (n=21)</t>
  </si>
  <si>
    <t>Methodological specification score (n=19)</t>
  </si>
  <si>
    <t>EQ Equity addressed at all in the paper?</t>
  </si>
  <si>
    <t>Epidemiology</t>
  </si>
  <si>
    <t>Clinical effectiveness</t>
  </si>
  <si>
    <t>Downey</t>
  </si>
  <si>
    <t>Resources</t>
  </si>
  <si>
    <t>Outcome (QoL)</t>
  </si>
  <si>
    <t>Equity</t>
  </si>
  <si>
    <t>Other</t>
  </si>
  <si>
    <t>Unclear</t>
  </si>
  <si>
    <t>QS Epi</t>
  </si>
  <si>
    <t>QS effect</t>
  </si>
  <si>
    <t>QS Resources</t>
  </si>
  <si>
    <t>QS Costs</t>
  </si>
  <si>
    <t>QS Equity</t>
  </si>
  <si>
    <t>QS Outcome (Utility)</t>
  </si>
  <si>
    <t>Quality Score for 6 data domains</t>
  </si>
  <si>
    <t xml:space="preserve">Intervention target </t>
  </si>
  <si>
    <t>Data sources and quality</t>
  </si>
  <si>
    <t>Tab 1</t>
  </si>
  <si>
    <t>Study characteristics</t>
  </si>
  <si>
    <t>(adapted from epi)</t>
  </si>
  <si>
    <t>text</t>
  </si>
  <si>
    <t>value</t>
  </si>
  <si>
    <t>Paper</t>
  </si>
  <si>
    <t>QS Effectiveness</t>
  </si>
  <si>
    <t>QS Epidemiology</t>
  </si>
  <si>
    <t>Ekwunife, Obinna </t>
  </si>
  <si>
    <t>Adibe, Maxwell O</t>
  </si>
  <si>
    <t> Gaziano TA</t>
  </si>
  <si>
    <t>Ortegon, M.</t>
  </si>
  <si>
    <t>Robberstad, B.</t>
  </si>
  <si>
    <t>Rosendaal, N. T.</t>
  </si>
  <si>
    <t>Suleiman, I. A.</t>
  </si>
  <si>
    <t>Cost-utility analysis of antihypertensive medications in Nigeria: a decision analys</t>
  </si>
  <si>
    <t>Nigeria</t>
  </si>
  <si>
    <t>Cost Effectiveness and Resource Allocation 2013, 11:2</t>
  </si>
  <si>
    <t>A, G, N, O academic, government, non-government (NGO), other</t>
  </si>
  <si>
    <t>A</t>
  </si>
  <si>
    <t xml:space="preserve">Nigeria </t>
  </si>
  <si>
    <t>QALY</t>
  </si>
  <si>
    <t>CUA</t>
  </si>
  <si>
    <t>modelling</t>
  </si>
  <si>
    <t>markov</t>
  </si>
  <si>
    <t>health care system</t>
  </si>
  <si>
    <t>PSA</t>
  </si>
  <si>
    <t>3xGDP</t>
  </si>
  <si>
    <t>2600-15000/QALY</t>
  </si>
  <si>
    <t>targeted approach, gap approach, gradient approach</t>
  </si>
  <si>
    <t>Cardiovascular disease prevention with a multidrug regimen in the developing world: a cost-effectiveness analysis</t>
  </si>
  <si>
    <t>The Lancet 2006, 368:679-686</t>
  </si>
  <si>
    <t>USA</t>
  </si>
  <si>
    <t>p</t>
  </si>
  <si>
    <t>CEA</t>
  </si>
  <si>
    <t>society</t>
  </si>
  <si>
    <t xml:space="preserve">Year currency was reported </t>
  </si>
  <si>
    <t xml:space="preserve">USD </t>
  </si>
  <si>
    <t xml:space="preserve">3xGDP </t>
  </si>
  <si>
    <t>300-1300/QALY</t>
  </si>
  <si>
    <t>Service Use?</t>
  </si>
  <si>
    <t>Cost effectiveness of strategies to combat cardiovascular disease, diabetes, and tobacco use in sub-Saharan Africa and South East Asia: mathematical modelling study</t>
  </si>
  <si>
    <t>BMJ 2012;344:e607</t>
  </si>
  <si>
    <t>SSA and South-East Asia</t>
  </si>
  <si>
    <t>Colombia</t>
  </si>
  <si>
    <t xml:space="preserve">Geneva </t>
  </si>
  <si>
    <t>N</t>
  </si>
  <si>
    <t>DALY</t>
  </si>
  <si>
    <t>didn't specify</t>
  </si>
  <si>
    <t>lifetime</t>
  </si>
  <si>
    <t>one-way</t>
  </si>
  <si>
    <t>international dollar</t>
  </si>
  <si>
    <t>WHO-CHOICE</t>
  </si>
  <si>
    <t>&lt;$Int2000 per DALY averted</t>
  </si>
  <si>
    <r>
      <t xml:space="preserve">Resources - </t>
    </r>
    <r>
      <rPr>
        <b/>
        <i/>
        <sz val="12"/>
        <color theme="1"/>
        <rFont val="Calibri"/>
        <scheme val="minor"/>
      </rPr>
      <t xml:space="preserve">Service Use? </t>
    </r>
  </si>
  <si>
    <r>
      <t xml:space="preserve">Case series or analysis of reliable administrative databases specifically conducted for the study covering patients solely from the </t>
    </r>
    <r>
      <rPr>
        <b/>
        <sz val="10"/>
        <color rgb="FF222222"/>
        <rFont val="Calibri"/>
        <scheme val="minor"/>
      </rPr>
      <t>jurisdiction of interest</t>
    </r>
    <r>
      <rPr>
        <sz val="10"/>
        <color rgb="FF222222"/>
        <rFont val="Calibri"/>
        <family val="2"/>
        <scheme val="minor"/>
      </rPr>
      <t xml:space="preserve"> </t>
    </r>
  </si>
  <si>
    <t>developing countries</t>
  </si>
  <si>
    <t>Cost-effectiveness of medical interventions to prevent cardiovascular disease in a sub-Saharan African country – the case of Tanzania</t>
  </si>
  <si>
    <t>Cost Eff Resour Alloc. 2007; 5: 3.</t>
  </si>
  <si>
    <t>Tanzania</t>
  </si>
  <si>
    <t xml:space="preserve">Norway </t>
  </si>
  <si>
    <t>USD</t>
  </si>
  <si>
    <t>WTP</t>
  </si>
  <si>
    <t>&lt;85USD/DALY</t>
  </si>
  <si>
    <t xml:space="preserve">Costs and Cost-Effectiveness of Hypertension Screening and Treatment in Adults with Hypertension in Rural Nigeria in the Context of a Health Insurance Program </t>
  </si>
  <si>
    <t>PLOS ONE 2016; 11(9):</t>
  </si>
  <si>
    <t xml:space="preserve">Netherlands </t>
  </si>
  <si>
    <t xml:space="preserve">modelling </t>
  </si>
  <si>
    <t xml:space="preserve">markov </t>
  </si>
  <si>
    <t>not stated</t>
  </si>
  <si>
    <t>1xGDP/capita/DALY averted</t>
  </si>
  <si>
    <t>2742 USD</t>
  </si>
  <si>
    <t>1 - they used household surveys to collect demograhic data</t>
  </si>
  <si>
    <t xml:space="preserve">Pharmacoeconomic Evaluation of Anti-Diabetic Therapy in A Nigerian Tertiary Health Institution </t>
  </si>
  <si>
    <t>Annals of African Medicine 2005; 5(3)</t>
  </si>
  <si>
    <t>COST OF ILLNESS STUDY</t>
  </si>
  <si>
    <t>Adibe, M. O.</t>
  </si>
  <si>
    <t>Cost-Utility Analysis of Pharmaceutical Care Intervention Versus Usual Care in Management of Nigerian Patients with Type 2 Diabetes</t>
  </si>
  <si>
    <t>Value Health Reg Issues</t>
  </si>
  <si>
    <t>i</t>
  </si>
  <si>
    <t xml:space="preserve">empirical </t>
  </si>
  <si>
    <t>prospective</t>
  </si>
  <si>
    <t xml:space="preserve">1 year </t>
  </si>
  <si>
    <t>univariate</t>
  </si>
  <si>
    <t>NGN</t>
  </si>
  <si>
    <t>NGN 250,000</t>
  </si>
  <si>
    <t>GDP/capita</t>
  </si>
  <si>
    <t>http://www.ucdenver.edu/academics/colleges/PublicHealth/resourcesfor/Faculty/perraillon/perraillonteaching/Documents/lecture_13_Uncertainty.pdf</t>
  </si>
  <si>
    <t>Primary and secondary prevention interventions for cardiovascular disease in low-income and middle-income countries: a systematic review of economic evaluations</t>
  </si>
  <si>
    <t>Aminde, L. N.</t>
  </si>
  <si>
    <t>Cost Eff Resour Alloc</t>
  </si>
  <si>
    <t xml:space="preserve">LMIC </t>
  </si>
  <si>
    <t>Australia</t>
  </si>
  <si>
    <t>both</t>
  </si>
  <si>
    <t xml:space="preserve">Not an EE - Looks at the evidence used in the EE in LMIC </t>
  </si>
  <si>
    <t>A South African pharmacoeconomic analysis of the Acute lnfarction Ramipril Efficacy (AIRE) Study</t>
  </si>
  <si>
    <t>Anderson, A. N.</t>
  </si>
  <si>
    <t>Cardiovasc J S Afr. 2000 Apr;11(2):89-94.</t>
  </si>
  <si>
    <t xml:space="preserve">South Africa </t>
  </si>
  <si>
    <t xml:space="preserve">emprical </t>
  </si>
  <si>
    <t>3.8 years</t>
  </si>
  <si>
    <t>third-party funder</t>
  </si>
  <si>
    <t>0%, 5% and 10%</t>
  </si>
  <si>
    <t xml:space="preserve">one-way </t>
  </si>
  <si>
    <t xml:space="preserve">Rand </t>
  </si>
  <si>
    <t>AT1 receptor blockers-cost-effectiveness within the South African context</t>
  </si>
  <si>
    <t>S Afr Med J. 2000 May;90(5):494-8.</t>
  </si>
  <si>
    <t xml:space="preserve">A </t>
  </si>
  <si>
    <t xml:space="preserve">Source </t>
  </si>
  <si>
    <t>Exact Text</t>
  </si>
  <si>
    <t xml:space="preserve">Medline and Cochrane </t>
  </si>
  <si>
    <t>published peer-reviewed RCTs</t>
  </si>
  <si>
    <t>empirical</t>
  </si>
  <si>
    <t>retrospective</t>
  </si>
  <si>
    <t>Rand</t>
  </si>
  <si>
    <t xml:space="preserve">not stated </t>
  </si>
  <si>
    <t>Basu, S.</t>
  </si>
  <si>
    <t>Comparative effectiveness and cost-effectiveness of treat-to-target versus benefit-based tailored treatment of type 2 diabetes in low-income and middle-income countries: a modelling analysis</t>
  </si>
  <si>
    <t>Lancet Diabetes Endocrinol. 2016 Nov;4(11):922-932. doi: 10.1016/S2213-8587(16)30270-4. Epub 2016 Oct 4.</t>
  </si>
  <si>
    <t xml:space="preserve">China, Ghana, India, Mexico, and South Africa </t>
  </si>
  <si>
    <t>Biccard, B. M.</t>
  </si>
  <si>
    <t>The pharmaco-economics of peri-operative beta-blocker and statin therapy in South Africa</t>
  </si>
  <si>
    <t>S Afr Med J. 2006 Nov;96(11):1199-202.</t>
  </si>
  <si>
    <t xml:space="preserve">UK </t>
  </si>
  <si>
    <t>Pharmacoeconomic analysis</t>
  </si>
  <si>
    <t>Measuring the burden of disease and the cost-effectiveness of health interventions: A case study in Guinea</t>
  </si>
  <si>
    <t>Jha, P.</t>
  </si>
  <si>
    <t>Not an EE</t>
  </si>
  <si>
    <t>Cost-effectiveness of medical primary prevention strategies to reduce absolute risk of cardiovascular disease in Tanzania: a Markov modelling study</t>
  </si>
  <si>
    <t>Ngalesoni, F. N.</t>
  </si>
  <si>
    <t>BMC Health Serv Res. 2016 May 17;16:185. doi: 10.1186/s12913-016-1409-3.</t>
  </si>
  <si>
    <t>Tanazania</t>
  </si>
  <si>
    <t>g</t>
  </si>
  <si>
    <t>Norway</t>
  </si>
  <si>
    <t>a</t>
  </si>
  <si>
    <t>60 years</t>
  </si>
  <si>
    <t>multiple</t>
  </si>
  <si>
    <t>multiple - dependent on level of risk</t>
  </si>
  <si>
    <t>Oral enalapril-hydrochlorothiazide-methyldopa as first line treatment for severe hypertension in Nigerians</t>
  </si>
  <si>
    <t>Ofor, O. O.</t>
  </si>
  <si>
    <t>Outcomes and costs of implementing a community-based intervention for hypertension in an urban slum in Kenya</t>
  </si>
  <si>
    <t>Oti, S. O.</t>
  </si>
  <si>
    <t>Bull World Health Organ. 2016 Jul 1;94(7):501-9. doi: 10.2471/BLT.15.156513. Epub 2016 Apr 26.</t>
  </si>
  <si>
    <t>Kenya</t>
  </si>
  <si>
    <t>Netherlands</t>
  </si>
  <si>
    <t>population</t>
  </si>
  <si>
    <t>$</t>
  </si>
  <si>
    <t>CBA</t>
  </si>
  <si>
    <t>0.5 years</t>
  </si>
  <si>
    <t xml:space="preserve">health care system </t>
  </si>
  <si>
    <t>Prevention and treatment of cardiovascular disease in Ethiopia: a cost-effectiveness analysis</t>
  </si>
  <si>
    <t>Tolla, M. T.</t>
  </si>
  <si>
    <t>Cost Eff Resour Alloc. 2016 Aug 12;14:10. doi: 10.1186/s12962-016-0059-y. eCollection 2016.</t>
  </si>
  <si>
    <t>Ethiopia</t>
  </si>
  <si>
    <t xml:space="preserve">a </t>
  </si>
  <si>
    <t xml:space="preserve">DALY </t>
  </si>
  <si>
    <t xml:space="preserve">CEA </t>
  </si>
  <si>
    <t xml:space="preserve">WTP </t>
  </si>
  <si>
    <t xml:space="preserve">population </t>
  </si>
  <si>
    <t>WHO-CHOICE CVD</t>
  </si>
  <si>
    <t>not stated "determining the appropruiate CE ratio threshold level is beyond the scope of this paper, we therefore discuss the implications of scaling-up the intervention with lowest ICER and leave the decision to policymakeres to futerh select intervention that best fit the thel coal budget constraint</t>
  </si>
  <si>
    <t>3 = WHO Choice; 1 SSA and South East Asia; 1 Geneva</t>
  </si>
  <si>
    <t>absence of national data on the current level of incidence he analysis used
respective estimates for the East Africa regio</t>
  </si>
  <si>
    <t>Manyema et al. BMC Public Health (2016) 16:405 DOI 10.1186/s12889-016-3085-y</t>
  </si>
  <si>
    <t>Modelling the potential impact of a sugar-sweetened beverage tax on stroke mortality, costs and health-adjusted life years in South Africa</t>
  </si>
  <si>
    <t>Manyema, M</t>
  </si>
  <si>
    <t xml:space="preserve">CUA </t>
  </si>
  <si>
    <t xml:space="preserve">Text </t>
  </si>
  <si>
    <t>South African Government Employees Medical Scheme (GEM</t>
  </si>
  <si>
    <t>e 2012 South African National Health and Nutrition Examination Survey (SANHANES-1), a baseline cross-sectional survey of the SANHANES series, were used to derive baseline consumption of SSBs</t>
  </si>
  <si>
    <t>derived from the 2010 GBD data for South Africa</t>
  </si>
  <si>
    <t>Applying a private sector capitation model to the management of type 2 diabetes in the South African public sector: a cost-effectiveness analysis</t>
  </si>
  <si>
    <t>Volmink, C</t>
  </si>
  <si>
    <t>Volmink et al. BMC Health Services Research 2014, 14:444</t>
  </si>
  <si>
    <t>government</t>
  </si>
  <si>
    <t>bootstrapping</t>
  </si>
  <si>
    <t>&lt; GDP/capita</t>
  </si>
  <si>
    <t xml:space="preserve">probablistic </t>
  </si>
  <si>
    <t>Striving for the impossible dream: a community based multipractice collaborative model of diabetes management</t>
  </si>
  <si>
    <t>Cost-effectiveness analysis of hypertension guidelines in South Africa: absolute risk versus blood pressure level</t>
  </si>
  <si>
    <t xml:space="preserve">Gaziano TA </t>
  </si>
  <si>
    <t xml:space="preserve">USA </t>
  </si>
  <si>
    <t>$9000/QALY</t>
  </si>
  <si>
    <t>Is fenofibrate a cost-saving treatment for middle-aged individuals with type 2 diabetes? A South African private-sector perspective</t>
  </si>
  <si>
    <t xml:space="preserve">Wessels F </t>
  </si>
  <si>
    <t>Cardiovasc J Afr 2010; 21: 43–46</t>
  </si>
  <si>
    <t>ZAR</t>
  </si>
  <si>
    <t>ZAR$95000/QALY</t>
  </si>
  <si>
    <t>individual</t>
  </si>
  <si>
    <t xml:space="preserve">retrospective </t>
  </si>
  <si>
    <t xml:space="preserve">private sector </t>
  </si>
  <si>
    <t>Health gains and financial risk protection afforded by public financing of selected interventions in Ethiopia: an extended cost-effectiveness analysis</t>
  </si>
  <si>
    <t>Verguet, S.</t>
  </si>
  <si>
    <t>Lancet Glob Health. 2015 May;3(5):e288-96. doi: 10.1016/S2214-109X(14)70346-8.</t>
  </si>
  <si>
    <t xml:space="preserve">Ethiopia </t>
  </si>
  <si>
    <t>Value Health Reg Issues. 2013 Sep - Oct;2(2):189-198. doi: 10.1016/j.vhri.2013.06.009. Epub 2013 Sep 13.</t>
  </si>
  <si>
    <t xml:space="preserve">individual </t>
  </si>
  <si>
    <t xml:space="preserve">prospective </t>
  </si>
  <si>
    <t>3%, 6%</t>
  </si>
  <si>
    <t xml:space="preserve">WHOCHOICE </t>
  </si>
  <si>
    <t>NGN788330</t>
  </si>
  <si>
    <t>%</t>
  </si>
  <si>
    <t>n</t>
  </si>
  <si>
    <t>Gaziano TA</t>
  </si>
  <si>
    <t>deaths averted/$10000</t>
  </si>
  <si>
    <t xml:space="preserve">incremental </t>
  </si>
  <si>
    <t xml:space="preserve">society </t>
  </si>
  <si>
    <t>discrete (10000x)</t>
  </si>
  <si>
    <t>Type</t>
  </si>
  <si>
    <t>QS Resources &amp; service use</t>
  </si>
  <si>
    <t>iDSI RC-R</t>
  </si>
  <si>
    <t>iDSI RC-M</t>
  </si>
  <si>
    <t>G</t>
  </si>
  <si>
    <t>Source item</t>
  </si>
  <si>
    <t>NS</t>
  </si>
  <si>
    <t>E</t>
  </si>
  <si>
    <t>M</t>
  </si>
  <si>
    <t>determining the appropruiate CE ratio threshold level is beyond the scope of this paper, we therefore discuss the implications of scaling-up the intervention with lowest ICER and leave the decision to policymakeres to futerh select intervention that best fit the thel coal budget constraint</t>
  </si>
  <si>
    <t>TOTAL</t>
  </si>
  <si>
    <t>N with 1</t>
  </si>
  <si>
    <t>I</t>
  </si>
  <si>
    <t>P</t>
  </si>
  <si>
    <t>UV</t>
  </si>
  <si>
    <t>univariate (UV), PSA, not stated (# iterations)</t>
  </si>
  <si>
    <t>microsimulation</t>
  </si>
  <si>
    <t>HCS</t>
  </si>
  <si>
    <t>Median</t>
  </si>
  <si>
    <t xml:space="preserve">N (majority) </t>
  </si>
  <si>
    <t>Aspect</t>
  </si>
  <si>
    <t>Implications of scaling up cardiovascular disease treatment in South Africa: a microsimulation and cost-effectiveness analysis</t>
  </si>
  <si>
    <t>Lancet Glob Health  DOI  10.1016/s2214-109x(18)30450-9</t>
  </si>
  <si>
    <t>Supporting the Development of Evidence-Informed Policy Options: An Economic Evaluation of Hypertension Management in Ghana</t>
  </si>
  <si>
    <t>Value Health    10.1016/j.jval.2019.09.2749</t>
  </si>
  <si>
    <t>Ghana</t>
  </si>
  <si>
    <t>Costs and outcomes of "intermediate" vs "minimal" care for youth-onset type 1 diabetes in six countries</t>
  </si>
  <si>
    <t>Mali, Tanzania</t>
  </si>
  <si>
    <t>The potential health and revenue effects of a tax on sugar sweetened beverages in Zambia</t>
  </si>
  <si>
    <t>Zambia</t>
  </si>
  <si>
    <t>Cost-effectiveness of a fixed-dose combination pill for secondary prevention of cardiovascular disease in China, India, Mexico, Nigeria, and South Africa: a modelling study</t>
  </si>
  <si>
    <t>Lancet Glob Health   10.1016/s2214-109x(19)30339-0</t>
  </si>
  <si>
    <t>Nigeria, South Africa</t>
  </si>
  <si>
    <t>Cost-effectiveness of risk stratified medication management for reducing premature cardiovascular mortality in Kenya</t>
  </si>
  <si>
    <t>PLoS One   10.1371/journal.pone.0218256</t>
  </si>
  <si>
    <t>YES</t>
  </si>
  <si>
    <t xml:space="preserve">BACKGROUND: Cardiovascular diseases and their risk factors-particularly hypertension, dyslipidaemia, and diabetes-have become an increasing concern for middle-income countries. Using newly available, nationally representative data, we assessed how cardiovascular risk factors are distributed across subpopulations within South Africa and identified which cardiovascular treatments should be prioritised. METHODS: We created a demographically representative simulated population for South Africa and used data from 17 743 respondents aged 15 years or older of the 2012 South African National Health and Nutrition Examination Survey (SANHANES) to assign information on cardiovascular risk factors to each member of the simulated population. We created a microsimulation model to estimate the health and economic implications of two globally recognised treatment recommendations: WHO's package of essential non-communicable disease interventions (PEN) and South Africa's Primary Care 101 (SA PC 101) guidelines. The primary outcome was total disability-adjusted life-years (DALYs) averted through treatment of all cardiovascular disease or microvascular type 2 diabetes complications per 1000 population. We compared outcomes at the aspirational level of achieving access to treatment among 70% of the population. FINDINGS: Based on the SANHANES data, South Africans had a high prevalence of hypertension (24.8%), dyslipidaemia (17.5%), and diabetes (15.3%). Prevalence was disproportionately high and treatment low among male, black, and poor populations. Our simulated population experienced a burden of 40.0 DALYs (95% CI 29.5-52.0) per 1000 population per year from cardiovascular disease or type 2 diabetes complications at current treatment levels, which lowered to 32.9 DALYs (24.4-44.7) under WHO PEN implementation and to 32.5 (24.4-44.8) under SA PC 101 implementation. Under both guidelines, there were increases in blood pressure treatment (4.2 percentage points under WHO PEN vs 12.6 percentage points under SA PC 101), lipid treatment (16.0 vs 14.9), and glucose control medications (1.2 vs 0.6). The incremental cost-effectiveness of implementing SA PC 101 over current treatment would be a saving of US$24 902 (95% CI 14 666-62 579) per DALY averted compared with a saving of $17 587 (1840-42 589) under WHO PEN guidelines. INTERPRETATION: Cardiovascular risk factors are common and disproportionate among disadvantaged populations in South Africa. Treatment with blood pressure agents and statins might need greater prioritisation than blood glucose therapies, which contrasts with observed treatment levels despite a lower monthly cost of blood pressure or statin treatment than of sulfonylurea or insulin treatment. </t>
  </si>
  <si>
    <t>Abstract</t>
  </si>
  <si>
    <t>OBJECTIVES: Universal healthcare coverage in low- and middle-income countries requires challenging resource allocation decisions. Health technology assessment is one important tool to support such decision making. The International Decision Support Initiative worked with the Ghanaian Ministry of Health to strengthen health technology assessment capacity building, identifying hypertension as a priority topic area for a relevant case study. METHODS: Based on guidance from a national technical working group of researchers and policy makers, an economic evaluation and budget impact analysis were undertaken for the main antihypertensive medicines used for uncomplicated, essential hypertension. The analysis aimed to address specific policy questions relevant to the National Health Insurance Scheme. RESULTS: The evaluation found that first-line management of essential hypertension with diuretics has an incremental cost per disability-adjusted life-year avoided of GH cent 276 ($179 in 2017, 4% of gross national income per capita) compared with no treatment. Calcium channel blockers were more effective than diuretics but at a higher incremental cost: GH cent 11 061 per disability-adjusted life-year avoided ($7189 in 2017; 160% of gross national income per capita). Diuretics provide better health outcomes at a lower cost than angiotensin-converting enzyme inhibitors, angiotensin receptor blockers, or beta-blockers. Budget impact analysis highlighted the potential for cost saving through enhanced price negotiation and increased use of better-value drugs. We also illustrate how savings could be reinvested to improve population health. CONCLUSIONS: Economic evaluation enabled decision makers to assess hypertension medicines in a Ghanaian context and estimate the impact of using such evidence to change policy. This study contributes to addressing challenges associated with the drive for universal healthcare coverage in the context of constrained budgets.</t>
  </si>
  <si>
    <t>OBJECTIVE: Data are needed to demonstrate that providing an "intermediate" level of type 1 diabetes (T1D) care is cost-effective compared to "minimal" care in less-resourced countries. We studied these care scenarios in six countries. METHODS: We modeled the complications/costs/mortality/healthy life years (HLYs) associated with "intermediate" care including two blood glucose tests/day (mean HbA1c 9.0% [75 mmol/mol]) in three lower-gross domestic product (GDP) countries (Mali, Tanzania, Pakistan), or three tests/day (mean HbA1c 8.5% [69 mmol/mol]) in three higher-GDP countries (Bolivia, Sri Lanka, Azerbaijan); and compared findings to "minimal" care (mean HbA1c 12.5% [113 mmol/mol]). A discrete time Markov illness-death model with age and calendar-year-dependent transition probabilities was developed, with inputs of 30 years of complications and Standardized Mortality Rate data from the youth cohort in the Pittsburgh Epidemiology of Diabetes Complications Study, background mortality, and costs determined from international and local prices. RESULTS: Cumulative 30 years incidences of complications were much lower for "intermediate care" than "minimal care", for example, for renal failure incidence was 68.1% (HbA1c 12.5%) compared to 3.9% (9%) and 2.4% (8.5%). For Mali, Tanzania, Pakistan, Bolivia, Sri Lanka, and Azerbaijan, 30 years survival was 50.1%/52.7%/76.7%/72.5%/82.8%/89.2% for "intermediate" and 8.5%/10.1%/39.4%/25.8%/45.5%/62.1% for "minimal" care, respectively. The cost of a HLY gained as a % GDP/capita was 141.1%/110.0%/52.3%/41.8%/17.0%/15.6%, respectively. CONCLUSIONS: Marked reductions in complications rates and mortality are achievable with "intermediate" T1D care achieving mean clinic HbA1c of 8.5% to 9% (69-75 mmol/mol). This is also "very cost-effective" in four of six countries according to the WHO "Fair Choices" approach which costs HLYs gained against GDP/capita.</t>
  </si>
  <si>
    <t>The global burden of non-communicable diseases (NCDs) has been rising. A key risk factor for NCDs is obesity, which has been partly linked to consumption of sugar sweetened beverages (SSBs). A tax on SSBs is an attractive control measure to curb the rising trend in NCDs, as it has the potential to reduce consumption of SSBs. However, studies on the potential effects of SSB taxes have been concentrated in high-income countries with limited studies in low-income and middle-income countries. Using data from the 2015 Zambia Living Conditions Monitoring Survey (LCMS) data, the 2017 Zambia NCD STEPS Survey, and key parameters from the literature, we simulated the effect of a 25% SSB tax in Zambia on energy intake and the corresponding change in body mass index (BMI), obesity prevalence, deaths averted, life years gained and revenues generated using a mathematical model developed using Microsoft Excel. We conducted Monte Carlo simulations to construct 95% confidence bands and sensitivity analyses to account for uncertainties in key parameters. We found that a 25% SSB would avert 2526 deaths, though these results were not statistically significant overall. However, when broken down by gender, the tax was found to significantly avert 1133 deaths in women (95% CI 353 to 1970). The tax was found to potentially generate an additional US$5.46 million (95% CI 4.66 to 6.14) in revenue annually. We conclude that an SSB tax in Zambia has the potential to significantly decrease the amount of disability-adjusted life years lost to lifestyle-related diseases in women, highlighting important health equity outcomes. Women have higher baseline BMI and therefore are at higher risk for NCDs. In addition, an SSB tax will provide government with additional revenue which if earmarked for health could contribute to healthcare financing in Zambia.</t>
  </si>
  <si>
    <t>BACKGROUND: Fewer than 25% of patients with atherosclerotic cardiovascular disease in countries of low and middle income (LMICs) use guideline-directed drugs for secondary prevention. A fixed-dose combination polypill might improve cardiovascular outcomes by increasing prescription rates and adherence, but the cost-effectiveness of this approach is uncertain. METHODS: We developed microsimulation models to assess the cost-effectiveness of a polypill containing aspirin, lisinopril, atenolol, and simvastatin for secondary prevention of atherosclerotic cardiovascular disease compared with current care in China, India, Mexico, Nigeria, and South Africa. We modelled baseline use of secondary prevention drugs on the Prospective Urban Rural Epidemiological study. In the intervention arm, we assumed that patients currently prescribed any prevention drug for atherosclerotic cardiovascular disease would receive the polypill instead, which would improve adherence by 32% (from a meta-analysis of two randomised trials in LMICs). We assessed the cost-effectiveness of the polypill at prices in the public sector and on the retail market. Key outcomes were major adverse cardiovascular events (cardiovascular death, non-fatal myocardial infarction, or non-fatal stroke) over a 5-year period and the incremental cost-effectiveness ratio (ICER) from the perspective of the health-care sector and a lifetime analytical horizon. We assumed a cost-effectiveness threshold equal to each country's per capita gross domestic product (GDP) per disability-adjusted life-year (DALY) averted. In sensitivity analyses, we examined the population health effect achievable by increasing the uptake of the polypill in the eligible population. FINDINGS: Among adults aged 30-84 years with established atherosclerotic cardiovascular disease, adoption of the polypill for secondary prevention compared with current care was projected to avert 40-54 major adverse cardiovascular events for every 1000 patients treated for 5 years and produce between three and ten additional serious adverse events. Assuming public-sector pharmaceutical prices, the ICER of the polypill compared with current care over a lifetime analytical horizon was Int$168 (95% UI 55 to 337) per DALY averted in China, $154 (57 to 289) in India, $88 (15 to 193) in Mexico, $364 (147 to 692) in Nigeria, and $64 (cost-saving to 203) in South Africa, amounting to 0.4-6.2% of the per capita GDP in these countries. The ICER of the polypill compared with current care increased to 3.3-14.6% of the per capita GDP at retail market pharmaceutical prices. Use of the polypill at current rates of prescription of secondary prevention drugs would produce modest health benefits, reducing DALYs from atherosclerotic cardiovascular disease among patients with established disease by 3.1-10.1% over 10 years. Increasing use to 50% or 75% of the eligible population would produce substantially larger health gains (up to 24.3% atherosclerotic cardiovascular disease DALYs averted). INTERPRETATION: The polypill is projected to be cost-effective compared with current care for secondary prevention of atherosclerotic cardiovascular disease in China, India, Mexico, Nigeria, and South Africa, particularly if it is made available at public-sector pricing. However, achieving meaningful improvements in cardiovascular health will require simultaneous investments in health infrastructure to increase the uptake of the polypill among patients with established atherosclerotic cardiovascular disease.</t>
  </si>
  <si>
    <t>BACKGROUND: Cardiovascular disease (CVD) is a major contributor to the burden from non-communicable diseases in Sub-Saharan Africa and hypertension is the leading risk factor for CVD. The objective of this modeling study is to assess the cost-effectiveness of a risk stratified approach to medication management in Kenya in order to achieve adequate blood pressure control to reduce CVD events. METHODS: We developed a microsimulation model to evaluate CVD risk over the lifetime of a cohort of individuals. Risk groups were assigned utilizing modified Framingham study distributions based on individual level risk factors from the Kenya STEPwise survey which collected details on blood pressure, blood glucose, tobacco and alcohol use and cholesterol levels. We stratified individuals into 4 risk groups: very low, low, moderate and high risk. Mortality could occur due to acute CVD events, subsequent future events (for individual who survive the initial event) and other causes. We present cost and DALYs gained due to medication management for men and women 25 to 69 years. RESULTS: Treating high risk individuals only was generally more cost-effective that treating high and moderate risk individuals. At the anticipated base levels of effectiveness, medication management was only cost-effective under the low cost scenario. The incremental cost per DALY gained with low cost ranged from $1,505 to $3,608, which is well under $4,785 (3 times GPD per capita) threshold for Kenya. Under the low cost scenario, even lower levels of effectiveness of medication management are likely to be cost-effective for high-risk men and women. CONCLUSIONS: In Kenya, our results indicate that the risk stratified approach to treating hypertension may be cost-effective especially for men and women at a high risk for CVD events, but these results are highly sensitive to the cost of medications. Medication management would require significant financial investment and therefore other interventions, including lifestyle changes, should be evaluated especially for those with elevated blood pressure and overall 10-year risk that is less than 20%.</t>
  </si>
  <si>
    <t>Pediatr Diabetes    10.1111/pedi.12988</t>
  </si>
  <si>
    <t>BMJ Glob Health    10.1136/bmjgh-2019-001968</t>
  </si>
  <si>
    <t>South Africa</t>
  </si>
  <si>
    <t>Uganda</t>
  </si>
  <si>
    <t>Circulation, 2005, 112(23): 3569-76</t>
  </si>
  <si>
    <t>Cost-utility analysis of antihypertensive medications in Nigeria: a decision analysis</t>
  </si>
  <si>
    <t>BMC Public Health (2016) 16:405 DOI 10.1186/s12889-016-3085-y</t>
  </si>
  <si>
    <t>BMC Health Services Research 2014, 14:444</t>
  </si>
  <si>
    <t>Ekwunife O </t>
  </si>
  <si>
    <t>Biccard BM</t>
  </si>
  <si>
    <t>Basu S</t>
  </si>
  <si>
    <t>Anderson AN</t>
  </si>
  <si>
    <t>Adibe MO</t>
  </si>
  <si>
    <t>Author first</t>
  </si>
  <si>
    <t>Link</t>
  </si>
  <si>
    <t>https://pubmed.ncbi.nlm.nih.gov/29702864/</t>
  </si>
  <si>
    <t>Objective: To assess the cost-effectiveness of pharmaceutical care (PC) intervention versus usual care (UC) in the management of type 2 diabetes.
Methods: This study was a randomized, controlled study with a 12-month patient follow-up in two Nigerian tertiary hospitals. One hundred and ten patients were randomly assigned to each of the "intervention" (PC) and the "control" (UC) groups. Patients in the UC group received the usual/conventional care offered by the hospitals. Patients in the PC group received UC and PC in the form of structural self-care education and training for 12 months. The economic evaluation was based on patients' perspective. Costs of management of individual complications were calculated from activities involved in their management by using activity-based costing. The impact of the interventions on quality of life was estimated by using the HUI23S4EN.40Q (Mark index 3) questionnaire. The primary outcomes were incremental cost-utility ratio and net monetary benefit. An intention-to-treat approach was used. Two-sample comparisons were made by using Student's t tests for normally distributed variables data at baseline, 6 months, and 12 months. Comparisons of proportions were done by using the chi-square test.
Results: The PC intervention led to incremental cost and effect of Nigerian naira (NGN) 10,623 ($69) and 0.12 quality-adjusted life-year (QALY) gained, respectively, with an associated incremental cost-utility ratio of NGN 88,525 ($571) per QALY gained. In the cost-effectiveness acceptability curve, the probability that PC was more cost-effective than UC was 95% at the NGN 250,000 ($1613) per QALY gained threshold and 52% at the NGN 88,600 ($572) per QALY gained threshold.
Conclusions: The PC intervention was very cost-effective among patients with type 2 diabetes at the NGN 88,525 ($571.13) per QALY gained threshold, although considerable uncertainty surrounds these estimates.</t>
  </si>
  <si>
    <t>https://pubmed.ncbi.nlm.nih.gov/11447469/</t>
  </si>
  <si>
    <t>OBJECTIVES: Heart failure (HF) is a serious, prevalent health condition in industrialised countries where the incidence has been on the increase. The economic repercussions are costly, and therefore cost-effective medication is important in the overall management of the condition. It has been shown that angiotensin-converting enzyme (ACE) inhibitors are clinically effective in the management of HF. Ramipril has been shown to reduce mortality and the probability of hospitalisation in post-myocardial infarction (MI) patients. Internationally, the use of this drug has proved to be cost-effective. The objective of this study was to investigate the economic implications of using ramipril in South Africa for post-MI patients with HF. METHODOLOGY: An incremental cost-effectiveness analysis was performed comparing the use of ramipril and placebo in post-MI patients with HF who were receiving standard therapy. The economic impacts included drug acquisition costs and savings on hospitalisation; these were evaluated based on the clinical benefits of using ramipril in terms of life-years gained (LYG). The cost-utility of the use of ramipril was determined to provide an incremental cost per quality-adjusted life-year (QALY). Sensitivity analyses were performed on the major economic variables; discounting of future costs and savings was performed at rates of 0%, 5 % and 10 %. RESULTS: The use of ramipril results in an incremental cost/LYG of R16 808 and a total incremental cost per patient per month of R107 over 3.8 years. When the quality of life of the patients is taken into account, the cost-utility analysis shows an incremental cost/QALY of R21 382 for those younger than 65 years of age and R18 029 for those older than 65 years. The pharmaco-economic model was robust and consistent when tested at the extremes of the major variables, including costs, savings and discount rates. CONCLUSION: The results indicate that it is cost-effective to administer ramipril in addition to standard therapy for post-MI patients with HF in South Africa.</t>
  </si>
  <si>
    <t>https://www.thelancet.com/journals/langlo/article/PIIS2214-109X(18)30450-9/fulltext</t>
  </si>
  <si>
    <t>https://pubmed.ncbi.nlm.nih.gov/10901822/</t>
  </si>
  <si>
    <t>Objectives: Hypertension is a leading chronic disease in South Africa, Significant mortality results from this condition and from stroke and ischaemic heart disease in which hypertension plays a major role. The objective of this study was to evaluate the evidence for the clinically effective and cost-effective treatment of hypertension, given that the clinician has decided to administer an AT1 receptor blocker.
Methodology: A cost-effectiveness analysis was undertaken from the perspective of the funder of health care in the private sector. A predetermined protocol defined the study scope, the comparators (candesartan, losartan, valsartan and irbesartan) and the inclusion criteria for peer-reviewed data. Data for the clinical efficacy of the comparators, measured as the reduction (mmHg) in sitting diastolic blood pressure (SDBP) achieved, were extracted, statistically assessed and reported. The combinability of the data from different clinical trials was confirmed using analyses of variance. A pharmacoeconomic model was developed by combining these clinical results with South African retail prices and testing the results at a 95% confidence level.
Results: Significant difference in clinical effectiveness was found among the comparators, with the following mean reductions in SDBP observed: candesartan 10.57, irbesartan 9.07, losartan 8.89 and valsartan 7.11 mmHg. Candesartan was found to be significantly more effective than losartan. Valsartan was found to be less effective than the other 3 comparators. No significant difference was found between irbesartan and either candesartan or losartan. The reduction in SDBP per R100 spent indicated that candesartan was more cost-effective than the other comparators, among which there were no significant differences. Incremental savings of R5.0 million annually could be achieved by the funders of private health care for every 100,000 successfully treated patients using candesartan.
Conclusion: Significant differences exist in both the clinical and cost-effectiveness measures used in this study for the comparators. The findings from the analysis will be valuable in decision-making processes for both the funders and providers of health care. This analysis can be enhanced further by the inclusion of additional clinical benefits and long-term health outcomes when the relevant data become available.</t>
  </si>
  <si>
    <t>https://www.sciencedirect.com/science/article/abs/pii/S2213858716302704</t>
  </si>
  <si>
    <t>Background
Optimal prescription of blood pressure, lipid, and glycaemic control treatments for adults with type 2 diabetes remains unclear. We aimed to compare the effectiveness and cost-effectiveness of two treatment approaches for diabetes management in five low-income and middle-income countries.
Methods
We developed a microsimulation model to compare a treat-to-target (TTT) strategy, aiming to achieve target levels of biomarkers (blood pressure &lt;130/80 mm Hg, LDL &lt;2·59 mmol/L, and HbA1c &lt;7% [ie, 53·0 mmol/mol]), with a benefit-based tailored treatment (BTT) strategy, aiming to lower estimated risk for complications (to a 10 year cardiovascular risk &lt;10% and lifetime microvascular risk &lt;5%) on the basis of age, sex, and biomarker values. Data were obtained from cohorts in China, Ghana, India, Mexico, and South Africa to span a spectrum of risk profiles.
Findings
The TTT strategy recommended treatment to a larger number of people—who were generally at lower risk of diabetes complications—than the BTT. The BTT strategy recommended treatment to fewer people at higher risk. Compared with the TTT strategy, the BTT strategy would be expected to avert 24·4–30·5% more complications and be more cost-effective from a societal perspective (saving US$4·0–300·0 per disability-adjusted life-year averted in the countries simulated). Alternative treatment thresholds, matched by total cost or population size treated, did not change the comparative superiority of the BTT strategy, nor did titrating treatment using fasting plasma glucose (for areas without HbA1c testing). However, if insulin were unavailable, the BTT strategy would no longer be superior for preventing microvascular events and was superior only for preventing cardiovascular events.
Interpretation
A BTT strategy is more effective and cost-effective than a TTT strategy in low-income and middle-income countries for prevention of both cardiovascular and microvascular complications of type 2 diabetes. However, the superiority of the BTT strategy for averting microvascular complications is contingent on insulin availability.</t>
  </si>
  <si>
    <t>https://pubmed.ncbi.nlm.nih.gov/17167708/</t>
  </si>
  <si>
    <t>We conducted a pharmaco-economic analysis of the prospective peri-operative studies of beta-blocker and statin administration for major elective non-cardiac surgery, using the Discovery Health claims costs for 2004. This analysis shows that acute peri-operative beta-blockade and statin therapy could result in a cost saving through a reduction in major perioperative cardiovascular complications in patients with an expected peri-operative major cardiovascular complication rate exceeding 10% following elective major non-cardiac surgery. The validity of these findings is dependent on whether the incidence of cardiovascular complications following major noncardiac surgery reported in the international literature is found to be similar in South Africa.</t>
  </si>
  <si>
    <t>https://resource-allocation.biomedcentral.com/articles/10.1186/1478-7547-11-2</t>
  </si>
  <si>
    <t>Background
Many drugs are available for control of hypertension and its sequels in Nigeria but some are not affordable for majority of the populace. This serious pharmacoeconomic question has to be answered by the nation’s health economists. The objective of this study was to evaluate the cost-effectiveness of drugs from 4 classes of antihypertensive medications commonly used in Nigeria in management of hypertension without compelling indication to use a particular antihypertensive drug.
Methods
The study employed decision analytic modeling. Interventions were obtained from a meta-analysis. The Markov process model calculated clinical outcomes and costs during a life cycle of 30 years of 1000 hypertensive patients stratified by 3 cardiovascular risk groups, under the alternative intervention scenarios. Quality adjusted life year (QALY) was used to quantify clinical outcome. The average cost of treatment for the 1000 patient was tracked over the Markov cycle model of the alternative interventions and results were presented in 2010 US Dollars. Probabilistic cost-effectiveness analysis was performed using Monte Carlo simulation, and results presented as cost-effectiveness acceptability frontiers. Expected value of perfect information (EVPI) and expected value of parameter perfect information (EVPPI) analyses were also conducted for the hypothetical population.
Results
Thiazide diuretic was the most cost-effective option across the 3 cardiovascular risk groups. Calcium channel blocker was the second best for Moderate risk and high risk with a willingness to pay of at least 2000$/QALY. The result was robust since it was insensitive to the parameters alteration.
Conclusions
The result of this study showed that thiazide diuretic followed by calcium channel blocker could be a feasible strategy in order to ensure that patients in Nigeria with hypertension are better controlled.</t>
  </si>
  <si>
    <t>https://pubmed.ncbi.nlm.nih.gov/16330698/</t>
  </si>
  <si>
    <t>Background: Hypertension is responsible for more deaths worldwide than any other cardiovascular risk factor. Guidelines based on blood pressure level for initiation of treatment of hypertension may be too costly compared with an approach based on absolute cardiovascular disease (CVD) risk, especially in developing countries.
Methods and results: Using a Markov CVD model, we compared 6 strategies for initiation of drug treatment--2 different blood pressure levels (160/95 and 140/90 mm Hg) and 4 different levels of absolute CVD risk over 10 years (40%, 30%, 20%, and 15%)--with one of no treatment. We modeled a hypothetical cohort of all adults without CVD in South Africa, a multiethnic developing country, over 10 years. The incremental cost-effectiveness ratios for treating those with 10-year absolute risk for CVD &gt;40%, 30%, 20%, and 15% were 700 dollars, 1600 dollars, 4900 dollars, and 11,000 dollars per quality-adjusted life-year gained, respectively. Strategies based on a target blood pressure level were both more expensive and less effective than treatment decisions based on the strategy that used absolute CVD risk of &gt;15%. Sensitivity analysis of cost of treatments, prevalence estimates of risk factors, and benefits expected from treatment did not change the ranking of the strategies.
Conclusions: In South Africa, current guidelines based on blood pressure levels are both more expensive and less effective than guidelines based on absolute risk of cardiovascular disease. The use of quantitative risk-based guidelines for treatment of hypertension could free up major resources for other pressing needs, especially in developing countries.</t>
  </si>
  <si>
    <t>https://pubmed.ncbi.nlm.nih.gov/16920473/</t>
  </si>
  <si>
    <t>Background: Cardiovascular disease is the leading cause of death, with 80% of cases occurring in developing countries. We therefore aimed to establish whether use of evidence-based multidrug regimens for patients at high risk for cardiovascular disease would be cost-effective in low-income and middle-income countries.
Methods: We used a Markov model to do a cost-effectiveness analysis with two combination regimens. For primary prevention, we used aspirin, a calcium-channel blocker, an angiotensin-converting-enzyme inhibitor, and a statin, and assessed them in four groups with different thresholds of absolute risks for cardiovascular disease. For secondary prevention, we assessed the same combination of drugs in one group, but substituted a beta blocker for the calcium-channel blocker. To compare strategies, we report incremental cost-effectiveness ratios (ICER), in US dollars per quality-adjusted life-year (QALY).
Findings: We recorded that preventive strategies could result in a 2-year gain in life expectancy. Across six developing World Bank regions, primary prevention yielded ICERs of US746-890 dollars/QALY gained for patients with a 10-year absolute risk of cardiovascular disease greater than 25%, and 1039-1221 dollars/QALY gained for those with an absolute risk greater than 5%. ICERs for secondary prevention ranged from 306 dollars/QALY to 388 dollars/QALY gained.
Interpretation: Regimens of aspirin, two blood-pressure drugs, and a statin could halve the risk of death from cardiovascular disease in high-risk patients. This approach is cost-effective according to WHO recommendations, and is robust across several estimates of drug efficacy and of treatment cost. Developing countries should encourage the use of these inexpensive drugs that are currently available for both primary and secondary prevention.</t>
  </si>
  <si>
    <t>https://pubmed.ncbi.nlm.nih.gov/31970828/</t>
  </si>
  <si>
    <t>https://www.sciencedirect.com/science/article/pii/S1098301519351319</t>
  </si>
  <si>
    <t>https://bmcpublichealth.biomedcentral.com/articles/10.1186/s12889-016-3085-y</t>
  </si>
  <si>
    <t>Background
Stroke poses a growing human and economic burden in South Africa. Excess sugar consumption, especially from sugar-sweetened beverages (SSBs), has been associated with increased obesity and stroke risk. Research shows that price increases for SSBs can influence consumption and modelling evidence suggests that taxing SSBs has the potential to reduce obesity and related diseases. This study estimates the potential impact of an SSB tax on stroke-related mortality, costs and health-adjusted life years in South Africa.
Methods
A proportional multi-state life table-based model was constructed in Microsoft Excel (2010). We used consumption data from the 2012 South African National Health and Nutrition Examination Survey, previously published own and cross price elasticities of SSBs and energy balance equations to estimate changes in daily energy intake and BMI arising from increased SSB prices. Stroke relative risk, and prevalent years lived with disability estimates from the Global Burden of Disease Study and modelled disease epidemiology estimates from a previous study, were used to estimate the effect of the BMI changes on the burden of stroke.
Results
Our model predicts that an SSB tax may avert approximately 72 000 deaths, 550 000 stroke-related health-adjusted life years and over ZAR5 billion, (USD400 million) in health care costs over 20 years (USD296-576 million). Over 20 years, the number of incident stroke cases may be reduced by approximately 85 000 and prevalent cases by about 13 000.
Conclusions
Fiscal policy has the potential, as part of a multi-faceted approach, to mitigate the growing burden of stroke in South Africa and contribute to the achievement of the target set by the Department of Health to reduce relative premature mortality (less than 60 years) from non-communicable diseases by the year 2020.</t>
  </si>
  <si>
    <t>https://bmchealthservres.biomedcentral.com/articles/10.1186/s12913-016-1409-3</t>
  </si>
  <si>
    <t>Background
Cardiovascular disease (CVD) is a growing cause of mortality and morbidity in Tanzania, but contextualized evidence on cost-effective medical strategies to prevent it is scarce. We aim to perform a cost-effectiveness analysis of medical interventions for primary prevention of CVD using the World Health Organization’s (WHO) absolute risk approach for four risk levels.
Methods
The cost-effectiveness analysis was performed from a societal perspective using two Markov decision models: CVD risk without diabetes and CVD risk with diabetes. Primary provider and patient costs were estimated using the ingredients approach and step-down methodologies. Epidemiological data and efficacy inputs were derived from systematic reviews and meta-analyses. We used disability- adjusted life years (DALYs) averted as the outcome measure. Sensitivity analyses were conducted to evaluate the robustness of the model results.
Results
For CVD low-risk patients without diabetes, medical management is not cost-effective unless willingness to pay (WTP) is higher than US$1327 per DALY averted. For moderate-risk patients, WTP must exceed US$164 per DALY before a combination of angiotensin converting enzyme inhibitor (ACEI) and diuretic (Diu) becomes cost-effective, while for high-risk and very high-risk patients the thresholds are US$349 (ACEI, calcium channel blocker (CCB) and Diu) and US$498 per DALY (ACEI, CCB, Diu and Aspirin (ASA)) respectively. For patients with CVD risk with diabetes, a combination of sulfonylureas (Sulf), ACEI and CCB for low and moderate risk (incremental cost-effectiveness ratio (ICER) US$608 and US$115 per DALY respectively), is the most cost-effective, while adding biguanide (Big) to this combination yielded the most favourable ICERs of US$309 and US$350 per DALY for high and very high risk respectively. For the latter, ASA is also part of the combination.
Conclusions
Medical preventive cardiology is very cost-effective for all risk levels except low CVD risk. Budget impact analyses and distributional concerns should be considered further to assess governments’ ability and to whom these benefits will accrue.
Peer Review reports</t>
  </si>
  <si>
    <t>https://www.bmj.com/content/344/bmj.e607</t>
  </si>
  <si>
    <t>Objective To determine the relative costs and health effects of interventions to combat cardiovascular disease, diabetes, and tobacco related disease in order to guide the allocation of resources in developing countries.
Design Cost effectiveness analysis of 123 single or combined prevention and treatment strategies for cardiovascular disease, diabetes, and smoking by means of a lifetime population model.
Setting Two World Health Organization sub-regions of the world: countries in sub-Saharan Africa with very high adult and high child mortality (AfrE) and countries in South East Asia with high adult and high child mortality (SearD).
Data sources Demographic and epidemiological data were taken from the WHO databases of mortality and global burden of disease. Estimates of intervention coverage, effectiveness, and resource needs were drawn from clinical trials, observational studies, and treatment guidelines. Unit costs were taken from the WHO-CHOICE (Choosing Interventions that are Cost-Effective) price database.
Main outcome measures Cost per disability adjusted life year (DALY) averted, expressed in international dollars ($Int) for the year 2005.
Results Most of the interventions studied were considered highly cost effective, meaning they generate one healthy year of life at a cost of &lt;$Int2000 (which is the gross domestic product per capita of the two regions considered here). Interventions that offer particularly good monetary value, and which could be considered for prioritised implementation or scale up, include demand reduction strategies of the Framework Convention for Tobacco Control (&lt;$Int950 and &lt;$Int200 per DALY averted in AfrE and SearD respectively); combination drug therapy for people with a &gt;25% chance of experiencing a cardiovascular event over the next decade, either alone or together with specific multidrug regimens for the secondary prevention of post-acute ischaemic heart disease and stroke (&lt;$Int150 and &lt;$Int230 per DALY averted in AfrE and SearD respectively); and retinopathy screening and glycaemic control for patients with diabetes (&lt;$Int2100 and &lt;$Int950 per DALY averted in AfrE and SearD respectively).
Conclusion This comparative economic assessment has identified a set of population-wide and individual strategies for prevention and control of cardiovascular disease that are inexpensive and cost effective in low resource settings.</t>
  </si>
  <si>
    <t>https://www.ncbi.nlm.nih.gov/pmc/articles/PMC4933135/</t>
  </si>
  <si>
    <t>Objective
To describe the processes, outcomes and costs of implementing a multi-component, community-based intervention for hypertension among adults aged &gt; 35 years in a large slum in Nairobi, Kenya.
Methods
The intervention in 2012–2013 was based on four components: awareness-raising; improved access to screening; standardized clinical management of hypertension; and long-term retention in care. Using multiple sources of data, including administrative records and surveys, we described the inputs and outputs of each intervention activity and estimated the outcomes of each component and the impact of the intervention. We also estimated the costs associated with implementation, using a top-down costing approach.
Findings
The intervention reached 60% of the target population (4049/6780 people), at a cost of 17 United States dollars (US$) per person screened and provided access to treatment for 68% (660/976) of people referred, at a cost of US$ 123 per person with hypertension who attended the clinic. Of the 660 people who attended the clinic, 27% (178) were retained in care, at a cost of US$ 194 per person retained; and of those patients, 33% (58/178) achieved blood pressure control. The total intervention cost per patient with blood pressure controlled was US$ 3205.
Conclusion
With moderate implementation costs, it was possible to achieve hypertension awareness and treatment levels comparable to those in high-income settings. However, retention in care and blood pressure control were challenges in this slum setting. For patients, the costs and lack of time or forgetfulness were barriers to retention in care.</t>
  </si>
  <si>
    <t>https://resource-allocation.biomedcentral.com/articles/10.1186/1478-7547-5-3</t>
  </si>
  <si>
    <t>Background
There is a high and rising prevalence of cardiovascular risk in sub-Saharan Africa, a development typical for countries in epidemiological transition. Contrary to recommendations in treatment guidelines, medical interventions to prevent cardiovascular disease are implemented only on a limited scale in these settings. There is a widespread concern that such treatment is not cost-effective compared to alternative health interventions. The main objectives of this article are therefore to calculate costs-, effects and cost-effectiveness of fourteen medical interventions of primary prevention of cardiovascular disease in Tanzania, including Acetylsalicylic acid, a diuretic drug (Hydrochlorothiazide), a β-blocker (Atenolol), a calcium channel blocker (Nifedepine), a statin (Lovastatin) and various combinations of these.
Methods
Effect sizes were derived from systematic reviews or meta-analyses, and calculated as Disability Adjusted Life Years (DALYs). Data on drug costs were calibrated to a Tanzanian setting. Other recurrent and capital costs were derived from previous studies and reviewed by local experts. Expected lifetime costs and health outcomes were calculated using a life-cycle model. Probabilistic cost-effectiveness analysis was performed using Monte Carlo simulation, and results presented as cost-effectiveness acceptability curves and frontiers. The potential impacts of uncertainty in value laden single parameters were explored in one-way sensitivity analyses.
Results
The incremental cost-effectiveness ratios for the fourteen interventions and four different levels of risk (totally 56 alternative interventions) ranged from about USD 85 per DALY to about USD 4589 per DALY saved. Hydrochlorothiazide as monotherapy is the drug yielding the most favorable cost-effectiveness ratio, although not significantly lower than when it is combined in duo-therapy with Aspirin or a β-blocker, in triple-therapy with Aspirin and a β-blocker, or than Aspirin given as mono-therapy.
Conclusion
Preventive cardiology is not cost-effective for any patient group in this setting until willingness to pay exceeds USD 85 per DALY. At this level of willingness to pay, the optimal intervention is Hydrochlorothiazide to patients with very high cardiovascular risk. As willingness to pay for health increase further, it becomes optimal to provide this treatment also to patients with lower cardiovascular risk, and to substitute to more sophisticated interventions.</t>
  </si>
  <si>
    <t>https://journals.plos.org/plosone/article?id=10.1371/journal.pone.0157925</t>
  </si>
  <si>
    <t>Background
High blood pressure is a leading risk factor for death and disability in sub-Saharan Africa (SSA). We evaluated the costs and cost-effectiveness of hypertension care provided within the Kwara State Health Insurance (KSHI) program in rural Nigeria.
Methods
A Markov model was developed to assess the costs and cost-effectiveness of population-level hypertension screening and subsequent antihypertensive treatment for the population at-risk of cardiovascular disease (CVD) within the KSHI program. The primary outcome was the incremental cost per disability-adjusted life year (DALY) averted in the KSHI scenario compared to no access to hypertension care. We used setting-specific and empirically-collected data to inform the model. We defined two strategies to assess eligibility for antihypertensive treatment based on 1) presence of hypertension grade 1 and 10-year CVD risk of &gt;20%, or grade 2 hypertension irrespective of 10-year CVD risk (hypertension and risk based strategy) and 2) presence of hypertension in combination with a CVD risk of &gt;20% (risk based strategy). We generated 95% confidence intervals around the primary outcome through probabilistic sensitivity analysis. We conducted one-way sensitivity analyses across key model parameters and assessed the sensitivity of our results to the performance of the reference scenario.
Results
Screening and treatment for hypertension was potentially cost-effective but the results were sensitive to changes in underlying assumptions with a wide range of uncertainty. The incremental cost-effectiveness ratio for the first and second strategy respectively ranged from US$ 1,406 to US$ 7,815 and US$ 732 to US$ 2,959 per DALY averted, depending on the assumptions on risk reduction after treatment and compared to no access to antihypertensive treatment.
Conclusions
Hypertension care within a subsidized private health insurance program may be cost-effective in rural Nigeria and public-private partnerships such as the KSHI program may provide opportunities to finance CVD prevention care in SSA.</t>
  </si>
  <si>
    <t>https://journals.plos.org/plosone/article?id=10.1371/journal.pone.0218256</t>
  </si>
  <si>
    <t>https://resource-allocation.biomedcentral.com/articles/10.1186/s12962-016-0059-y</t>
  </si>
  <si>
    <t>Background
The coverage of prevention and treatment strategies for ischemic heart disease and stroke is very low in Ethiopia. In view of Ethiopia’s meager healthcare budget, it is important to identify the most cost-effective interventions for further scale-up. This paper’s objective is to assess cost-effectiveness of prevention and treatment of ischemic heart disease (IHD) and stroke in an Ethiopian setting.
Methods
Fifteen single interventions and sixteen intervention packages were assessed from a healthcare provider perspective. The World Health Organization’s Choosing Interventions that are Cost-Effective model for cardiovascular disease was updated with available country-specific inputs, including demography, mortality and price of traded and non-traded goods. Costs and health benefits were discounted at 3 % per year. Incremental cost-effectiveness ratios are reported in US$ per disability adjusted life year (DALY) averted. Sensitivity analysis was undertaken to assess robustness of our results.
Results
Combination drug treatment for individuals having &gt;35 % absolute risk of a CVD event in the next 10 years is the most cost-effective intervention. This intervention costs US$67 per DALY averted and about US$7 million annually. Treatment of acute myocardial infarction (AMI) (costing US$1000–US$7530 per DALY averted) and secondary prevention of IHD and stroke (costing US$1060–US$10,340 per DALY averted) become more efficient when delivered in integrated packages. At an annual willingness-to-pay (WTP) level of about US$3 million, a package consisting of aspirin, streptokinase, ACE-inhibitor and beta-blocker for AMI has the highest probability of being most cost-effective, whereas as WTP increases to &gt; US$7 million, combination drug treatment to individuals having &gt;35 % absolute risk stands out as the most cost-effective strategy. Cost-effectiveness ratios were relatively more sensitive to halving the effectiveness estimates as compared with doubling the price of drugs and laboratory tests.
Conclusions
In Ethiopia, the escalating burden of CVD and its risk factors warrants timely action. We have demonstrated that selected CVD intervention packages could be scaled up at a modest budget increase. The level of willingness-to-pay has important implications for interventions’ probability of being cost-effective. The study provides valuable evidence for setting priorities in an essential healthcare package for CVD in Ethiopia.</t>
  </si>
  <si>
    <t>https://www.thelancet.com/journals/langlo/article/PIIS2214-109X(14)70346-8/fulltext</t>
  </si>
  <si>
    <t>Background
The way in which a government chooses to finance a health intervention can affect the uptake of health interventions and consequently the extent of health gains. In addition to health gains, some policies such as public finance can insure against catastrophic health expenditures. We aimed to evaluate the health and financial risk protection benefits of selected interventions that could be publicly financed by the government of Ethiopia.
Methods
We used extended cost-effectiveness analysis to assess the health gains (deaths averted) and financial risk protection afforded (cases of poverty averted) by a bundle of nine (among many other) interventions that the Government of Ethiopia aims to make universally available. These nine interventions were measles vaccination, rotavirus vaccination, pneumococcal conjugate vaccination, diarrhoea treatment, malaria treatment, pneumonia treatment, caesarean section surgery, hypertension treatment, and tuberculosis treatment.
Findings
Our analysis shows that, per dollar spent by the Ethiopian Government, the interventions that avert the most deaths are measles vaccination (367 deaths averted per $100 000 spent), pneumococcal conjugate vaccination (170 deaths averted per $100 000 spent), and caesarean section surgery (141 deaths averted per $100 000 spent). The interventions that avert the most cases of poverty are caesarean section surgery (98 cases averted per $100 000 spent), tuberculosis treatment (96 cases averted per $100 000 spent), and hypertension treatment (84 cases averted per $100 000 spent).
Interpretation
Our approach incorporates financial risk protection into the economic evaluation of health interventions and therefore provides information about the efficiency of attainment of both major objectives of a health system: improved health and financial risk protection. One intervention might rank higher on one or both metrics than another, which shows how intervention choice—the selection of a pathway to universal health coverage—might involve weighing up of sometimes competing objectives. This understanding can help policy makers to select interventions to target specific policy goals (ie, improved health or financial risk protection). It is especially relevant for the design and sequencing of universal health coverage to meet the needs of poor populations.</t>
  </si>
  <si>
    <t>https://bmchealthservres.biomedcentral.com/articles/10.1186/1472-6963-14-444</t>
  </si>
  <si>
    <t>Background
Diabetes mellitus contributes substantially to the non-communicable disease burden in South Africa. The proposed National Health Insurance system provides an opportunity to consider the development of a cost-effective capitation model of care for patients with type 2 diabetes. The objective of the study was to determine the potential cost-effectiveness of adapting a private sector diabetes management programme (DMP) to the South African public sector.
Methods
Cost-effectiveness analysis was undertaken with a public sector model of the DMP as the intervention and a usual practice model as the comparator. Probabilistic modelling was utilized for incremental cost-effectiveness ratio analysis with life years gained selected as the outcome. Secondary data were used to design the model while cost information was obtained from various sources, taking into account public sector billing.
Results
Modelling found an incremental cost-effectiveness ratio (ICER) of ZAR 8 356 (USD 1018) per life year gained (LYG) for the DMP against the usual practice model. This fell substantially below the Willingness-to-Pay threshold with bootstrapping analysis. Furthermore, a national implementation of the intervention could potentially result in an estimated cumulative gain of 96 997 years of life (95% CI 71 073 years – 113 994 years).
Conclusions
Probabilistic modelling found the capitation intervention to be cost-effective, with an ICER of ZAR 8 356 (USD 1018) per LYG. Piloting the service within the public sector is recommended as an initial step, as this would provide data for more accurate economic evaluation, and would also allow for qualitative analysis of the programme.</t>
  </si>
  <si>
    <t>https://pubmed.ncbi.nlm.nih.gov/20224845/</t>
  </si>
  <si>
    <t>Introduction: This project was based on the FIELD trial. It is a localisation of the study by Carrington and Stewart. The aim of the original study was to determine the impact of fenofibrate therapy on healthcare costs of middle-aged patients with type 2 diabetes at high risk of future cardiovascular events.
Methods: The methodology used in the Carrington article was adopted for this study. The clinical foundation for the analysis was derived from the findings of the FIELD study. All costs were sourced from electronic databases obtained from private-sector South African funders of healthcare. Event costs for the cardiovascular events were determined and added to the treatment costs for the individual treatment arms. The cost saving was determined as the difference between the event costs saved and the additional treatment costs associated with fenofibrate treatment. All costs were reported as 2008 ZAR and a discount rate of 10% was used. The study adopted a South African private-sector funder perspective.
Results: If the same approach is followed as in the Carrington and Stewart study, a cost saving of 18% results. This is the difference between the total costs associated with the placebo and fenofibrate arms, respectively (R3 480 471 compared to R2 858 598 per 1 000 patient years for the placebo and fenofibrate arms, respectively). The total costs were determined as the sum of associated event costs and treatment costs for each of the comparators.
Conclusions: Based on this exploratory analysis, it seems that Lipanthyl treatment in middle-aged patients resulted in a cost saving due to the prevention of cardiovascular events when it was used in the treatment of type 2 diabetics, as in the FIELD study. It should therefore be considered to be cost effective, even when just the cardiovascular risk reduction effect is considered.</t>
  </si>
  <si>
    <t>Chronic Disease in the Community (CDCom) Program: Hypertension and non-communicable disease care by village health workers in rural Uganda</t>
  </si>
  <si>
    <t>PLoS One 2021 Vol. 16 Issue 2 Pages e0247464</t>
  </si>
  <si>
    <t xml:space="preserve">BACKGROUND: Although hypertension, the largest modifiable risk factor in the global burden of disease, is prevalent in sub-Saharan Africa, rates of awareness and control are low. Since 2011 village health workers (VHWs) in Kisoro district, Uganda have been providing non-communicable disease (NCD) care as part of the Chronic Disease in the Community (CDCom) Program. The VHWs screen for hypertension and other NCDs as part of a door-to-door biannual health census, and, under the supervision of health professionals from the local district hospital, also serve as the primary providers at monthly village-based NCD clinics. OBJECTIVE/METHODS: We describe the operation of CDCom, a 10-year comprehensive program employing VHWs to screen and manage hypertension and other NCDs at a community level. Using program records we also report hypertension prevalence in the community, program costs, and results of a cost-saving strategy to address frequent medication stockouts. RESULTS/CONCLUSIONS: Of 4283 people ages 30-69 screened for hypertension, 22% had a blood pressure (BP) ≥140/90 and 5% had a BP ≥ 160/100. All 163 people with SBP ≥170 during door-to-door screening were referred for evaluation in CDCom, of which 91 (59%) had repeated BP ≥170 and were enrolled in treatment. Of 761 patients enrolled in CDCom, 413 patients are being treated for hypertension and 68% of these had their most recent blood pressure below the treatment target. We find: 1) The difference in hypertension prevalence between this rural, agricultural population and national rates mirrors a rural-urban divide in many countries in sub-Saharan Africa. 2) VHWs are able to not only screen patients for hypertension, but also to manage their disease in monthly village-based clinics. 3) Mid-level providers at a local district hospital NCD clinic and faculty from an academic center provide institutional support to VHWs, stream-line referrals for complicated patients and facilitate provider education at all levels of care. 4) Selective stepdown of medication doses for patients with controlled hypertension is a safe, cost-saving strategy that partially addresses frequent stockouts of government-supplied medications and patient inability to pay. 5) CDCom, free for village members, operates at a modest cost of 0.20 USD per villager per year. We expect that our data-informed analysis of the program will benefit other groups attempting to decentralize chronic disease care in rural communities of </t>
  </si>
  <si>
    <t>Cost and consequence analysis of the Healthy Choices at Work programme to prevent non-communicable diseases in a commercial power plant, South Africa</t>
  </si>
  <si>
    <t>Afr J Prim Health Care Fam Med 2020 Vol. 12 Issue 1 Pages e1-e8</t>
  </si>
  <si>
    <t>BACKGROUND: The workplace is an ideal setting for the implementation of a health promotion programmes to prevent non-communicable diseases (NCD). There are limited resources assigned to workplace health promotion programmes in low-and middle-income countries (LMIC). AIM: This study aimed to conduct a cost and consequence analysis of the Healthy Choices at Work programme. SETTING: This study was conducted at a commercial power plant in South Africa. METHODS: Incremental costs were obtained for the activities of the Healthy Choices at Work programme over a two-year period. A total of 156 employees were evaluated in the intervention, although the effect was experienced by all employees. An annual health risk factor assessment at baseline and follow up evaluated the consequences of the programme. RESULTS: The total incremental costs over the two-year period accumulated to $4015 for 1743 employees. The cost per employee on an annual basis was $1.15 and was associated with a -10.2mmHg decrease in systolic blood pressure, -3.87mmHg in diastolic blood pressure, -0.45mmol/l in total cholesterol and significant improvement in harmful alcohol use, fruit and vegetable intake and physical inactivity (p 0.001). There was no correlation between sickness absenteeism and risk factors for NCDs. CONCLUSION: The cost to implement the multicomponent HCW programme was low with significant beneficial consequences in transforming the workplace environment and reducing risks factors for NCDs. Findings of this study will be useful for small, medium and large organisations, the national department of health, and similar settings in LMICs.</t>
  </si>
  <si>
    <t>Cost-effectiveness analysis of integrating screening and treatment of selected non-communicable diseases into HIV/AIDS treatment in Uganda</t>
  </si>
  <si>
    <t>J Int AIDS Soc 2020 Vol. 23 Suppl 1 Issue Suppl 1 Pages e25507</t>
  </si>
  <si>
    <t>Estimating the costs and benefits of stroke rehabilitation in South Africa</t>
  </si>
  <si>
    <t>J Eval Clin Pract 2020 Vol. 26 Issue 4 Pages 1181-1187</t>
  </si>
  <si>
    <t>OBJECTIVE: This paper explores the economic value of rehabilitation to South Africa, using a costed example of cerebrovascular accident (CVA) (stroke) rehabilitation. DESIGN: We report an economic modelling approach using a worked cost-effectiveness to validate the argument for the cost-saving benefits of stroke rehabilitation. SETTING: South African health care, employing analysis of available secondary data from South African research and government reports. PARTICIPANTS: In line with international trends in stroke epidemiology, we focused on people who were employed prior to having their stroke, with return-to-work as the desired rehabilitation outcome. INTERVENTIONS: Not applicable. MAIN OUTCOME MEASURE(S): We used information on stroke rehabilitation and secondary data derived from grey and published literature, to determine if early stroke rehabilitation represents value for money from the government perspective. For our worked example, we used return-to-work rates, intervention costs, and the cost of rehabilitation services to estimate cost-savings as a result of an individualized workplace intervention. RESULTS: The cost of delivering the individualized intervention was estimated at R5633/patient. Combining survivor rates, return-to-work rate, and costs of the programme, a work intervention programme could result in a net saving of R133.1 million over 5 years (or about R26.6 per year (discount 3%). CONCLUSION: The value of rehabilitation should not be considered in terms of cost-effectiveness alone, but also as an investment for the country. A staged, prioritized approach should be considered in future South African national health budget.</t>
  </si>
  <si>
    <t>Generalised cost-effectiveness analysis of 159 health interventions for the Ethiopian essential health service package</t>
  </si>
  <si>
    <t>Cost Eff Resour Alloc 2021 Vol. 19 Issue 1 Pages 2</t>
  </si>
  <si>
    <t>BACKGROUND: Cost effectiveness was a criterion used to revise Ethiopia's essential health service package (EHSP) in 2019. However, there are few cost-effectiveness studies from Ethiopia or directly transferable evidence from other low-income countries to inform a comprehensive revision of the Ethiopian EHSP. Therefore, this paper reports average cost-effectiveness ratios (ACERs) of 159 health interventions used in the revision of Ethiopia's EHSP. METHODS: In this study, we estimate ACERs for 77 interventions on reproductive maternal neonatal and child health (RMNCH), infectious diseases and water sanitation and hygiene as well as for 82 interventions on non-communicable diseases. We used the standardised World Health Organization (WHO) CHOosing Interventions that are cost effective methodology (CHOICE) for generalised cost-effectiveness analysis. The health benefits of interventions were determined using a population state-transition model, which simulates the Ethiopian population, accounting for births, deaths and disease epidemiology. Healthy life years (HLYs) gained was employed as a measure of health benefits. We estimated the economic costs of interventions from the health system perspective, including programme overhead and training costs. We used the Spectrum generalised cost-effectiveness analysis tool for data analysis. We did not explicitly apply cost-effectiveness thresholds, but we used US$100 and $1000 as references to summarise and present the ACER results. RESULTS: We found ACERs ranging from less than US$1 per HLY gained (for family planning) to about US$48,000 per HLY gained (for treatment of stage 4 colorectal cancer). In general, 75% of the interventions evaluated had ACERs of less than US$1000 per HLY gained. The vast majority (95%) of RMNCH and infectious disease interventions had an ACER of less than US$1000 per HLY while almost half (44%) of non-communicable disease interventions had an ACER greater than US$1000 per HLY. CONCLUSION: The present study shows that several potential cost-effective interventions are available that could substantially reduce Ethiopia's disease burden if scaled up. The use of the World Health Organization's generalised cost-effectiveness analysis tool allowed us to rapidly calculate country-specific cost-effectiveness analysis values for 159 health interventions under consideration for Ethiopia's EHSP.</t>
  </si>
  <si>
    <t>Cost-Effectiveness of Saxagliptin Compared With Glibenclamide as a Second-Line Therapy Added to Metformin for Type 2 Diabetes Mellitus in Ethiopia</t>
  </si>
  <si>
    <t>MDM Policy Pract 2021 Vol. 6 Issue 1 Pages 23814683211005771</t>
  </si>
  <si>
    <t>Background. Metformin is a widely accepted first-line pharmacotherapy for patients with type 2 diabetes mellitus (T2DM). Treatment of T2DM with glibenclamide, saxagliptin, or one of the other second-line treatment agents is recommended when the first-line treatment (metformin) cannot control the disease. However, there is little evidence on the additional cost and cost-effectiveness of adding second-line drugs. Therefore, this study aimed to estimate the cost-effectiveness of saxagliptin and glibenclamide as second-line therapies added to metformin compared with metformin only in T2DM in Ethiopia. Methods. This cost-effectiveness study was conducted in Ethiopia using a mix of primary data on cost and best available data from the literature on the effectiveness. We measured the interventions' cost from the providers' perspective in 2019 US dollars. We developed a Markov model for T2DM disease progression with five health states using TreeAge Pro 2020 software. Disability-adjusted life year (DALY) was the health outcome used in this study, and we calculated the incremental cost-effectiveness ratio (ICER) per DALY averted. Furthermore, one-way and probabilistic sensitivity analysis were performed. Results. The annual unit cost per patient was US$70 for metformin, US$75 for metformin + glibenclamide, and US$309 for metformin + saxagliptin. The ICER for saxagliptin + metformin was US$2259 per DALY averted. The ICER results were sensitive to various changes in cost, effectiveness, and transition probabilities. The ICER was driven primarily by the higher cost of saxagliptin relative to glibenclamide. Conclusion. Our study revealed that saxagliptin is not a cost-effective second-line therapy in patients with T2DM inadequately controlled by metformin monotherapy based on a gross domestic product per capita per DALY averted willingness-to-pay threshold in Ethiopia (US$953).</t>
  </si>
  <si>
    <t>Cost-effectiveness analysis of population salt reduction interventions to prevent cardiovascular disease in Cameroon: mathematical modelling study</t>
  </si>
  <si>
    <t>BMJ Open 2020 Vol. 10 Issue 11 Pages e041346</t>
  </si>
  <si>
    <t>Cameroon</t>
  </si>
  <si>
    <t>BACKGROUND: Reducing dietary sodium (salt) intake has been proposed as a population-wide strategy to reduce blood pressure and cardiovascular disease (CVD). The cost-effectiveness of such strategies has hitherto not been investigated in Cameroon. METHODS: A multicohort multistate life table Markov model was used to evaluate the cost-effectiveness of three population salt reduction strategies: mass media campaign, school-based salt education programme and low-sodium salt substitute. A healthcare system perspective was considered and adults alive in 2016 were simulated over the life course. Outcomes were changes in disease incidence, mortality, health-adjusted life years (HALYs), healthcare costs and incremental cost-effectiveness ratios (ICERs) over the lifetime. Probabilistic sensitivity analysis was used to quantify uncertainty. RESULTS: Over the life span of the cohort of adults alive in Cameroon in 2016, substantial numbers of new CVD events could be prevented, with over 10 000, 79 000 and 84 000 CVD deaths that could be averted from mass media, school education programme and salt substitute interventions, respectively. Population health gains over the lifetime were 46 700 HALYs, 348 800 HALYs and 368 400 HALYs for the mass media, school education programme and salt substitute interventions, respectively. ICERs showed that all interventions were dominant, with probabilities of being cost-saving of 84% for the school education programme, 89% for the mass media campaign and 99% for the low sodium salt substitute. Results were largely robust in sensitivity analysis. CONCLUSION: All the salt reduction strategies evaluated were highly cost-effective with very high probabilities of being cost-saving. Salt reduction in Cameroon has the potential to save many lives and offers good value for money.</t>
  </si>
  <si>
    <t>Cost-effectiveness analysis of population-based tobacco control strategies in the prevention of cardiovascular diseases in Tanzania</t>
  </si>
  <si>
    <t>PLoS One 2017 Vol. 12 Issue 8 Pages e0182113</t>
  </si>
  <si>
    <t>BACKGROUND: Tobacco consumption contributes significantly to the global burden of disease. The prevalence of smoking is estimated to be increasing in many low-income countries, including Tanzania, especially among women and youth. Even so, the implementation of tobacco control measures has been discouraging in the country. Efforts to foster investment in tobacco control are hindered by lack of evidence on what works and at what cost. AIMS: We aim to estimate the cost and cost-effectiveness of population-based tobacco control strategies in the prevention of cardiovascular diseases (CVD) in Tanzania. MATERIALS AND METHODS: A cost-effectiveness analysis was performed using an Excel-based Markov model, from a governmental perspective. We employed an ingredient approach and step-down methodologies in the costing exercise following a government perspective. Epidemiological data and efficacy inputs were derived from the literature. We used disability-adjusted life years (DALYs) averted as the outcome measure. A probabilistic sensitivity analysis was carried out with Ersatz to incorporate uncertainties in the model parameters. RESULTS: Our model results showed that all five tobacco control strategies were very cost-effective since they fell below the ceiling ratio of one GDP per capita suggested by the WHO. Increase in tobacco taxes was the most cost-effective strategy, while a workplace smoking ban was the least cost-effective option, with a cost-effectiveness ratio of US$5 and US$267, respectively. CONCLUSIONS: Even though all five interventions are deemed very cost-effective in the prevention of CVD in Tanzania, more research on budget impact analysis is required to further assess the government's ability to implement these interventions.</t>
  </si>
  <si>
    <t>Cost-effectiveness of a diabetes group education program delivered by health promoters with a guiding style in underserved communities in Cape Town, South Africa</t>
  </si>
  <si>
    <t>Patient Educ Couns 2015 Vol. 98 Issue 5 Pages 622-6</t>
  </si>
  <si>
    <t>OBJECTIVE: This study aimed to evaluate the cost-effectiveness of a group diabetes education program delivered by health promoters in community health centers in the Western Cape, South Africa. METHODS: The effectiveness of the education program was derived from the outcomes of a pragmatic cluster randomized controlled trial (RCT). Incremental operational costs of the intervention, as implemented in the trial, were calculated. All these data were entered into a Markov micro-simulation model to simulate clinical outcomes and health costs that were expressed as an Incremental Cost Effectiveness Ratio (ICER). RESULTS: The only significant effect from the RCT at one year was a reduction in blood pressure (systolic blood pressure -4.65 mmHg (95%CI:-9.18 to -0.12) and diastolic blood pressure -3.30 mmHg (95%CI:-5.35 to -1.26)). The ICER for the intervention, based on the assumption that the costs would recur every year and the effect could be maintained, was 1862 $/QALY gained. CONCLUSION: A structured group education program performed by mid-level trained healthcare workers at community health centers, for the management of Type II diabetes in the Western Cape, South Africa is therefore cost-effective. PRACTICE IMPLICATIONS: This cost-effectiveness analysis supports the more widespread implementation of this intervention in primary care within South Africa.</t>
  </si>
  <si>
    <t>An investment case for the prevention and management of rheumatic heart disease in the African Union 2021-30: a modelling study</t>
  </si>
  <si>
    <t>Lancet Glob Health 2021 Vol. 9 Issue 7 Pages e957-e966</t>
  </si>
  <si>
    <t>African Union</t>
  </si>
  <si>
    <t>BACKGROUND: Despite declines in deaths from rheumatic heart disease (RHD) in Africa over the past 30 years, it remains a major cause of cardiovascular morbidity and mortality on the continent. We present an investment case for interventions to prevent and manage RHD in the African Union (AU). METHODS: We created a cohort state-transition model to estimate key outcomes in the disease process, including cases of pharyngitis from group A streptococcus, episodes of acute rheumatic fever (ARF), cases of RHD, heart failure, and deaths. With this model, we estimated the impact of scaling up interventions using estimates of effect sizes from published studies. We estimated the cost to scale up coverage of interventions and summarised the benefits by monetising health gains estimated in the model using a full income approach. Costs and benefits were compared using the benefit-cost ratio and the net benefits with discounted costs and benefits. FINDINGS: Operationally achievable levels of scale-up of interventions along the disease spectrum, including primary prevention, secondary prevention, platforms for management of heart failure, and heart valve surgery could avert 74 000 (UI 50 000-104 000) deaths from RHD and ARF from 2021 to 2030 in the AU, reaching a 30·7% (21·6-39·0) reduction in the age-standardised death rate from RHD in 2030, compared with no increase in coverage of interventions. The estimated benefit-cost ratio for plausible scale-up of secondary prevention and secondary and tertiary care interventions was 4·7 (2·9-6·3) with a net benefit of $2·8 billion (1·6-3·9; 2019 US$) through 2030. The estimated benefit-cost ratio for primary prevention scale-up was low to 2030 (0·2, &lt;0·1-0·4), increasing with delayed benefits accrued to 2090. The benefit-cost dynamics of primary prevention were sensitive to the costs of different delivery approaches, uncertain epidemiological parameters regarding group A streptococcal pharyngitis and ARF, assumptions about long-term demographic and economic trends, and discounting. INTERPRETATION: Increased coverage of interventions to control and manage RHD could accelerate progress towards eradication in AU member states. Gaps in local epidemiological data and particular components of the disease process create uncertainty around the level of benefits. In the short term, costs of secondary prevention and secondary and tertiary care for RHD are lower than for primary prevention, and benefits accrue earlier. FUNDING: World Heart Federation, Leona M and Harry B Helmsley Charitable Trust, and American Heart Association.</t>
  </si>
  <si>
    <t>Cost-Effectiveness of Population Level and Individual Level Interventions to Combat Non-communicable Disease in Eastern Sub-Saharan Africa and South East Asia: A WHO-CHOICE Analysis</t>
  </si>
  <si>
    <t xml:space="preserve">Int J Health Policy Manag 2021 </t>
  </si>
  <si>
    <t>Eastern SSA</t>
  </si>
  <si>
    <t>BACKGROUND: To determine the health system costs and health-related benefits of interventions for the prevention and control of non-communicable diseases (NCDs), including mental health disorders, for the purpose of identifying the most cost-effective intervention options in support of global normative guidance on the best-buy interventions for NCDs. In addition, tools are developed to allow country contextualisation of the analyses to support local priority setting exercises. METHODS: This analysis follows the standard WHO-CHOICE (World Health Organization-Choosing Interventions that are Cost-Effective) approach to generalized cost-effectiveness analysis applied to two regions, Eastern sub-Saharan Africa and South-East Asia. The scope of the analysis is all NCD and mental health interventions included in WHO guidelines or guidance documents for which the health impact of the intervention is able to be identified and attributed. Costs are measured in 2010 international dollars, and benefits modelled beginning in 2010, both for a period of 100 years. RESULTS: There are many interventions for NCD prevention and management that are highly cost-effective, generating one year of healthy life for less than Int. $100. These interventions include tobacco and alcohol control policies such as taxation, voluntary and legislative actions to reduce sodium intake, mass media campaigns for reducing physical activity, and treatment options for cardiovascular disease (CVD), cervical cancer and epilepsy. In addition a number of interventions fall just outside this range, including breast cancer, depression and chronic lung disease treatment. CONCLUSION: Interventions that represent good value for money, are technically feasible and are delivered for a low per-capita cost, are available to address the rapid rise in NCDs in low- and middle-income countries. This paper also describes a tool to support countries in developing NCD action plans.</t>
  </si>
  <si>
    <t>INTRODUCTION: Despite growing enthusiasm for integrating treatment of non-communicable diseases (NCDs) into human immunodeficiency virus (HIV) care and treatment services in sub-Saharan Africa, there is little evidence on the potential health and financial consequences of such integration. We aim to study the cost-effectiveness of basic NCD-HIV integration in a Ugandan setting. METHODS: We developed an epidemiologic-cost model to analyze, from the provider perspective, the cost-effectiveness of integrating hypertension, diabetes mellitus (DM) and high cholesterol screening and treatment for people living with HIV (PLWH) receiving antiretroviral therapy (ART) in Uganda. We utilized cardiovascular disease (CVD) risk estimations drawing from the previously established Globorisk model and systematic reviews; HIV and NCD risk factor prevalence from the World Health Organization's STEPwise approach to Surveillance survey and global databases; and cost data from national drug price lists, expert consultation and the literature. Averted CVD cases and corresponding disability-adjusted life years were estimated over 10 subsequent years along with incremental cost-effectiveness of the integration. RESULTS: Integrating services for hypertension, DM, and high cholesterol among ART patients in Uganda was associated with a mean decrease of the 10-year risk of a CVD event: from 8.2 to 6.6% in older PLWH women (absolute risk reduction of 1.6%), and from 10.7 to 9.5% in older PLWH men (absolute risk reduction of 1.2%), respectively. Integration would yield estimated net costs between $1,400 and $3,250 per disability-adjusted life year averted among older ART patients. CONCLUSIONS: Providing services for hypertension, DM and high cholesterol for Ugandan ART patients would reduce the overall CVD risk among these patients; it would amount to about 2.4% of national HIV/AIDS expenditure, and would present a cost-effectiveness comparable to other standalone interventions to address NCDs in low- and middle-income country settings.</t>
  </si>
  <si>
    <t>https://bmjopen.bmj.com/content/10/11/e041346</t>
  </si>
  <si>
    <t>https://pubmed.ncbi.nlm.nih.gov/34104781/</t>
  </si>
  <si>
    <t>https://resource-allocation.biomedcentral.com/articles/10.1186/s12962-020-00255-3</t>
  </si>
  <si>
    <t>https://pubmed.ncbi.nlm.nih.gov/31503395/</t>
  </si>
  <si>
    <t>https://pubmed.ncbi.nlm.nih.gov/25641665/</t>
  </si>
  <si>
    <t>https://www.ncbi.nlm.nih.gov/pmc/articles/PMC7305460/</t>
  </si>
  <si>
    <t>https://journals.plos.org/plosone/article?id=10.1371/journal.pone.0247464</t>
  </si>
  <si>
    <t>http://www.ijhpm.com/article_4056.html</t>
  </si>
  <si>
    <t>https://www.thelancet.com/journals/langlo/article/PIIS2214-109X(21)00199-6/fulltext</t>
  </si>
  <si>
    <t>Cameroon, Australia</t>
  </si>
  <si>
    <t>HALY</t>
  </si>
  <si>
    <t>GDP per capita for Cameroon 2016:US$1391.75</t>
  </si>
  <si>
    <t>Over the life span of the cohort of adults alive in Cameroon in 2016, substantial numbers of new CVD events could be prevented, with over 10 000, 79 000 and 84 000 CVD deaths that could be averted from mass media, school education programme and salt substitute interventions, respectively. Population health gains over the lifetime were 46 700 HALYs, 348 800 HALYs and 368 400 HALYs for the mass media, school education programme and salt substitute interventions, respectively. ICERs showed that all interventions were dominant, with probabilities of being cost-saving of 84% for the school education programme, 89% for the mass media campaign and 99% for the low sodium salt substitute.</t>
  </si>
  <si>
    <t>National health survey</t>
  </si>
  <si>
    <t>Copy and paste exact text from Method section</t>
  </si>
  <si>
    <t>GBD</t>
  </si>
  <si>
    <t>relative risks of four CVDs (IHD, ischaemic stroke, haemorrhagic stroke and hypertensive heart disease), known to have a strong causal relationship with blood pressure, were obtained from the Global Burden of Disease (GBD) 2016 study</t>
  </si>
  <si>
    <t>RR four CVDs </t>
  </si>
  <si>
    <t>Three population-wide salt reduction strategies were evaluated, including a mass media campaign (MMC), a school-based education programme to primary school children and their families, and replacing common salt with a salt substitute at the producer/provider level.</t>
  </si>
  <si>
    <t>First, we estimate the impact of a change in sodium intake on SBP using evidence from a Cochrane review and meta-analysis; three interventions - see Table 1</t>
  </si>
  <si>
    <t>SR for salt reduction, 1 x trials, 2 x SR for interventions</t>
  </si>
  <si>
    <t>The life years are adjusted for poor quality of life using weights from the GBD study to calculate HALYs. Differences between the two populations then give estimates of the health impact of the interventions modelled</t>
  </si>
  <si>
    <t>WHO NCD-costing tool</t>
  </si>
  <si>
    <t>The WHO NCD-costing tool16 guided our estimation of the intervention costs. We obtained unit costs of resources such as per diems, staff salaries, transport costs, production of supplies from local sources. For cost offsets, we used data from our prior work that estimated the per-person average annual direct medical costs of ischaemic heart disease (IHD), ischaemic stroke, haemorrhagic stroke and hypertensive heart disease.19 Due to absence of national data on cost of illness in Cameroon, we used health expenditure per capita estimated by World Bank</t>
  </si>
  <si>
    <t>Costs interventions+ resources used</t>
  </si>
  <si>
    <t xml:space="preserve"> Categories of resource use for the MMC and salt-substitute interventions included programme management, health promotion, media and advocacy, training and meetings, rent and office supplies. These were distributed over periods of intervention planning, development, partial implementation and full implementation.   For the school-based education programme, resource use as detailed in the trial17 guided our intervention costing, and these were scaled up nationwide to involve all public, private (including faith-based) and community schools informed by data from the Ministry of Basic Education.      we obtained unit costs of resources such as per diems, staff salaries, transport costs, production of supplies from local sources.</t>
  </si>
  <si>
    <t>Govt</t>
  </si>
  <si>
    <t xml:space="preserve">Education program, govt salaries, etc </t>
  </si>
  <si>
    <t>US</t>
  </si>
  <si>
    <t>10, then followed over life course</t>
  </si>
  <si>
    <t>DALY disutility weights for all outcomes were taken from previously published primary surveys23 and incorporated into a total DALY calculation for each simulated individual by calculating their individualised baseline annual risk of each outcome, subject to competing risks from cardiovascular and non-cardiovascular all-cause mortality for their age and sex, and adjusted for the disability weight for each condition.24,  25,  26</t>
  </si>
  <si>
    <t>The incremental cost-effectiveness of implementing SA PC 101 over current treatment would be a saving of US$24 902 (95% CI 14 666–62 579) per DALY averted compared with a saving of $17 587 (1840–42 589) under WHO PEN guidelines.</t>
  </si>
  <si>
    <t>1. SA PC 101 saving US$24 902 (95% CI $14 666–$62 579) per DALY averted  2. WHO PEN guidelines - saving $17 587 ($1840–$42 589) per DALY averted</t>
  </si>
  <si>
    <t>2012 South African National Health and Nutrition Examination Survey (SANHANES)</t>
  </si>
  <si>
    <t>Epi</t>
  </si>
  <si>
    <t>Gender, race, poverty</t>
  </si>
  <si>
    <t>Statistic South Africa</t>
  </si>
  <si>
    <t>SDBP</t>
  </si>
  <si>
    <t>saxagliptin + metformin was US$2259 per DALY averted</t>
  </si>
  <si>
    <t>saxagliptin is not a cost-effective second-line therapy in patients with T2DM inadequately controlled by metformin monotherapy</t>
  </si>
  <si>
    <t>best available data from the literature on the effectiveness of the treatment modalities</t>
  </si>
  <si>
    <t>Literature</t>
  </si>
  <si>
    <t>Met+sax vs Met+Glib vs Met</t>
  </si>
  <si>
    <t>"provider"</t>
  </si>
  <si>
    <t>0.5 GDP WTP (GDP USD953)</t>
  </si>
  <si>
    <t>Switzerland</t>
  </si>
  <si>
    <t>NGO (WHO)</t>
  </si>
  <si>
    <t>HLY</t>
  </si>
  <si>
    <t>Quantities</t>
  </si>
  <si>
    <t>This study evaluates 77 interventions for prevention and control of NCDs and MNS disorders. See pp3-4 Includes PEN for NCD</t>
  </si>
  <si>
    <t>WHO</t>
  </si>
  <si>
    <t>The analysis uses epidemiological and cost data for 2010, for the Eastern sub-Saharan Africa and South-East Asia Global Burden of Disease regions.     All models are publicly available through the Spectrum platform (https://www.avenirhealth. org), with full details of all modelling methods and data inputs available in the user manuals.</t>
  </si>
  <si>
    <t>There are many interventions for NCD prevention and management that are highly cost-effective, generating one year of healthy life for less than Int. $100.</t>
  </si>
  <si>
    <t>NS     We do not use any decision rule or threshold in defining “good value for money” but rather consider relative ACER values within this package of interventions.</t>
  </si>
  <si>
    <t>In Eastern sub-Saharan Africa, more than 60 policy options are available which cost less than Int. $100 per HLY gained, with an additional 70 plus policy options under Int. $1000 per HLY gained.</t>
  </si>
  <si>
    <t>unclear</t>
  </si>
  <si>
    <t>we constructed a monetary balance sheet based on the reported cardiovascular and adverse drug events for all the patients reported in these trials    All costs were derived from the Discovery Health claims costs for patients in the age band 61 - 75 years for 2004.18</t>
  </si>
  <si>
    <t xml:space="preserve">first-line management of essential hypertension with diuretics has an incremental cost per disability-adjusted life-year avoided of GH¢ 276 ($179 in 2017, 4% of gross national income per capita) compared with no treatment. Calcium channel blockers were more effective than diuretics but at a higher incremental cost: GH¢ 11 061 per disability-adjusted life-year avoided ($7189 in 2017; 160% of gross national income per capita). Diuretics provide better health outcomes at a lower cost than angiotensin-converting enzyme inhibitors, angiotensin receptor blockers, or beta-blockers. </t>
  </si>
  <si>
    <t>GNI Gross national income various           Below a willingness-to-pay threshold of GH¢ 200 per DALY avoided, the probability that any antihypertensive treatment is cost-effective is negligible. Between a threshold of about GH¢ 400 and 8600 per DALY avoided, it appears almost certain that diuretics are the most cost-effective option. At greater than GH¢ 8600 per DALY avoided (about twice the gross national income per capita), the probability that CCBs are cost-effective begins to rise, reaching 100% of simulations at GH¢ 15 100 per DALY avoided.</t>
  </si>
  <si>
    <t>2015, 2018</t>
  </si>
  <si>
    <t>CO local costs currency</t>
  </si>
  <si>
    <t>CO USD costs</t>
  </si>
  <si>
    <t>https://gh.bmj.com/content/5/4/e001968</t>
  </si>
  <si>
    <t>LYG, DA</t>
  </si>
  <si>
    <t>the tax led to 14 755 LYG (95% CI −11 965 to 42 701) and 2526 DA (95% CI −1743 to 6959), although on average these effects were not statistically significant </t>
  </si>
  <si>
    <t>COI</t>
  </si>
  <si>
    <t>https://www.thelancet.com/journals/langlo/article/PIIS2214-109X(19)30339-0/fulltext</t>
  </si>
  <si>
    <t>Assuming public-sector pharmaceutical prices, the ICER of the polypill compared with current care over a lifetime analytical horizon was Int$168 (95% UI 55 to 337) per DALY averted in Nigeria, and $64 (cost-saving to 203) in South Africa, amounting to 0·4–6·2% of the per capita GDP in these countries. The ICER of the polypill compared with current care increased to 3·3–14·6% of the per capita GDP at retail market pharmaceutical prices.</t>
  </si>
  <si>
    <t>EV stated parameter sources</t>
  </si>
  <si>
    <t>EV Cited parameter sources</t>
  </si>
  <si>
    <t>The cost of delivering the individualized intervention was estimated at R5633/patient. Combining survivor rates, return-to-work rate, and costs of the programme, a work intervention programme could result in a net saving of R133.1 million over 5 years (or about R26.6 per year.</t>
  </si>
  <si>
    <t>Return to work</t>
  </si>
  <si>
    <t>$1862/QALY</t>
  </si>
  <si>
    <t>https://journals.plos.org/plosone/article?id=10.1371/journal.pone.0182113</t>
  </si>
  <si>
    <t>all five tobacco control strategies were very cost-effective since they fell below the ceiling ratio of one GDP per capita suggested by the WHO. Increase in tobacco taxes was the most cost-effective strategy, while a workplace smoking ban was the least cost-effective option, with a cost-effectiveness ratio of US$5 and US$267, respectively</t>
  </si>
  <si>
    <t>1 xGDP/capita</t>
  </si>
  <si>
    <t>Integration of services for hypertension, DM, and hypercholesterolaemia would have an incremental cost‐effectiveness ranging from $8,800 to $1,400 per DALY averted, depending on the age and sex category. Overall, the incremental cost‐effectiveness ratios are high when compared with common thresholds of $500 to 1000 per DALY (about one half and one time Uganda’s gross domestic product (GDP) per capita).</t>
  </si>
  <si>
    <t>https://www.ncbi.nlm.nih.gov/pmc/articles/PMC7343951/</t>
  </si>
  <si>
    <t>Health outcomes</t>
  </si>
  <si>
    <t>workplace</t>
  </si>
  <si>
    <t>The implementation of HCW was very affordable when compared with other types of interventions.       The total incremental cost to the company was R59 183, which equated to an average of R29 591 per annum. The average incremental cost per employee for implementing the HCW was estimated as R33.95 ($2.3) over 2 years or R16.98 ($1.15) per annum.</t>
  </si>
  <si>
    <t>CDCom costs 0.20 USD (730 USh) per year per inhabitant covered by the program. Sixty percent of the budget is allocated to drug purchases, 14% to VHW stipends, 12% to supervisor stipends, 10% to administration/education (planning, record keeping, medication requisition/packaging, data analysis, consult coordination/education), and 5% motorcycle fuel and maintenance.</t>
  </si>
  <si>
    <t>The incremental cost per DALY gained with low cost ranged from $1,505 to $3,608, which is well under $4,785 (3 times GPD per capita) threshold for Kenya.</t>
  </si>
  <si>
    <t>$1,505 to $3,608/DALY avoided</t>
  </si>
  <si>
    <t>3xGDP/capita/DALY averted</t>
  </si>
  <si>
    <t>cohort state-transition</t>
  </si>
  <si>
    <t xml:space="preserve">The estimated benefit–cost ratio for plausible scale-up of secondary prevention and secondary and tertiary care interventions was 4·7 (2·9–6·3) with a net benefit of $2·8 billion (1·6–3·9; 2019 US$) through 2030. The estimated benefit–cost ratio for primary prevention scale-up was low to 2030 (0·2, &lt;0·1–0·4), increasing with delayed benefits accrued to 2090. </t>
  </si>
  <si>
    <t>population state-transition</t>
  </si>
  <si>
    <t>$100, $1000</t>
  </si>
  <si>
    <t>We found ACERs ranging from less than US$1 per HLY gained (for family planning) to about US$48,000 per HLY gained (for treatment of stage 4 colorectal cancer). In general, 75% of the interventions evaluated had ACERs of less than US$1000 per HLY gained.</t>
  </si>
  <si>
    <t>African countries</t>
  </si>
  <si>
    <t>Academic</t>
  </si>
  <si>
    <t>Population</t>
  </si>
  <si>
    <t>CEA/CUA</t>
  </si>
  <si>
    <t>GDP</t>
  </si>
  <si>
    <t>Horizon</t>
  </si>
  <si>
    <t>Mean</t>
  </si>
  <si>
    <t>First author institution 1</t>
  </si>
  <si>
    <t>First author institution 2</t>
  </si>
  <si>
    <t>G in Uganda</t>
  </si>
  <si>
    <t>G in Tanzania</t>
  </si>
  <si>
    <t>G in Ethiopia</t>
  </si>
  <si>
    <t>INT meas Util</t>
  </si>
  <si>
    <t>Type CEA CUA</t>
  </si>
  <si>
    <t>Affil 2</t>
  </si>
  <si>
    <t>Model</t>
  </si>
  <si>
    <t>Currency USD</t>
  </si>
  <si>
    <t>Curr local</t>
  </si>
  <si>
    <t>CAF</t>
  </si>
  <si>
    <t>ZMW</t>
  </si>
  <si>
    <t>Eth Birr</t>
  </si>
  <si>
    <t>Int$</t>
  </si>
  <si>
    <t>Tan shillings</t>
  </si>
  <si>
    <t>Uganda Shillings</t>
  </si>
  <si>
    <t>Ghana cedis</t>
  </si>
  <si>
    <t>Kenya shillings</t>
  </si>
  <si>
    <t>TH GDP</t>
  </si>
  <si>
    <t>SeAn any</t>
  </si>
  <si>
    <t>SeAnUV</t>
  </si>
  <si>
    <t>Curr Other</t>
  </si>
  <si>
    <t>Util Any</t>
  </si>
  <si>
    <t>Score%</t>
  </si>
  <si>
    <t>Auth African</t>
  </si>
  <si>
    <t>Afr single country</t>
  </si>
  <si>
    <t>Curr Year</t>
  </si>
  <si>
    <t>Int Type</t>
  </si>
  <si>
    <t xml:space="preserve"> SeAn any</t>
  </si>
  <si>
    <t>No. 100</t>
  </si>
  <si>
    <t>(out of 19)</t>
  </si>
  <si>
    <t>(out of 21)</t>
  </si>
  <si>
    <t>Prevalence HT</t>
  </si>
  <si>
    <t>The prevalence of hypertension in Ghana was taken from the 2014 Ghana Demographic and Health Survey</t>
  </si>
  <si>
    <t>NHIS</t>
  </si>
  <si>
    <t>Medicines</t>
  </si>
  <si>
    <t>The costs of antihypertensive medications are based on the NHIS price for drugs on the essential medicines list (extracted in 2017 and assuming a daily dose as recommended in the Ghanaian STGs</t>
  </si>
  <si>
    <t>Other sources of data on resource use and clinical management include NHIA diagnosis-related group schedule data and, where necessary, clinical judgment.</t>
  </si>
  <si>
    <t>Resource use &amp; clin m'ment</t>
  </si>
  <si>
    <t>Not stated</t>
  </si>
  <si>
    <t>Disability weights for CHD, stroke, heart failure, and type 2 diabetes were 0.124, 0.266, 0.201, and 0.015, respectively, from the 2003 WHO estimates.</t>
  </si>
  <si>
    <t>DALY utility weights</t>
  </si>
  <si>
    <t>WHO estimates for disability weights, from Global Burden of Disease 2004 (Table 1)</t>
  </si>
  <si>
    <t>Census 2010</t>
  </si>
  <si>
    <t>The total size of the Ghanaian population by sex and age was estimated from the 2010 census.18</t>
  </si>
  <si>
    <t>medicine</t>
  </si>
  <si>
    <t>Effectiveness</t>
  </si>
  <si>
    <t>We derived these decrements from the GBD Study (table 1).2,27 We estimated disabilityadjusted life-years (DALYs) related to premature death from atherosclerotic cardiovascular disease by incorporating age-specific, sex-specific, and country-specific life expectancy.49</t>
  </si>
  <si>
    <t xml:space="preserve">GBD  (2012, 2015) </t>
  </si>
  <si>
    <t>DM</t>
  </si>
  <si>
    <t xml:space="preserve">RCT </t>
  </si>
  <si>
    <t>Patients with type 2 DM who fulfilled the entrance criteria were identified and included in the study.</t>
  </si>
  <si>
    <t>The impact of the interventions on quality of life was estimated by using the HUI23S4EN.40Q (developed by HUInc -Mark index 2&amp;3) questionnaire at baseline, 6 months, and 12 months in accordance with the HUI procedures manual (HUI23-S4EN.40Q, HUI23-40Q.MNL)</t>
  </si>
  <si>
    <t>HUI23S4EN.40Q (QALY)</t>
  </si>
  <si>
    <t>RCT</t>
  </si>
  <si>
    <t>Each item for resource use was categorized into the “cost of the intervention,” the “cost of drugs,” and the “cost of other health care resource use” (including primary care, hospital care, and auxiliary health care). The costs were calculated by multiplying the volume of resource use in each category by the associated unit cost in 2010 prices (Table 1).    Only direct health service costs were included. These included treatment costs, visits to a nurse or a general practitioner based on “standard practice” assumptions, and costs of treating diabetes complications.</t>
  </si>
  <si>
    <t>Intervention, drugs, other health care resource use</t>
  </si>
  <si>
    <t>Table 1 Market price (source not defined), UNTH, exprt opinion (UNTH/NAUTH) refs 20 (Natioanl Health Insurance Scheme), 21 (MSH and WHO international drug price indicator, 22 (WHO CHOICE CE thresholds)</t>
  </si>
  <si>
    <t>RCT (health care purchaser) (Table 1)</t>
  </si>
  <si>
    <t>Table 1 Each item for resource use was categorized into the “cost of the intervention,” the “cost of drugs,” and the “cost of other health care resource use” (including primary care, hospital care, and auxiliary health care). The costs were calculated by multiplying the volume of resource use in each category by the associated unit cost in 2010 prices.    Only direct health service costs were included. These included treatment costs, visits to a nurse or a general practitioner based on “standard practice” assumptions, and costs of treating diabetes complications.   Treatment resources included doses of drugs used for treating diabetes, antihypertensive drugs, other drugs, blood-glucose tests, selfmonitoring resources such as test strips, lancets, and glucometers, and visits to general practitioners, practice nurses, and clinics. Resources associated with complications included the number, duration, and specialty of admissions to hospital; outpatient consultations; medical procedures such as photocoagulation and cataract extraction; and day case episodes</t>
  </si>
  <si>
    <t>NA</t>
  </si>
  <si>
    <t>Literature, published trials</t>
  </si>
  <si>
    <t>The Acute Infarction Ramipril Efficacy (AIRE) Study investigated 2 006post-MI patients older than 18 years of age, including 166 patients from eight research centres in South Africa.6 The main objective of this study was to compare the effect of ACE inhibition using
ramipril on the survival of patients with clinical signs of HF after acute MI.</t>
  </si>
  <si>
    <t>AIRE study + AIREX (South Africa)</t>
  </si>
  <si>
    <t>all-cause mortality was significantly lower for those patients receiving ramipril (17%} compared with those receiving placebo (23%), giving a relative risk reduction of 27% (95% confidence interval (CI) 11 % - 40%; P = 0.002).6</t>
  </si>
  <si>
    <t>Ramipril  - all cause mortality</t>
  </si>
  <si>
    <t>RCT (AIRE, AIREX)</t>
  </si>
  <si>
    <t>Medicines and hospital use</t>
  </si>
  <si>
    <t>To estimate the impact of the use of ramipril on quality of life, the short form (SF) 36 scores compared with normative popUlations determined by Brown et al.12 for post-MI patients were used. From the eight parameters defined for these patients, a composite change in
quality of life, measured as a quality-adjusted life-year (QALY, i.e. a measure of the subjective satisfaction of a patient for the LYG) score, was calculated as the average of the parameter results for two categories of patient, namely those older and those younger than 65 years of age.</t>
  </si>
  <si>
    <t>SF36 Ref</t>
  </si>
  <si>
    <t>Medicines and hospitalisations</t>
  </si>
  <si>
    <t>South African 'blue book;  hosp - third party funder of health care (claims)</t>
  </si>
  <si>
    <t>Age</t>
  </si>
  <si>
    <t>older and younger than 65 years of age</t>
  </si>
  <si>
    <t xml:space="preserve">QALY based on age : </t>
  </si>
  <si>
    <t>Hospitalisations: Four components of the claims data (total cost, professional cost, hospital account cost and length of stay (LoS))</t>
  </si>
  <si>
    <t>Third party funder</t>
  </si>
  <si>
    <t>interventions+ resources used</t>
  </si>
  <si>
    <t>we determined the overall incidences of all-cause mortality, non-fatal myocardial infarction and non-fatal cardiac arrest within 30 days of surgery in both the treated and control groups of these studies. In addition, we also noted the mortality reported in a subset of two of the studies at 2 years.</t>
  </si>
  <si>
    <t>Clinical outcomes</t>
  </si>
  <si>
    <t>Medicines, monioring, Adverse evetns</t>
  </si>
  <si>
    <t>We also considered the cost of monitoring for, and treating, the complications associated with statin therapy. These included pre-operative hepatic and creatine kinase screening tests and four postoperative tests.14      ADVERSE EVENTS  We assumed therefore that rhabdomyolysis in surgical patients may also be 40 times more common than reported in medical patients, giving a predicted incidence of 1.3% in surgical patients.4 The incidence of elevated hepatic enzymes in the peri-operative period has been reported as 2%.15</t>
  </si>
  <si>
    <t>Literature (refs 14 &amp; 15)</t>
  </si>
  <si>
    <t>Medicines, other resources</t>
  </si>
  <si>
    <t>Private health insurance claims data, local (Ref 19)</t>
  </si>
  <si>
    <t>Literature from Ethiopia</t>
  </si>
  <si>
    <t>Selected refs</t>
  </si>
  <si>
    <t>Hospital Tikur Anbessa Specialized Hospital (TASH)</t>
  </si>
  <si>
    <t>All the direct medical costs for uncomplicated T2DM management were accounted for. We used a spreadsheet to record the cost information needed for patient treatment, accessing all the available records in the hospital from the second week of February 2019 to the end of the month. The type and quantity of each resource used in the intervention were registered. We captured the economic costs of the interventions (whether they incurred a financial expenditure or not). For example, the time spent by the health personnel involved in treating the patient was accounted for.    The direct medical costs included clinical staff time allocated to each intervention, pharmaceutical and nonpharmaceutical supplies, and diagnostic tests, oral hypoglycemic medicines, and insulin. The overall cost was limited to the total cost of metformin, glibenclamide, saxagliptin, insulin, outpatient consultation, laboratory consumables, and complications management. Four outpatient clinic visits, four comprehensive laboratory tests per patient, and the administration of the maximum tolerated doses of each drug were assumed.</t>
  </si>
  <si>
    <t>Medicines, supplies, work time</t>
  </si>
  <si>
    <t>primary data from Tikur Anbessa Specialized Hospital (TASH) on cost. TASH is affiliated with the Addis Ababa University College of Health Sciences, and it is the largest specialized hospital in Ethiopia, with a 560-bed capacity.22 It provides health care services for about 370,000 to 400,000 people annually.    The unit cost data for saxagliptin was taken from a private wholesale pharmacy in Addis Ababa as it was not used in the treatment of patients at TASH.               To identify the economic value of the resources used, we used the lowest purchasing price for most of the materials and equipment, including the drugs and supplies. For items for which the price was not known from the invoice or the available records, we used estimated values for the items from market inventory data. The unit price of saxagliptin was taken from a wholesale private drug importing company in Addis Ababa.              The valuation of personnel cost was based on an estimated proportion of working time spent on treating a diabetic patient. The personnel cost included the cost of health professionals’ time who were involved in treating a patient with T2DM. The cost of the consultation was collected by normative costing, by consulting standard treatment guidelines, and from professionals involved in case management. Normative costing is a bottom-up costing method that involves estimating resource use for various services by using guidelines and norms when the services are not available. It is recommended when detailed service cost information is not available or is thought to be highly distorted. It is usually used for T2DM case management.</t>
  </si>
  <si>
    <t xml:space="preserve">The cost data were collected prospectively (TASH hospital). All the direct medical costs for uncomplicated T2DM management were accounted for.      </t>
  </si>
  <si>
    <t xml:space="preserve">Recently published cost calculations based on reliable databases or data source – same jurisdiction </t>
  </si>
  <si>
    <t>The DALY estimate combines the years of life lost (YLLs) due to premature death and the years of life lived with disability (YLDs).30 The YLDs were calculated using a health utility for uncomplicated T2DM of 0.78 and a health utility for complicated T2DM of 0.726. Taking into account the disability weights for diverse types of diabetic complications, we assumed an average additional utility decrement of 0.13 if an event of complications happened.13,31,32</t>
  </si>
  <si>
    <t>References and GBD (Table 3)</t>
  </si>
  <si>
    <t>A Meta analysis of prevalence rate of hypertension in Nigerian populations ranged from a minimum of 12.4% to a maximum of 34.8% with a combined
prevalence of 22% [4].</t>
  </si>
  <si>
    <t>SR &amp; MA</t>
  </si>
  <si>
    <t>The hypertensive medication selected for evaluation was based on a published systematic review whose aim was to evaluate the medication which should be first-line drug of choice for hypertension [5]. The study included
randomized trials of at least one year duration, comparing one of 4 major classes of antihypertensive drugs (Table 1). The medications were classified as thiazide diuretic; BB; ACEI; and CCB. For the purpose of our study, hydrochlorothiazide, propranolol,
lisinopril and nifedipine were the representative drugs for thiazide diuretic, BB, ACEI and CCB respectively as these drugs are commonly used in Nigeria [6].</t>
  </si>
  <si>
    <t>Nigerian study</t>
  </si>
  <si>
    <t>were obtained from the data of a health utility state assessment carried out in Nigeria [8].       Ekwunife OI, Aguwa CN, Adibe MO, Barikpaoar E, Onwuka CJ: Health state utilities of a population of Nigerian hypertensive patients. BMC Res Note 2011, 12(4):528. doi:10.1186/1756-0500-4-528.</t>
  </si>
  <si>
    <t>the direct cost includes cost of medications; cost of physician visit; cost of in-patient stay; cost of physiotherapy; and cost of laboratory tests.</t>
  </si>
  <si>
    <t>Local</t>
  </si>
  <si>
    <t>Cost of medications were gotten from the Nigerian National Health Insurance Scheme (NHIS) drug price list, published in 2005 [14], except for Mannitol (20% IVF) whose cost was gotten from the 2010 International Drug Price Indicator Guide of the WHO [12]. Cost of in-patient stay, physician visit (1st and review), computed tomography scan, echocardiography, electrocardiography and urinalysis were also obtained from the NHIS drug price list [14]. Cost gotten from the 2005 NHIS drug price list were adjusted to reflect the future
(2010) value using a real interest rate of 3% (range of 0% - 5%). For cost obtained from the International Drug Price Index (Mannitol), the median price was used and multiplied by the Power Purchasing Parity Exchange Rate (PPP) to obtain the value in Naira which was then divided by the yearly exchange rate to obtain the US dollar equivalent [15,16]. The cost of magnetic resonance imaging (MRI), full blood count (FBC) and serum electrolyte and urea analysis (SEU) were gotten from the price list of University of Nigeria Teaching Hospital (UNTH), Ituku-Ozalla.</t>
  </si>
  <si>
    <t>Nigerian National Health Insurance Scheme (NHIS) mostly + hospital</t>
  </si>
  <si>
    <t>Risk of CHD and stroke</t>
  </si>
  <si>
    <t xml:space="preserve">a web-based recalibrated Framingham risk score designed for estimating 10-year risk of stroke and CHD in seven British black and minority group was used to estimate the risk of stroke and CHD of the different age group [9]. Since the recalibration of the risk scores was done with Africans in Britain, its use in this model will give a better risk prediction as there was no published study that predicted cardiovascular events over time in Africans that could be used for this model.  WHO/International Society of Hypertension cardiovascular
risk stratification (low risk, medium risk and high risk) was used to stratify the patients [10]. </t>
  </si>
  <si>
    <t>WHO, literature</t>
  </si>
  <si>
    <t xml:space="preserve">Ref 16 World Health Organization: Global Health Observatory Data Repository/ World Health Statistics 2018.                      Ref 17. Ethiopia profile http://www.healthdata .org/ethio pia.
</t>
  </si>
  <si>
    <t>WHO &amp; Health Data.org</t>
  </si>
  <si>
    <t>We used the WHO-CHOICE GCEA tool to analyse the country-level health benefits of each intervention [21]. This model examines for each disease of interest (by incidence, remission and case fatality rates) how proportions of the population transit between health states in the presence or absence of an intervention.</t>
  </si>
  <si>
    <t>WHO CHOICE Generalised CEA (GCEA)</t>
  </si>
  <si>
    <t>interventions (159 groupsed into 12 program groups)</t>
  </si>
  <si>
    <t xml:space="preserve">The Global Burden of Disease disability weights were used to evaluate the health state in the time spent in each health state, and the health effects generated by each intervention are presented as healthy life years (HLYs) gained [22].
</t>
  </si>
  <si>
    <t>WHO CHOICE GCEA</t>
  </si>
  <si>
    <t>The identification, measurement and valuation of the costs of all the interventions were conducted from the health system’s perspective, accounting for the full cost of delivering an intervention, regardless of who currently pays for it. The ingredients costing approach was used, in which each input of delivering the intervention is identified and the quantity of each resource required by the intervention is multiplied by the unit price of each input (i.e., the unit price × quantity approach was applied) [12]. In the WHO-CHOICE GCEA tool,
all the ingredients, based on expert recommendations, are provided as default values, and the country team reviewed the inputs and made changes when necessary.</t>
  </si>
  <si>
    <t>Default prices for drugs and suppliers within the GCEA tool are taken from an international drug price database (MSH). We updated the prices of some drugs and supplies based on data from the Ethiopian Pharmaceutical Supply Agency and the Logistics Department of the Ministry of Health.     The salary scale of the health workforce, such as the salaries and benefits of nurses, doctors and pharmacists, was based on the most up-to-date data from the Human Resource Department of the Ministry of Health of Ethiopia. Staff time use was calculated on the assumption that, on average, each person works 8 h per day over 230 working days per year. Inpatient cost per day and outpatient cost per visit were taken from the WHO-CHOICE model [25].</t>
  </si>
  <si>
    <t>MSH (Meds), Country, MoH, WHO-CHOICE</t>
  </si>
  <si>
    <t>Medicines, salaries, other resources</t>
  </si>
  <si>
    <t xml:space="preserve">South Africa has conducted one of the first demographic health surveys in sub-Saharan Africa to estimate the prevalence of hypertension and other CVD risk factors.12 </t>
  </si>
  <si>
    <t>Ghana DHS 2014</t>
  </si>
  <si>
    <t>South Africa DHS 1998</t>
  </si>
  <si>
    <t>The population was stratified into 288 cohorts representing each of the possible combinations of the 6 characteristics: sex, age, systolic blood pressure, smoking, diabetes mellitus, and cholesterol</t>
  </si>
  <si>
    <t>6 characteristics</t>
  </si>
  <si>
    <t>Census, refs 15-19, DHS 1998</t>
  </si>
  <si>
    <t>Total life-years and quality-adjusted life-years (QALYs) were accumulated for the cohort over the 10 years for each guideline. QALYs were obtained with the weighted disease state values from the disability weights of the WHO Global Burden of Disease project.23</t>
  </si>
  <si>
    <t>Only the costs related to treatment of hypertension, CVD events, and their sequelae were included in the model. Screening costs included the cost of obtaining risk factor information.    The proportions of patients who received each antihypertensive drug and the average number of medications prescribed per person were obtained from the South African Demographic Health Survey.12</t>
  </si>
  <si>
    <t xml:space="preserve">South African DHS </t>
  </si>
  <si>
    <t>South African 'scale of benefits', SA Med Assoc</t>
  </si>
  <si>
    <t>The costs of treatment for hypertension included the number of clinic visits required for each of the guidelines. Medication costs reflected wholesale prices and administration costs.26 The cost per visit was according to the South African “scale of benefits.”
27 These are the levels that are reimbursed by third-party payers and are considerably less than the charges recommended by the South African Medical Association.27      the mean cost per CVD admission has been estimated in South Africa.28   Relative weights for the costs of individual diagnoses were estimated from US data.29 These relative differences were applied to the average South African CVD admission cost to determine an estimate for each specific CVD admission.       Costs of coronary angiography, percutaneous coronary interventions, and CABG surgery were according to the South African Medical Association scale of benefits and included both hospital and physician
costs.</t>
  </si>
  <si>
    <t>five strategies for primary prevention that differed in terms of risk of cardiovascular disease and age,</t>
  </si>
  <si>
    <t>CVD risk and age</t>
  </si>
  <si>
    <t>Primary prevention, secondary prevention</t>
  </si>
  <si>
    <t>SR&amp;MA, trials</t>
  </si>
  <si>
    <t xml:space="preserve">Total life years and QALYs were accumulated for the cohort for each guideline. QALYs were obtained by use of the weighted disease-state values from the Disability Weights of the WHO Global Burden of Disease project,30 as used in the 2nd edition of the Disease Control Priorities Project (DCPP; webappendix),31 DCPP was a combined eff ort of more than 350 scientists worldwide to investigate various interventions to reduce the burden of disease in developing countries. The project involved collaboration from the World Bank, WHO, and
the US National Institutes of Health, with support from the Gates Foundation. </t>
  </si>
  <si>
    <t>Health-care delivery costs included personnel salaries, health-care visits, diagnostic tests, and hospital stays, and are recorded according to DCPP Working Paper number 932 that provides cost estimates (US$) for the six World Bank regions (table 2)32,33</t>
  </si>
  <si>
    <t>We obtained combination drug costs from the International Drug Price Indicator Guide.33              Health-care delivery costs included personnel salaries, health-care visits, diagnostic tests, and hospital stays, and are recorded according to DCPP Working Paper number 932 that provides cost estimates (US$) for the six World Bank regions (table 2)32,33</t>
  </si>
  <si>
    <t>DCPP Disease Control Priorities Project</t>
  </si>
  <si>
    <t>For patients taking the multidrug regimen for primary prevention, we derived our estimates for relative risk reduction from blood-pressure reduction, aspirin, and a statin from meta-analyses (table 1, webappendix).5,24,26–28    Secondary: we modelled the risk reductions directly from the secondary prevention trials using these drugs and aspirin (webappendix), which also had the advantage of incorporating separate effects on fatal and non-fatal events of ischaemic heart disease.</t>
  </si>
  <si>
    <t>Presume WHO DCPP</t>
  </si>
  <si>
    <t>Studies from sub-Saharan Africa (SSA) and Tanzania show that there is a high and rising prevalence of cardiovascular risk in the population [1,4,5]. A survey of the population of Dar es Salaam found an age-adjusted prevalence of about 30% for blood pressure values larger or equal to 140/90 mmHg [5], which leads to increased risk of stroke and coronary heart disease (CHD). The age-adjusted incidence of cardiovascular diseases, like stroke, is furthermore several times higher in Tanzania than in Western Europe [6], probably due to untreated hypertension [5,7].</t>
  </si>
  <si>
    <t>Literature from Tanzania</t>
  </si>
  <si>
    <t>Prevalence CVD &amp; HT</t>
  </si>
  <si>
    <t>Medicines (Antihypertensives: single, combinations)</t>
  </si>
  <si>
    <t>We used disability adjusted life years (DALYs) as the measure of clinical outcome. DALYs were calculated using standard assumptions [4], and a Tanzanian life table with a life expectancy at birth of 46.5 years [20] was used to assess the all cause risk of death at different ages (Table 2). For the non-fatal cases, disability weights of 0.49 and 0.268 are applied for CHD and stroke, respectively [4].</t>
  </si>
  <si>
    <t>we constructed four index patients labeled "very high", "high", "medium" and "low" using algorithms from the Framingham study [22,23]. The index patients were stratified by varying, blood pressure (SBP), sex and smoking status, such that the annual total CV risk for a person aged 50 with a very high risk profile is higher than 3%. The</t>
  </si>
  <si>
    <t>Framingham etc</t>
  </si>
  <si>
    <t>14 alternative medical interventions for preventive cardiology, including the alternative of no treatment. The choice of interventions was based on international treatment recommendations [14], recommendations from a WHO expert meeting [15], Tanzanian guidelines and consultations with local experts.      Treatment effects for low dose diuretics and β-blockers, acetylsalicylic acid and statins used as monotherapy were taken from recent systematic reviews and meta-analyses from Europe and USA [17,25].Unfortunately, we found
no large long term clinical trials from Africa of drugs to prevent CVD. Nor did we find any meta-analyses reporting the effect of calcium antagonist compared to placebo, so we used a study reporting the relative risk compared to diuretics and β-blockers [26].</t>
  </si>
  <si>
    <t xml:space="preserve">Meds, facilities, </t>
  </si>
  <si>
    <t>Meds International drug price indicator guide   2, Facilities - Tanzanian data</t>
  </si>
  <si>
    <t>1. Meds   We calculated drug costs based on dosages from standard treatment guidelines and information from the International Drug Price Indicator Guide [27]. We used the median prices of the available buyer prices, representing so called c.i.f. (cost free on board + insurance + freight). The prices of combination therapies were calculated by adding the costs of the individual ingredients.   2 Facilities     Facility costs are based on a comprehensive costing study of Tanzanian health facilities [28]. [recurrent and capital]    3 Program (awareness etc)   We therefore apply a fixed ratio of 20% of facility costs to cater for program costs of scaling up preventive cardiology.</t>
  </si>
  <si>
    <t>Medicines, CVD events and sequelae</t>
  </si>
  <si>
    <t>See Costs for items</t>
  </si>
  <si>
    <t>interventions x 77</t>
  </si>
  <si>
    <t>FIELD study South Africa</t>
  </si>
  <si>
    <t>The Lipanthyl Intervention and Event Lowering in Diabetes (FIELD) study was a multinational, randomised trial of 9 795 patients aged 50 to 75 years with type 2 diabetes mellitus. Eligible patients were randomly assigned to receive Lipanthyl 200 mg/day (n = 4 895) or matching placebo (n = 4 900).</t>
  </si>
  <si>
    <t>risk of cardiovascular events due to myocardial infarction (MI), stroke and the need for angiography and revascularisation procedures. According</t>
  </si>
  <si>
    <t>The resource effects considered consisted of:  hospitalisation costs, pharmacotherapy, professional fees.</t>
  </si>
  <si>
    <t>Medicines, hospital, professional fees</t>
  </si>
  <si>
    <t>simvastatin at the average generic price for the South African private sector.                                               The costs used in this analysis were obtained from three sources. These were electronic databases obtained from private sector healthcare funders. These sources are indicated per event in Table 1. The coronary revascularisation and angiography costs were derived from a Healthcorp database, MI event costs were obtained from a Medihelp database, and stroke and other revascularisation costs were obtained from a Solution database.</t>
  </si>
  <si>
    <t>Private sector health care funders</t>
  </si>
  <si>
    <t xml:space="preserve">Meds, events </t>
  </si>
  <si>
    <t>EE of FIELD study (published)</t>
  </si>
  <si>
    <t>The study was a localisation of the Carrington and Stewart study reported in the International Journal of Cardiology.2 The methodology used in their study was applied here as well, to ensure integrity of the findings.</t>
  </si>
  <si>
    <t>population program</t>
  </si>
  <si>
    <t>management</t>
  </si>
  <si>
    <t>policy</t>
  </si>
  <si>
    <t>eg medicine, management, population program, policy</t>
  </si>
  <si>
    <t>Percent</t>
  </si>
  <si>
    <t>Data on average price of beverages were obtained from the price department of the Zambia CSO.</t>
  </si>
  <si>
    <t>Zambia Central Statistics Office</t>
  </si>
  <si>
    <t>beverages</t>
  </si>
  <si>
    <t>The last step in the (consumption) data analysis was the allocation of per capita beverage consumption to different age and sex groups based on allocation shares from work by Manyema et al;38 which used data from the 2012 South African National Health and Nutrition Examination Survey.</t>
  </si>
  <si>
    <t>Literature (Manyema - South Africa)</t>
  </si>
  <si>
    <t>gender (health toucomes)</t>
  </si>
  <si>
    <t xml:space="preserve">Census 2011, Life table </t>
  </si>
  <si>
    <t>Age-specific all-cause mortality rates were obtained from the Central Statistics Office (CSO). The average all-cause mortality rate was 30.1 per 100 000 population. A discount rate of 6% was used to find discounted life years under both the baselines and outcome scenarios. The life table was further stratified by sex allowing us to estimate health outcomes for men and women separately.</t>
  </si>
  <si>
    <t xml:space="preserve"> Zambia Central Statistics Office, Literature (Manyema - South Africa), Zambia STEPS Survey 2017, Zambia Living Conditions and Monitoring Survey (LCMS) 2015</t>
  </si>
  <si>
    <t>Epi hypertension</t>
  </si>
  <si>
    <t xml:space="preserve">Hypertension is the most prevalent, independent and modifiable risk factor for stroke at the population level in SSA [3, 8] with over 50 % of stroke cases in South Africa attributable to hypertension [9]. </t>
  </si>
  <si>
    <t>Like many LMICs, the burden of NCDs in Zambia has been growing. Between 2009 and 2011, the burden of NCDs in Zambia increased by over 50%.13 By 2016, close to a quarter of all deaths in the country were attributed to NCDs.14 The Zambia Sample Vital Registration with Verbal Autopsy 2015/2016 report indicated that more than a third of NCD-related deaths were linked to alcohol consumption whereas 20.4% were linked to tobacco smoking.1</t>
  </si>
  <si>
    <t>Literature from Zambia</t>
  </si>
  <si>
    <t xml:space="preserve">Epi NCDs etc </t>
  </si>
  <si>
    <t xml:space="preserve">Changes in SSB ... were estimated using own and cross price elasticities previously published in a systematic review and meta-analysis [26].     </t>
  </si>
  <si>
    <t>Changes in SSB = price elasticities</t>
  </si>
  <si>
    <t>Change in SSB = Potential impact fractions</t>
  </si>
  <si>
    <t>Data from the 2012 South African National Health and Nutrition Examination Survey (SANHANES-1), a baseline cross-sectional survey of the SANHANES series, were used to derive baseline consumption of SSBs, milk and unsweetened fruit juice in adults aged 15 years and older.      Baseline BMI data for adults aged 15 years and above were extracted from the 2012 Wave 3 National Income Dynamics Study (NIDS) [39].           potential impact fraction (PIF), defined as the proportional change in disease risk due to change in exposure to a related risk factor, was used to estimate the change in stroke incidence resulting from shifts in BMI [40].   We used relative risks of stroke from the GBD 2010 study [42]. Previously published estimates of baseline stroke incidence, prevalence and case fatality rate for SA were used [4].        Adjustments for time spent in poor health due to disease or injury are made at each age based on prevalent life years lived with disability (pYLD) derived from the 2010 GBD data for South Africa [43]. The health-adjusted years of life gained due to the intervention are the difference in health-adjusted years of life lived between the reference and intervention populations. Population estimates by age and sex for 2012 were obtained from Statistics South Africa. An average disability weight for stroke of 0.28 was obtained from a previous study [4]. Unpublished all-cause mortality rates were obtained from the SA Medical Research Council (MRC).</t>
  </si>
  <si>
    <t>strokes</t>
  </si>
  <si>
    <t>Impact of 20% tax on SSB on strokes</t>
  </si>
  <si>
    <t>Using a health sector perspective, we estimated baseline stroke health care costs using data from the South African Government Employees Medical Scheme (GEMS).</t>
  </si>
  <si>
    <t xml:space="preserve">Previously published estimates of baseline stroke incidence, prevalence and case fatality rate for SA were used [4]. </t>
  </si>
  <si>
    <t>Literature (Ref 4)</t>
  </si>
  <si>
    <t>Epi stroke in SA</t>
  </si>
  <si>
    <t>The tax recovery and savings from disability payments were the benefits. Return‐to‐work was the measure of effectiveness of rehabilitation. The tax recovery was computed as the differential between return‐to‐work multiplied by the proportion of the working
people in the relevant tax bracket and the tax rate for that income bracket. Savings from disability payments were computed by the differential of return‐to‐work and the disability paid for the duration of the disability.</t>
  </si>
  <si>
    <t>Stroke is believed to be the leading cause of disability in SA, although there are no national statistics.26 Maredza and Chola27 estimated stroke prevalence in the Agincourt district (Mpumalanga) during 2007 to 2011.      Using the cumulative
mortality figure in SA of 25.5% at 3 months, 35.5% at 6 months and 38.0% at 12 months post hospital discharge,29 and a yearly SA mortality rate between 58 and 137 per 100 000,30 we estimated the number of post‐stroke survivors over 5 years in Table 1.</t>
  </si>
  <si>
    <t>papers from South Africa</t>
  </si>
  <si>
    <t>Return‐to‐work was the measure of effectiveness of rehabilitation      A pertinent 2014 study investigated the impact on rate of return‐to‐work, of an individualized 8‐week workplace rehabilitation intervention programme (compared with “usual” rehabilitation) for
80 previously employed stroke survivors in Gauteng province.32 All subjects received “usual” rehabilitation, and the intervention group additionally received the individualized rehabilitation intervention.                        This study reported that 2 years after stroke, the rate of return‐to work was 34% in 2013 for the usual rehabilitation group (33 Statistics SA, 2013).</t>
  </si>
  <si>
    <t>Disability grants, salaries of rehabilitaion workers</t>
  </si>
  <si>
    <t>South African disability grants and salaries</t>
  </si>
  <si>
    <t>Rehabilitation workers' programme</t>
  </si>
  <si>
    <t>Ntsiea et al.32</t>
  </si>
  <si>
    <t>trial from South Africa</t>
  </si>
  <si>
    <t>1. Grants   currently a maximum of R1500 per person per month (Disability Information South Africa www.disabilityinfosa.co.za).     2. Salaries  = rehabilitation providers' costs measured using published current SA salaries, plus 25% estimated for benefits  from Notices 142 of 2016 Department of Labour SA</t>
  </si>
  <si>
    <t>Study from South Africa (Ntsiea 2014)</t>
  </si>
  <si>
    <t>Return to work (also mortality post discharge and yearly SA mortality rate  = no. of post-stroke survivors)</t>
  </si>
  <si>
    <t>SA studies</t>
  </si>
  <si>
    <t>Epi of cardiovascular diseases and their risk factors—particularly hypertension, dyslipidaemia, and diabetes</t>
  </si>
  <si>
    <t>South African National Health and Nutrition Examination Survey (SANHANES)</t>
  </si>
  <si>
    <t>1. WHO's package of essential non-communicable disease interventions (PEN)           2. South Africa's Primary Care 101 (SA PC 101) guidelines</t>
  </si>
  <si>
    <t>Following current cost-effectiveness analysis guidelines,17 the disability-adjusted life-years (DALYs) averted due to treatment of hypertension, dyslipidaemia, and type 2 diabetes and the associated costs of treatment were computed for each simulated individual                                      Costs were constructed for treatment of each risk factor or outcome – as recommended by either SA PACK, WHO PEN, or other locally supported guidelines [17–22]– by breaking down each care-episode into its component parts and extracting costs for these from the South African Uniform Patient Fee schedule for 2012 (the year of SANHANES) [23]. Costs for blood tests were extracted from the National Health Laboratory Service fees for 2013 (as 2012 data were not available). Where there were no specific South African guidelines, we used clinical experience to inform carecomponents for each treatment episode.</t>
  </si>
  <si>
    <t>Treatment for CV risk factors</t>
  </si>
  <si>
    <t>WHO PEN and SA PC 101 guidelines</t>
  </si>
  <si>
    <t>WHO, SA govt</t>
  </si>
  <si>
    <t>we did cost-effectiveness analyses comparing the WHO PEN and SA PC 101 guidelines.9,  10</t>
  </si>
  <si>
    <t>An impact inventory specifying each set of costs and their sources is specified in the appendix, along with the CHEERS guideline checklist for cost-effectiveness analysis reporting.39                               costs of care for each risk factor and outcome from the 2012 South Africa Department of Health Uniform Patient Fee Schedule for externally funded patients because these most closely align with the costs to the health-care services of providing care. For the costs of blood tests, 2012 data were not available, so we used fees from the South Africa National Health Laboratory Services for 2013. Where there were two or more cost options for the treatment components of a given risk factor or outcome, we chose the most conservative one.</t>
  </si>
  <si>
    <t>SA Uniform Patient Fee Schedule</t>
  </si>
  <si>
    <t>a demographically representative simulated population for South Africa was constructed using the most recent census data (ie, from 2011) and population projections from Statistics South Africa, incorporating estimated population sizes by age, sex, race and ethnicity, and socioeconomic status (as measured by the multidimensional poverty index).11, 12</t>
  </si>
  <si>
    <t xml:space="preserve">We included parameters for: population projections by age, sex, and urban/rural residence by country from the United Nations (Appendix Table 1);21 age distribution and secular trends in type 2 prevalence from the International Diabetes Federation22 (Appendix Table 1); and risk factors for CVD and microvascular complications from cohorts including persons with type 2 diabetes in each country (particularly the WHO Study on Global Aging and Adult Health, or SAGE, 2007–2010),23 supplemented by a PubMed search to ensure a broad range of possible values were incorporated (Appendix Table 2). The estimated prevalence of type 2 diabetes was 9.3% in China, 2.2% in Ghana, 8.8% in India, 15.0% in Mexico, and 7.2% in South Africa, versus 14.3% in the US and 12.4% in the UK among the same age group.22,24,25 </t>
  </si>
  <si>
    <t>Medicines, assays, service costs</t>
  </si>
  <si>
    <t>TTT vs BTT</t>
  </si>
  <si>
    <t>Under the TTT strategy, we simulated recommended treatment of people with type 2 diabetes with: (i) a statin with dose titration to achieve low-density lipoprotein &lt;2.59 mmol/L (100 mg/dL);29 (ii) blood pressure agents to achieve a blood pressure &lt;130/80 mmHg;14 (iii) metformin, a sulfonylurea and, if needed, insulin replacing the sulfonylurea to achieve a haemoglobin A1c &lt;7%5 (see sensitivity analyses, below, for testing of alternate targets). We adopted medication choices following WHO guidelines (including NPH insulin as basal insulin, with regular insulin for prandial coverage as needed), and simulated dose effects on biomarkers and the risk of each complication based on meta-analyses of randomized trials (detailed in Appendix text).14,30–34 The TTT strategy attempts to achieve each of the targets independently, such that an individual person with normal BP would not require BP lowering treatment but may require only statin and glycemic treatment. Under the BTT strategy, we envisioned that CVD and microvascular risk could be assessed by risk tables (see Appendix Figure 1 for an example of a microvascular risk table), based on the UKPDS OM2 equations,27 similar to current WHO guideline charts displaying CVD risk by patient demographics and biomarker values.14 We simulated recommended treatment with: (i) statin treatment with simvastatin 40mg if an individual’s 10-year baseline CVD risk (combined risk of MI and stroke) was ≥10%;35 then (ii) subsequent addition of blood pressure agents to achieve a 10-year combined risk of MI and stroke ≥10% (provided blood pressure remained ≥110/55 mmHg for safety);36 and then (iii) glucose treatment with metformin, a sulfonylurea and, if needed, insulin replacing the sulfonylurea to achieve a lifetime combined risk of the major microvascular complications &lt;5% (as long as fasting plasma glucose remained ≥3.33 mmol/L [60 mg/dL], for safety), with additional blood pressure agents and a statin prescribed to achieve the microvascular goal, if it was not achieved through glucose control alone (with blood pressure maintained ≥110/55 mmHg). Single-dose statin therapy, ordered first in the BTT protocol, was chosen because of prior work justifying this empiric dosing approach, and given limited availability of alternative statins and statin doses in low- and middle-income countries.35,37,38</t>
  </si>
  <si>
    <t>See details in Effectiveness</t>
  </si>
  <si>
    <t>Population, T2D, risk factors for CVD and microvascular complications from cohorts including persons with type 2 diabetes for 1. Ghana  2. South Africa</t>
  </si>
  <si>
    <t>WHO SAGE for Ghana and SA, International Diabetes Federation, published literature</t>
  </si>
  <si>
    <t>statins, antihypertensives, metformin, sulfonylurea and insulin; See details in Effectiveness</t>
  </si>
  <si>
    <t xml:space="preserve">drug costs for therapy in all countries based on per-unit buyer cost estimates from the International Drug Price Indicator Guide [MSH] ,43 and assay and service cost data based on published field surveys (Appendix Table 4). </t>
  </si>
  <si>
    <t xml:space="preserve">International Drug Price Indicator Guide (MSH), published field surveys </t>
  </si>
  <si>
    <t xml:space="preserve">We calculated DALYs using disability weight values estimated by the Global Burden of Disease Project surveys,42 </t>
  </si>
  <si>
    <t>Epi of NCD and MNS (mental,neurological and substance use disorders)</t>
  </si>
  <si>
    <t>HLY healthy life years</t>
  </si>
  <si>
    <t xml:space="preserve">Health outcomes are reported as the gain in healthy life years (HLYs) due to a specific intervention. The use of HLY enables comparison across different diseases, allowing for priority setting across the health sector. Disease weights used in the calculation of HLYs are from the Global Burden of Disease study, 2010.19 </t>
  </si>
  <si>
    <t>GBD 2010</t>
  </si>
  <si>
    <t>Prices come from the WHOCHOICE price database.18 Programme costing is done in accordance with the methodology outlined in the WHOCHOICE programme costing paper.2                         Costs are measured from the perspective of the health system. The OneHealth tool is used to assess patient level intervention delivery costs, and programme costs are added to this using a standardized methodology.20 The full cost of delivering the intervention, including all pharmaceuticals and tests, is calculated.21</t>
  </si>
  <si>
    <t>WHO-CHOICE guidelines</t>
  </si>
  <si>
    <t>Quantity assumptions are based on adherence to WHO guidelines for the intervention of interest.  Programme costing is done in accordance with the methodology outlined in the WHO-CHOICE programme costing paper.20</t>
  </si>
  <si>
    <t>Hypertension</t>
  </si>
  <si>
    <t>Rheumatic heart disease (RHD)</t>
  </si>
  <si>
    <t xml:space="preserve">For the demographic projections, we used levels of population and fertility estimates from the Global Burden of Disease Study (GBD) 20171 and trends in projected all-cause mortality and fertility from the UN Population Division World Population Prospects 2019 revision (appendix p 6).30,  31 We did analyses by region of the AU (appendix p 5) and aggregated to present results for the AU as a whole and its component regions.                       The parameters describing movement between health states in the RHD part of the model were derived from a combination of GBD 2017 estimates and epidemiological studies from the literature in the AU. The parameters are described in further detail in the appendix (pp 8–21, 26–31). </t>
  </si>
  <si>
    <t>GBD (2017), fertility (UN), literature in AU</t>
  </si>
  <si>
    <t>Primary and secondary prevention + other interventions</t>
  </si>
  <si>
    <t>We estimated costs for these interventions from the perspective of the health system by assembling published data on programmatic costs, estimates of health-care costs from the WHO Choosing Interventions that are Cost-Effective (WHO-CHOICE) project, and data on costs of medications and equipment that were necessary for each intervention.33,  34,  35 We followed the procedures recommended by the Global Health Cost Consortium to convert costs to 2019 US$.36 A full description of cost components and conversions is given in the appendix (pp 32–37).</t>
  </si>
  <si>
    <t xml:space="preserve">increasing coverage of a set of RHD interventions in the scale-up period (2021–30)                     References for and descriptions of coverage estimates and effect sizes are given in the appendix (pp 22, 28).       The first part of the model used inputs from meta-analyses on pharyngitis incidence among children and evidence on the risks of ARF and subsequent RHD collated by previous cost-effectiveness models to generate estimates of RHD incidence.                     The parameters describing movement between health states in the RHD part of the model were derived from a combination of GBD 2017 estimates and epidemiological studies from the literature in the AU. The parameters are described in further detail in the appendix (pp 8–21, 26–31). </t>
  </si>
  <si>
    <t>SR&amp;MA, literature</t>
  </si>
  <si>
    <t>incident cases of RHD averted, deaths averted from ARF and RHD, and percentage reductions in rates of incidence, prevalence, and deaths     Our approach was informed by WHO guidance on investment cases for NCD prevention and control, as well as other recent global investment cases.27,  29</t>
  </si>
  <si>
    <t>1. Mali  2. Tanzania</t>
  </si>
  <si>
    <t>“Levels of Care” framework for provision of care for young people with T1D in countries with varying resources (Ref 3)</t>
  </si>
  <si>
    <t>intraclinic HbA1c ranges</t>
  </si>
  <si>
    <t>“Levels of Care”3 framework (Ref 3)</t>
  </si>
  <si>
    <t>MIN   Reported outcomes are intraclinic HbA1c ranges of 12% to 14% (108-130 mmol/mol), generally accompanied by a very high mortality from acute and early onset chronic complications.3 In the current study, a HbA1c level of 12.5% (113 mmol/mol) was modeled—similar to values reported in Tanzania.10, 11                                   INT  The expected outcome from this scenario is an intraclinic HbA1c range of 8.0% to 9.5% (64-80 mmol/mol).3 Serious long-term complications before 30 years diabetes duration are rare unless there is suboptimal blood glucose control and mortality is infrequent.</t>
  </si>
  <si>
    <t>"minimal” care was costed for all six countries: government provision of human insulin given once or twice per day, two syringes per week, and provision of routine clinical care and hospital admissions.  There is rudimentary or no complications screening.                                                                                                                “intermediate” care, consisted of human insulin delivered through “basal bolus regimen,” two to three blood glucose tests per day, point-of-care HbA1c testing, complications screening (weight, height, blood pressure, eyes, feet, urinary albumin, creatinine, lipids, and treatment as indicated) and diabetes education (appropriate for ages, diabetes camps, peer and school support, and 24-hours emergency call services).                                          RESOURCES  Usage of supplies was determined according to standard LFAC provision of 18 vials 100 IU/mL 10 mL insulin per year, one blood glucose meter every 3 years, test strips according to the level of care, two syringes per week, two lancets per week, one bottle of urine ketone strips per year, HbA1c tests quarterly, microalbuminuria and eye checks annually, and lipids assessment (total cholesterol and triglycerides) every 3 years.</t>
  </si>
  <si>
    <t>Government acquisition prices (USD) were estimated, when possible, from the 2018 ACCISS Toolkit15 and 2015 Management Sciences for Health (MSH) International Medical Products Price Guide 2015.16    For blood glucose meters and test strips, prices were selected from the median MSH International Medical Products Price Guide 2015 supplier price ($28.50/m and $0.28/strip).16 These prices are similar to the general market price in some countries.18 The prices used for other supplies were based on lower-range international prices observed by LFAC.    The prices of the following were estimated by the local investigators: lipids test, eye check, routine outpatient clinical care and diabetes education per year, training health professionals per child per year, and initial admission in hospital at diagnosis.                                Treatment costs for complications were based on local estimations. Dialysis was costed as ongoing hemodialysis three times per week from local estimations in each country.</t>
  </si>
  <si>
    <t xml:space="preserve">MSH (Meds), Health Action International - ACCISS toolkit (insulin), loal estimates for health services </t>
  </si>
  <si>
    <t>Disability weights (DWs) were obtained from the WHO Global Burden of Disease Estimates (GBD; 2000-201531 and 2000-201132) to calculate DALYs for the complication listed.</t>
  </si>
  <si>
    <t xml:space="preserve">HLYs saved (equivalent to DALYs averted) </t>
  </si>
  <si>
    <t>Six LMICs were selected from the 42 countries that LFAC (life for a child program) supports,8 to provide a spread of per capita income level9 and geographic location.                 Model input parameters varied for each country and included: background mortality, HbA1c levels, T1D management costs, complications treatment costs, DALYs, and EDC data on complications and mortality as above.</t>
  </si>
  <si>
    <t>LFAC (life for a child program)</t>
  </si>
  <si>
    <t>South African Hypertension Society adopted and revised its new guidelines9,10 based on the JNC VI11 and VII5 guidelines.</t>
  </si>
  <si>
    <t>HT guidelines in SA</t>
  </si>
  <si>
    <t>three groups: patients with cardiovascular disease, those without previous disease but with varying 10-year absolute risks of the disease, and those older than 55 years who would not need any additional risk factor assessment.                    We developed a Markov model with age-varying probabilities of disease events and mortality to assess the benefits, risks, and costs of two combination regimens of generic drugs on the WHO list of essential drugs to treat and prevent cardiovascular disease. The Markov model is described in detail elsewhere (webappendix).23</t>
  </si>
  <si>
    <t>Cardiovascular disease</t>
  </si>
  <si>
    <t>Not specifically stated</t>
  </si>
  <si>
    <t>Type II diabetes makes a significant and growing contribution to morbidity and mortality in South Africa and is thought to affect 65% of the adult population [2]. However recent studies have shown rates as high as 33% in some communities in Cape Town [3]. Type II diabetes is the fourth commonest condition seen in South African ambulatory primary care and could have significant economic consequences for poor families as it often impacts working age people [4].</t>
  </si>
  <si>
    <t>Epi diabetes South Africa</t>
  </si>
  <si>
    <t xml:space="preserve">a new approach to group diabetes education was developed and implemented in community health centers in Cape Town [10]. This education program, which is described more fully below, has been evaluated by means of a pragmatic cluster randomized controlled trial and found to have a significant effect on blood pressure after one year [11]. </t>
  </si>
  <si>
    <t>Study from South Africa (Mash 2012, 2014)</t>
  </si>
  <si>
    <t>Group education sessions</t>
  </si>
  <si>
    <t>RCT (Mash 2014)</t>
  </si>
  <si>
    <t>group education was designed to consist of four sessions each lasting up to 60 min and was offered to all people with type II diabetes attending 17 selected community health centers in the Cape Town metropolitan area.      The pragmatic clustered randomized controlled trial has been described fully elsewhere and the results have been published [10], [11], [15].</t>
  </si>
  <si>
    <t>Group diabetes education, sig. outcome is blood pressure (CVD)</t>
  </si>
  <si>
    <t>Division of Family Medicine and Primary Care, Stellenbosch University</t>
  </si>
  <si>
    <t xml:space="preserve">Data was collected from the financial records of the RCT within the Division of Family Medicine and Primary Care, Stellenbosch University. Costs related to the research study and which would not be part of implementing the educational program in normal service delivery were excluded. Only incremental costs that would add additional costs to what is already being paid for by the health services were considered. Interviews were held with the health promoters, facility managers, district level financial officers, and managers to ensure no important costs were missed.                               Costs included both the cost of the intervention itself as well as any long term healthcare costs incurred related to cardiovascular disease, in particular stroke and ischemic heart disease. </t>
  </si>
  <si>
    <t>CVD risk factors</t>
  </si>
  <si>
    <t>The model incorporated all basic cardiovascular risk factors (age, sex, smoking, diabetes, blood pressure, total cholesterol, or body mass index (BMI)) and predicted future rates of angina, myocardial infarction, stroke, and death for the simulated population. The model allowed for use of total cholesterol, when laboratory tests were available, or BMI when they were not. The model could therefore predict the effect on future cardiovascular events of a change in one of the risk factors, in this case a reduction in blood pressure                            * cost-effectiveness model for cardiovascular disease that had been created and updated at Harvard University in collaboration with the Chronic Disease Initiative for Africa (CDIA) in Cape Town [16].</t>
  </si>
  <si>
    <t>Literature (Ref 16)</t>
  </si>
  <si>
    <t xml:space="preserve">a cost-effectiveness model for cardiovascular disease that had been created and updated at Harvard University in collaboration with the Chronic Disease Initiative for Africa (CDIA) in Cape Town [16]. </t>
  </si>
  <si>
    <t>GBD, Not specifically stated but based on model developed by Gaziano 2005 for South Africa</t>
  </si>
  <si>
    <t>Group diabetes educaiton 4 sessions</t>
  </si>
  <si>
    <t>We constructed index cohorts representing each of the four CVD risk levels (see Appendix 1, Table 4) guided by the WHO’s prediction charts for AFRO E. By varying age, gender, blood pressure, cholesterol level, smoking and diabetes status we obtained hypothetical cohorts representing low, medium, high and very high CVD risk levels, respectively [22].</t>
  </si>
  <si>
    <t>CVD risk</t>
  </si>
  <si>
    <t>WHO prediction charts CVD risk for AFRO E (region)</t>
  </si>
  <si>
    <t>Meds for primary prevention of CVD</t>
  </si>
  <si>
    <t>WHO guideliens</t>
  </si>
  <si>
    <t>The direct medical costs of providing medical primary prevention and cost to patients of receiving these services have been estimated elsewhere [34]. The provider cost of CVD treatment was identified and measured according to standard protocols from Arusha urban hospital using an ingredients approach. Resource valuation followed the opportunity cost method.      34 = Ngalesoni F, Ruhago G, Norheim OF, Robberstad B. Economic cost of primary prevention of cardiovascular diseases in Tanzania. Health Policy Plan. 2014;30(7):875–84.</t>
  </si>
  <si>
    <t>The direct medical costs of providing medical primary prevention and cost to patients of receiving these services have been estimated elsewhere [34]. The provider cost of CVD treatment was identified and measured according to standard protocols from Arusha urban hospital using an ingredients approach. Resource valuation followed the opportunity cost method. Unit costs were estimated using activity-based and step-down methodologies. Patient cost of receiving CVD treatment was assumed to be 57.5 % higher [35] than the US$123 estimated as the patient cost of receiving CVD preventive measures [34]. The costing exercise follows a “narrow” societal perspective, whereby costs of health care, whether borne by the patient or the provider, are relevant.      34 = Ngalesoni F, Ruhago G, Norheim OF, Robberstad B. Economic cost of primary prevention of cardiovascular diseases in Tanzania. Health Policy Plan. 2014;30(7):875–84.</t>
  </si>
  <si>
    <t>Literature, Tanzania</t>
  </si>
  <si>
    <t>medical primary prevention and cost to patients of receiving these services</t>
  </si>
  <si>
    <t>These drugs are recommended by the WHO’s CVD preventive guidelines [22], except for angiotensin receptor blocker (ARB), which we included because its patent recently expired. For an overview of the drug combinations considered, see Appendix 2.                                       The intervention effects–in terms of relative risk (RR)–of drug classes used were retrieved from systematic reviews and meta-analyses of relevant randomized controlled trials, except for oral hypoglycemics which were based on one randomized controlled trial (RCT), see Appendix 3, Table 6 for references. Appendix 4 presents a summary of the comparators, RCT designs, statistical methods used and statements on primary prevention.</t>
  </si>
  <si>
    <t>We used DALYs, which combine years lived with disability (YLDs) and years of life lost (YLLs), as our measure of health outcomes. YLDs were based on GBD 2010 disability weights of 0.422 for acute myocardial infarction and 0.021, 0.076 and 0.539 for mild, moderate and severe stroke respectively [26]. Tanzania’s sex-specific life expectancy in 2012 and a disability weight of 1 to reflect the dead health state were used to calculate YLLs.</t>
  </si>
  <si>
    <t>Two models were constructed in Microsoft Excel: prevalence and epidemiological models. The former (prevalence model) was used to estimate smoking initiation and cessation rates, and the latter (epidemiological model) combined these rates with other epidemiological parameters, along with the cost and effectiveness of the analyzed tobacco interventions to derive the cost-effectiveness ratios (CERs) among the base population.
We adopted the prevalence model from original developers Mendez et al. [20] and contextualized it with data from Tanzania to estimate smoking initiation and cessation rates.     The observed past prevalence among never smokers, current smokers (daily cigarette/tobacco smokers) and former smokers for the age groups 25–34, … 65–74 and ≥ 75 were based on survey data for 2002 and 2012 [10, 24]. For the age groups &lt; 25 we used data from the Global Youth Tobacco Survey (GYTS) carried out in 2003 and 2008 among adolescents [25], which was assumed to reflect the smoking pattern of this age group.                                                           We inferred the population size for the base year 2013 from the 2012 census by applying age-specific fertility rates, sex ratio and mortality rates [28]. For the years analyzed, the population was divided into never, current and former smokers based on: i) probability of dying according to smoking status, ii) the proportional initiation and cessation among never and current smokers respectively, and iii) fertility and sex ratio obtained and extrapolated from the Tanzanian censuses of 2002 and 2012 and TDHS 2010 [9, 28, 29].</t>
  </si>
  <si>
    <t>smoking initiation and cessation rates</t>
  </si>
  <si>
    <t xml:space="preserve">survey data for Tanzania (2), Global Youth Tobacco Survey (GYTS), Mortaility from WHO life tables for Tanzania; number of smokers from Tanzanian census + DHS </t>
  </si>
  <si>
    <t>Five interventions namely advertisement, promotion and sponsorship bans, package labelling of tobacco products, smoke-free public places, mass media campaigns, and increasing the taxation on tobacco products were modelled. Table 4 provides further descriptions of the interventions, see S2 Text for a detailed decription). The scope of the measures included initial investment in revising the legislation, promotion and advocacy in the first year, further sensitization and training in the third year and five years of ongoing management and law-enforcement activities.                                       Intervention effects were based on data from published single studies. A recent systematic review of tobacco control measures outlined the evidence for various effects estimates without pooling due to the high heterogeneity in the characteristics of interventions, level of policy enforcement and underlying tobacco control environment [49]. Most of the studies selected reported effects sizes as odds ratios (OR), in which case a 2 by 2 table was constructed from the information given and relative risk (RR) was back-calculated. With the exception of price elasticities, data was lacking from SSA or other developing countries. We therefore had to rely on data from other regions.</t>
  </si>
  <si>
    <t>Tobacco control strategies</t>
  </si>
  <si>
    <t>Framework Convention on Tobacco Control 2015</t>
  </si>
  <si>
    <t>equipment &amp; supplies; WHO’s tobacco costing tool</t>
  </si>
  <si>
    <t xml:space="preserve">We used the Tanzania Government Procurement Services Agency tender prices for equipment and supplies. Rental charges for buildings were calculated according to National Housing Corporation (NHC) rates. The prevailing market price was used as proxy for items whose prices were unavailable from the data sources mentioned above.                                  </t>
  </si>
  <si>
    <t>The costing exercise was guided by the WHO’s tobacco costing tool, which is one of the modules in the overall non-communicable disease (NCD) costing tool [40–42]. Cost valuation followed an opportunity-cost approach, whereby all resources are valued based on their best alternative use [43]       A cost analysis was performed within the epidemiological model described above. For all the five interventions analyzed, we divided the resource use into six cost centers: a) strategy development and evaluation, b) human resource requirements, c) promotion, media and advocacy, d) program supplies, e) rent, equipment and office supplies and f) operations. Costs were then identified as recurrent or capital costs.</t>
  </si>
  <si>
    <t>tobacco costing tool, six resource &amp; cost centres</t>
  </si>
  <si>
    <t>Tanzania Government Procurement Services Agency, National Housing Corporation</t>
  </si>
  <si>
    <t>1 Among patients having major adverse cardiovascular events, 5–83% were admitted to hospital and 2–19% received advanced interventions including a coronary artery bypass graft or percutaneous coronary intervention (these proportions varied by country; appendix pp 4, 5).24,28–36      2  We calibrated our model to match age and sex distributions of atherosclerotic cardiovascular disease prevalence and incidence from the 2017 Global Burden of Disease Study (GBD Study; appendix pp 6–10).         3 Prospective Urban Rural Epidemiology (PURE) study (appendix pp 11–13).6                       4 We back-calculated amounts of prescriptions from noted use of drugs and assumed decline in adherence over time based on a previous meta-analysis of adherence to cardiovascular disease drugs in LMICs (appendix pp 13, 14).15</t>
  </si>
  <si>
    <t xml:space="preserve">Smoking influences the transition probabilities, and in the model smoking interventions therefore translate into changes in CVD incidence and mortality which are then converted into generic health outcomes measured in disability-adjusted life years (DALYs) by using disability weights from GBD 2013. </t>
  </si>
  <si>
    <t>GBD 2013</t>
  </si>
  <si>
    <t>Use of secondary prevention drugs for cardiovascular disease in the community in high-income, middle-income, and low-income countries (the PURE Study): a prospective epidemiological survey. Ref = Yusuf et al (2011)6</t>
  </si>
  <si>
    <t>Epi of established atherosclerotic cardiovascular disease—either from ischaemic heart disease (angina or past history of myocardial infarction) or stroke   Africa: Nigeria &amp; South Africa</t>
  </si>
  <si>
    <t>PURE study (Ref 6)</t>
  </si>
  <si>
    <t>1 The effectiveness of individual drugs from the four drug classes—ie, aspirin, an ACE inhibitor, a β blocker, and a statin—in reducing recurrent atherosclerotic cardiovascular disease events or death was obtained from previous meta-analyses (table 1)     Antithrombotic Trialists’ (ATT) Collaboration (2009)16   Bangalore et al (2014)17     Baker et al (2009)18    Cholesterol Treatment Trialists’ (CTT) Collaboration (2015)19     Polypill Multiplicative risk reduction of individual components†                     2 Adherence   We modelled nonadherence to a particular drug as stopping rather than missing doses, so that non-adherent patients got no benefit and incurred no costs related to the drug.   Bowry et al (2011)15     Thom et al (2013),8 Castellano et al (2014)9                           3 AEs    Antithrombotic Trialists’ (ATT) Collaboration (2009)16  Dahlof et al (2002)20    The ONTARGET Investigators (2008)21   Law and Rudnicka (2006)22</t>
  </si>
  <si>
    <t>1 Effectiveness, 2 adherence, 3 adverse events</t>
  </si>
  <si>
    <t xml:space="preserve">1. Medicines    2. Admission to hospital   3. Acute interventions  4 Outpatient care                                                                             </t>
  </si>
  <si>
    <t>1  Meds public  MSH. International Medical Products Price Guide, 2015 Edition. Medford: Management Sciences for Health, 2016 Ref #23        2 Meds Retail  Nigeria (two pharmacies in Lagos) South Africa  http://www.mpr.gov.za/.   NB copied text was unclear as South Africa mentioned twice, no ref given for "national pricing lists"     3 Hospital - WHO CHOICE     4 Acute Interventions - CABG Nigeria #24, South Africa #26   [PCI assumed 1/3 of CABG}</t>
  </si>
  <si>
    <t>1 MSH     2 Retail proces  3 CABG  Refs 24, 26;  PCI Assumed to be a third the cost of coronary artery bypass grafting (appendix p 15).46   4 Hospital (MI &amp; stroke) &amp; Outpatient WHO CHOICE</t>
  </si>
  <si>
    <t>1 Medicines - public sector  2 Meds retail sector  3 Admission to hospital    4  acute interventions</t>
  </si>
  <si>
    <t>1 Meds public    [MSH] public-sector prices (based on the International Medical Products Price Guide 2015)23                    2 Meds retail  Drugs Estimated from national pricing lists in China45 and South Africa and pharmacy chain prices in India,42 Mexico (mean of four pharmacies in Mexico City; Pedroza Tobias A, unpublished), and Nigeria (mean of two pharmacies in Lagos; Falase B, unpublished). South African prices obtained from http://www.mpr.gov.za/.       3 Hospitals - We estimated costs related to office and hospital encounters from WHO Choosing Interventions that are Cost-Effective (CHOICE) initiative estimates and intervention costs from published work (table 2; appendix pp 15, 16).23–26,46    4 Interventios                                                        ALL TEXT   We accounted for all country-specific direct health-care costs regardless of who would be expected to pay for them (including office or hospital visits, drugs, and interventions). We estimated costs related to office and hospital encounters from WHO Choosing Interventions that are Cost-Effective (CHOICE) initiative estimates and intervention costs from published work (table 2; appendix pp 15, 16).23,  24,  25,  26,  46 Because costs of drugs in LMICs can vary widely depending on whether patients obtain them through the public health-care system or on the retail market, we did separate analyses examining public-sector prices (based on the International Medical Products Price Guide 2015)23 and retail market prices (estimated from national pricing lists in China45 and South Africa and pharmacy chain prices in India,43 Mexico [mean of four pharmacies in Mexico City; Pedroza Tobias A, unpublished], and Nigeria [mean of two pharmacies in Lagos; Falase B, unpublished]).                    *** Alos text from bottom of Table 2 health care costs</t>
  </si>
  <si>
    <t>cardiovascular disease and some of its key risk factors (including raised blood pressure, raised blood cholesterol, and tobacco use)</t>
  </si>
  <si>
    <t>Along with background birth, population, and mortality rates, observed rates of disease incidence, prevalence, and mortality—drawn from the Global Burden of Disease database19 and shown in table 2⇓—are entered into a state transition model in order to establish the total number of years of healthy life experienced over the (100 year) lifetime of a defined population.24</t>
  </si>
  <si>
    <t>A range of strategies for prevention and control were considered; where it was clinically meaningful to do so, we also assessed combination strategies. Table 1⇓ lists all single interventions included in this analysis. Interventions were selected according to the strength of evidence supporting their effectiveness as well as recommendations from published guidelines (see appendices 2–4 on bmj.com). Effectiveness of interventions was sought using the best available evidence reported in international literature. Source data for intervention effectiveness included meta-analyses, systematic reviews, clinical trials, and observational studies (appendices 2–4).</t>
  </si>
  <si>
    <t>CVD, DM and tobacco use - prevent and control</t>
  </si>
  <si>
    <t>1 Patient costs included drugs, laboratory tests, and inpatient and outpatient visits.  2 Programme costs included all resources required for the implementation and maintenance of interventions, such as administration and planning, media and communications, law enforcement activities, training, evaluation, and monitoring.</t>
  </si>
  <si>
    <t>WHO CHOICE</t>
  </si>
  <si>
    <t>We pursued an ingredients approach to costing, meaning that information on the quantities of all services and goods required for the delivery of an intervention as well as data on their unit costs were sought. The total cost of an intervention is the product of these quantities and their respective unit costs. Particular attention was given to maintaining consistency of the information on resource use with that described in the articles selected as source of effectiveness for the interventions. We considered both patient and programme costs. Patient costs included drugs, laboratory tests, and inpatient and outpatient visits. A detailed description of resource quantities used at the patient level is given for each diabetes intervention in appendix 4 and for each cardiovascular disease intervention in appendix 5 on bmj.com. Programme costs included all resources required for the implementation and maintenance of interventions, such as administration and planning, media and communications, law enforcement activities, training, evaluation, and monitoring. Population-wide measures for reducing salt intake or tobacco use involve costs exclusively at the programme level and are documented elsewhere.25 Costing of these interventions was performed using WHO-CHOICE programme costing templates and world regional pricing databases (www.who.int/choice).</t>
  </si>
  <si>
    <t xml:space="preserve">GBD </t>
  </si>
  <si>
    <t>WHO-CHOICE employs an epidemiological, population based approach to the assessment of health outcomes (see general appendix on bmj.com). Along with background birth, population, and mortality rates, observed rates of disease incidence, prevalence, and mortality—drawn from the Global Burden of Disease database19 and shown in table 2⇓—are entered into a state transition model in order to establish the total number of years of healthy life experienced over the (100 year) lifetime of a defined population.24</t>
  </si>
  <si>
    <t xml:space="preserve">Patients in the UC group received the usual/conventional care offered by the hospitals. Patients in the PC group received UC and PC in the form of structural self-care education and training for 12 months. Patients in the PC group received UC and PC for 12 months on monthly schedule. This additional PC included a stepwise approach: setting priorities for patient care, assessing patients’ specific educational needs and identification of drug-related problems, development of a comprehensive and achievable PC plan in collaboration with the patient and the physician, implementation of this plan, and monitoring and review of the plan from time to time [19]. </t>
  </si>
  <si>
    <t xml:space="preserve">Pharmaceutical care </t>
  </si>
  <si>
    <t>DALY  also mortality, deaths averted based on stroke incidence based on changes in BMI</t>
  </si>
  <si>
    <t>GBD  2010        Step 1, estimation of the change in consumption and change in body weight resulting from the SSB tax; Step 2, estimation of the changes in stroke incidence, prevalence, mortality, costs saved and healthy years of life gained</t>
  </si>
  <si>
    <t>multi-component, community-based intervention for hypertension - four components: awareness-raising; improved access to screening; standardized clinical management of hypertension; and long-term retention in care</t>
  </si>
  <si>
    <t>Prevalence hypertension</t>
  </si>
  <si>
    <t>Study in Kenya slums</t>
  </si>
  <si>
    <t>Ref 5  van de Vijver SJ, Oti SO, Agyemang C, Gomez GB, Kyobutungi C. Prevalence, awareness, treatment and control of hypertension among slum dwellers in Nairobi, Kenya. J Hypertens. 2013 May;31(5):1018–24.                                                                                                                        Ref 6   Joshi MD, Ayah R, Njau EK, Wanjiru R, Kayima JK, Njeru EK, et al. Prevalence of hypertension and associated cardiovascular risk factors in an urban slum in Nairobi, Kenya: a population-based survey. BMC Public Health. 2014;14(1):1177.</t>
  </si>
  <si>
    <t xml:space="preserve">intervention, known as SCALE UP (the sustainable model for cardiovascular health by adjusting lifestyle and treatment with economic perspective in settings of urban poverty), has been described in detail elsewhere.13                                                                                                         13  Oti SO, van de Vijver SJ, Kyobutungi C, Gomez GB, Agyemang C, Moll van Charante EP, et al. A community-based intervention for primary prevention of cardiovascular diseases in the slums of Nairobi: the SCALE UP study protocol for a prospective quasi-experimental community-based trial. Trials. 2013;14(1):409.                      15. van de Vijver S, Oti S, Tervaert TC, Hankins C, Kyobutungi C, Gomez GB, et al. Introducing a model of cardiovascular prevention in Nairobi’s slums by integrating a public health and private-sector approach: the SCALE-UP study. Glob Health Action. 2013;6:22510.   </t>
  </si>
  <si>
    <t xml:space="preserve">financial records, time sheets, staff interviews </t>
  </si>
  <si>
    <t>The costs of the intervention were estimated from a provider perspective and expressed in US$, based on the average conversion rate in 2013 of Kenyan shillings 85 to US$ 1. We included all service and above-service level costs for each itemized activity per intervention component for the 18-month duration of the intervention. We excluded evaluation and research-related activities as they are not a part of service delivery. We used a top-down costing approach by allocating costs to each component of the intervention, then to activities by input type (Box 1). This was done through a review of financial records and time sheets and interviews with staff. Part of the management staffcosts were first allocated out proportionally to the time spent on other projects. This was ascertained through interviews. The intervention staffcosts were then allocated to implementation activities based on the relative duration of research and implementation activities.                                Data for the cost analysis were collected from financial records and time sheets and interviews with staff.</t>
  </si>
  <si>
    <t xml:space="preserve">SCALE UP (the sustainable model for cardiovascular health by adjusting lifestyle and treatment with economic perspective in settings of urban poverty), has been described in detail elsewhere.13 The intervention had multiple components with the overall aim of reducing cardiovascular diseases risk through awareness campaigns, improvements in access to screening and standardized clinical management of hypertension. </t>
  </si>
  <si>
    <t>SCALE UP  (the sustainable model for cardiovascular health by adjusting lifestyle and treatment with economic perspective in settings of urban poverty); quasi-experimental study</t>
  </si>
  <si>
    <t>"quasi-experimental study"  - four components: (i) raising awareness about cardiovascular diseases; (ii) improving access to screening; (iii) facilitating access to treatment; and (iv) promoting long-term retention in care.</t>
  </si>
  <si>
    <t>hypertension awareness and treatment  --&gt; care retention, BP control</t>
  </si>
  <si>
    <t>Kwara State Health Insurance (KSHI) program in rural Nigeria</t>
  </si>
  <si>
    <t>See Ref 22    Hendriks ME, Wit FWNM, Akande TM, Kramer B, Osagbemi GK, Tanovic Z, et al. Effect of Health Insurance and Facility Quality Improvement on Blood Pressure in Adults With Hypertension in Nigeria: A Population-Based Study. JAMA Intern Med. 2014;174: 555. pmid:24534947</t>
  </si>
  <si>
    <t>We previously showed that hypertension management through the KSHI program was effective in reducing blood pressure in a cohort of people with hypertension                                                                                                                                                                                                              22.Hendriks ME, Wit FWNM, Akande TM, Kramer B, Osagbemi GK, Tanovic Z, et al. Effect of Health Insurance and Facility Quality Improvement on Blood Pressure in Adults With Hypertension in Nigeria: A Population-Based Study. JAMA Intern Med. 2014;174: 555. pmid:24534947
23.Hendriks ME, Rosendaal NTA, Wit FWNM, Bolarinwa OA, Kramer B, Brals D, et al. Sustained effect of health insurance and facility quality improvement on blood pressure in adults with hypertension in Nigeria: A population-based study. Int J Cardiol. 2016;202: 477–484. pmid:26440455</t>
  </si>
  <si>
    <t>Two studies</t>
  </si>
  <si>
    <t>population-level hypertension screening and subsequent antihypertensive treatment for the population at-risk of cardiovascular disease (CVD) within the KSHI program</t>
  </si>
  <si>
    <t>We considered: 1) costs of delivering hypertension care within the context of the KSHI program, and 2) costs of CVD events (including acute care and follow-up care). The costs of delivering hypertension care were assigned only to the intervention scenario while the costs of CVD events were assigned to events in both the intervention and the reference scenario. The costs of delivering hypertension care included population-level screening costs, service delivery for individual hypertension treatment and insurance program costs associated with the local operations of HCHC and program management at PharmAccess level, that we will refer to as above-service delivery costs. The cost of population-level screening was derived from WHO estimates.[49] Service delivery cost for hypertension care was sourced from a costing study in the Ogo Oluwa Hospital, a private hospital participating in the KSHI program.[24] These costs included both direct costs for consultation, tests and drugs as well as indirect building and overhead costs. We included costs of antihypertensive drugs and acetyl salicylic acid (aspirin) based on observed utilization in Ogo Oluwa Hospital. An overview of components can be found in Table F and section H in S1 File. More details on the approach and methodology of the costing study can be found in the original publication.[24] Above-service delivery costs were added as a mark-up to all individuals on antihypertensive treatment (Table 1). The calculation of the above-service delivery costs was based on realized and projected expenses and is explained in detail in S1 File, Table H and section H.                                                                                                                                                                                                                                                                                                                                                                                                                                                                                                           Using an ingredients approach, we estimated acute care costs for stroke based on guidelines (from LMIC for stroke[58–60] and in absence of LMIC guidelines from HIC for CHD[61,62]) as well as discussion with local specialists from the University of Ilorin Teaching Hospital (UITH; a tertiary hospital in the program area which is one of the referral hospitals for patients in the KSHI program) to determine what was feasible and available in the setting of our study. Acute care costs included in-hospital stay, tests, and drugs. Highly specialized clinical interventions were excluded. Data from the costing study as well as additional data from UITH on utilization and costs were used (Table 1, and Table I and section H, S1 File).
We validated acute care costs with figures from WHO-CHOICE, National Health Interview Survey (NHIS) and literature from SSA, excluding data from South Africa where the standard of care is higher compared to the rest of SSA.[16,17,19,35,50–57] Costs for follow-up care after CVD events were assumed to be equal to antihypertensive treatment costs with the addition of a number of drugs, depending on the event (Table 1, and Table J and section H, S1 File). All prices were collected in local currency and are presented in 2012 US$ using the mean exchange rate of the study period (1 US$ = 154.4 NGN). Cost estimates derived from other studies were adjusted for inflation using standard methods.[63]</t>
  </si>
  <si>
    <t>Meds, service delivery, screening, acute care costs (Table 1)</t>
  </si>
  <si>
    <t>Local hospital costs, WHO, expert opinion, WHO CHOICE, National Health interview survey, data from Sourh Africa</t>
  </si>
  <si>
    <t>KHIS Nigeria    Study Ref 22 Hendriks 2014</t>
  </si>
  <si>
    <t xml:space="preserve">Mortality and morbidity outcomes were translated into years of life lost (YLLs) due to premature death and years lived with disability (YLDs), respectively, to calculate the total number of DALYs in each scenario. To calculate YLDs, we applied disability weights due to CVD events based on the utilities defined in the GBD 2010 (Table 1, and Table C and section G, S1 File).[27] We also applied a disability weight to the period of time when patients were on antihypertensive treatment.[27] We used standard methods[65] without age weighting[27] to calculate DALYs. </t>
  </si>
  <si>
    <t>integrating hypertension, diabetes mellitus (DM) and high cholesterol screening and treatment for people living with HIV (PLWH) receiving antiretroviral therapy (ART) in Uganda</t>
  </si>
  <si>
    <t>Globorisk model</t>
  </si>
  <si>
    <t>Globorisk model (based on 5 studies)</t>
  </si>
  <si>
    <t>Prevalence HIV, NCD risk fctors</t>
  </si>
  <si>
    <t xml:space="preserve">Each CVD event was then converted into Years of Life Lost (YLL) due to premature death and Years Lived with Disability (YLD) by applying disability weights from the 2013 Global Burden of Disease study [39]. We used Ugandan life tables [46] and age‐specific life expectancies to estimate YLLs associated with a premature CVD‐related death and YLDs associated with a non‐fatal CVD case, per five‐year age group (e.g. 50 to 55 year‐olds). </t>
  </si>
  <si>
    <t>gender (health oucomes)</t>
  </si>
  <si>
    <t>gender</t>
  </si>
  <si>
    <t>We built on Globorisk, a mathematical model that estimates the 10‐year risk of CVD (stroke and IHD) for a given individual, based on age, sex and risk factors including SBP and DBP levels, DM status, smoking status and cholesterol level [27]</t>
  </si>
  <si>
    <t>We built on Globorisk, a mathematical model that estimates the 10‐year risk of CVD (stroke and IHD) for a given individual, based on age, sex and risk factors including SBP and DBP levels, DM status, smoking status and cholesterol level [27]. The Globorisk model was further augmented by Kintu and colleagues to assess the 10‐year CVD risk among PLWH in Uganda [28]. Values for the model covariates (e.g. SBP, DPB levels) were drawn from a number of studies [21,29,30], which were conducted in Uganda or similar settings                   Age‐ and sex‐based prevalence of risk factors in the population were sourced from nationally representative surveys (i.e. that used a randomly selected sample countrywide) including the national survey on NCDs (World Health Organization’s STEPwise approach to Surveillance (STEPs) survey [21]). Statistics on HIV prevalence were obtained from Uganda’s population‐based HIV impact survey [20]. Further detail on the underlying Globorisk model developed is given in the Appendix S1 (section 1).</t>
  </si>
  <si>
    <t xml:space="preserve">HIV  HIV impact survey, Global AIDS update      NCDs - WHO STEPs survey  = Appendix 1 , Hypertension MoH Uganda </t>
  </si>
  <si>
    <t xml:space="preserve">We quantified the resources that would be required under both status quo and integration scenarios, along with their associated costs and prices of commodities and supplies, drawing from a set of previously outlined methodological principles [50].    50. Vassall A, Sweeney S, Khan JG, Gomez G, Bollinger L, Marseille E, et al. Reference case for estimating the costs of global heath services and interventions. September 12, 2017 [cited 2020 Feb 27]. Available from: https://ghcosting.org/pages/standards/reference_case             </t>
  </si>
  <si>
    <t>national drug price lists (MoH), expert consultation and the literature</t>
  </si>
  <si>
    <t>Med + staff + hospital costs = Uganda MoH   Ref 36. National Medical Stores, Uganda. Essential medicines, essential health supplies, specialist medicines, specialist health supplies, basic equipment. 2010 [cited 2020 Mar 1]. Available from: http://www.nms.go.ug/images/imported_files/CATALOG_OCT_2010.pdf
ART meds = Ref 37    Kimaro GD, Mfinanga S, Simms V, Kivuyo S, Bottomley C, Hawkins N, et al. The costs of providing antiretroviral therapy services to HIV-infected individuals presenting with advanced HIV disease at public health centres in Dar es Salaam, Tanzania: Findings from a randomised trial evaluating different health care strategies. PLoS ONE. 2017;12:e0171917.</t>
  </si>
  <si>
    <t>Medicines (hypertension, cholestrol, diabetes, ART), consultations, lab &amp; tests; hospitalisations + treatment costs (Table 2)</t>
  </si>
  <si>
    <t>See effectiveness for interventions (Table 2)</t>
  </si>
  <si>
    <t>Medicines, consultations, lab &amp; tests; hospitalisations + treatment costs (Table 2)</t>
  </si>
  <si>
    <t>Healthy Choices at Work programme</t>
  </si>
  <si>
    <t>Workplace setting</t>
  </si>
  <si>
    <t xml:space="preserve">The HCW intervention, which took place over 2 years, was implemented by participatory action research with a cooperative inquiry group (CIG) and is more fully described in a separate publication. 33       The intervention focused on four key areas: 1. catering and the provision of food; 2 Opportunities for physcial activity; 3 provision of health and wellness services; and 4. managerial buy-in and participation.     Ref 33 =  Schouw D, Mash R, Kolbe-Alexander TL. Transforming the workplace environment to prevent non-communicable chronic diseases: Participatory action research in a South African power plant. Glob Health Action. 2018;11(1). </t>
  </si>
  <si>
    <t>Healthy Choices at Work programme; 4 components</t>
  </si>
  <si>
    <t>Literature (Ref 33)</t>
  </si>
  <si>
    <t>Incremental costs to the organisation that were associated with implementing the HCW were calculated for the 2-year period. Incremental costs were defined as additional costs that were incurred on top of existing expenditure. For example, allowing employees to participate in first Friday sports did not alter the cost of salaries and therefore these costs were not included, although the purchasing of additional exercise equipment was included. Research-related costs were excluded.    Activities that led to incremental costs were identified by the CIG for the four key areas of the intervention (catering, physical activity, health and wellness and management support). The information on costs was sourced from the organisation’s financial system by the finance manager and entered into an Excel spreadsheet.                         For physical activity, the incremental costs included the costs of equipment for functional exercise activities (e.g. mats, balls, skipping ropes) and the first Friday sports (e.g. colour powder). For catering activities, additional fruit was provided during outages. For health and wellness services the costs included the training of nine health professionals in brief behavioural change counselling. There were no incremental costs for the managers.</t>
  </si>
  <si>
    <t>physical exercise, catering, training</t>
  </si>
  <si>
    <t>financial system of power plant; not stated re other resouces eg equipment for physical activity</t>
  </si>
  <si>
    <r>
      <t>The cost per employee on an annual basis was $1.15 and was associated with a −10.2mmHg decrease in systolic blood pressure, −3.87mmHg in diastolic blood pressure, −0.45mmol/l in total cholesterol and significant improvement in harmful alcohol use, fruit and vegetable intake and physical inactivity ( </t>
    </r>
    <r>
      <rPr>
        <i/>
        <sz val="7"/>
        <color rgb="FF555555"/>
        <rFont val="Roboto"/>
      </rPr>
      <t>p </t>
    </r>
    <r>
      <rPr>
        <sz val="7"/>
        <color rgb="FF555555"/>
        <rFont val="Roboto"/>
      </rPr>
      <t>&lt; 0.001). There was no correlation between sickness absenteeism and risk factors for NCDs.</t>
    </r>
  </si>
  <si>
    <t>Direct from CDCom study</t>
  </si>
  <si>
    <t>CDCom is 3 components   1. Chronic Care Clinic (CCC); Biannual Health Census and Population-based Blood Pressure screening; 3. VHW Performance-based Incentive System</t>
  </si>
  <si>
    <t xml:space="preserve">Kisoro  catchment area of ~49,000 people, CDCom still covers only ~15% of the villages in the Kisoro District.       Data for community hypertension prevalence comes from the program’s first-time biannual health censuses (2012–2016, described above), performed prior to or concurrent with community enrollment in CDCom. To facilitate comparison with the standardized WHO “STEPwise” approach (STEPS), Kisoro rates are age-adjusted as per STEPS. </t>
  </si>
  <si>
    <t>wholesale prices from local pharmacies</t>
  </si>
  <si>
    <t>The DGH-Einstein-KDH collaboration sponsors 3 allied projects that have provided a critical foundation for the CDCom program:  1. Chronic Care Clinic (CCC); Biannual Health Census and Population-based Blood Pressure screening; 3. VHW Performance-based Incentive System                                         To adapt to scarce resources, we have adopted a risk-based therapeutic strategy that maximizes cost-effectiveness by prioritizing CVD risk over absolute blood pressure thresholds. Both approaches have advantages: numerical thresholds are easy to use, while, given the generally lower prevalence of atherogenic risk factors in this agrarian African community, a risk-based approach implies initiating treatment at higher levels of BP, treating fewer patients, requiring fewer providers, and allocating drugs to those who would benefit most.                   The CDCom program is the subject of this analysis [14].Heller DJ, Kumar A, Kishore SP, Horowitz CR, Joshi R, Vedanthan R. Assessment of Barriers and Facilitators to the Delivery of Care for Noncommunicable Diseases by Nonphysician Health Workers in Low- and Middle-Income Countries: A Systematic Review and Qualitative Analysis. JAMA Network Open. 2019; 2(12):e1916545–e.                                             In the first report about the CDCom program, O’Neil et al. described VHW demographics and the details of the VHW program, including its selection process, training courses, certification and continuing education [22].O’Neil DS, Lam WC, Nyirangirimana P, Burton WB, Baganizi M, Musominali S, et al. Evaluation of care access and hypertension control in a community health worker driven non-communicable disease programme in rural Uganda: the chronic disease in the community project. Health policy and planning. 2016.</t>
  </si>
  <si>
    <t>Medicines, staff stipends, administration motorcyle fuel &amp; maintenance</t>
  </si>
  <si>
    <t>Medication costs are calculated based on wholesale prices from local pharmacies and include all medications whether supplied by the National Medical Stores (NMS) or bought wholesale by the program. All data is publicly available on an online repository [31–33].            31. Stephens J. Kisoro District Hospital VHW Census 2013–2017 for Hypertension2020.
32. Stephens J. CDCom Data Set Kisoro District Hospital VHW program 20192020.
33. Stephens JH. CDCom 2016–2017 patient dataset2020.                                                                  Results Section D  Sixty percent of the budget is allocated to drug purchases, 14% to VHW stipends, 12% to supervisor stipends, 10% to administration/education (planning, record keeping, medication requisition/packaging, data analysis, consult coordination/education), and 5% motorcycle fuel and maintenance.</t>
  </si>
  <si>
    <t>Results Section D  Sixty percent of the budget is allocated to drug purchases, 14% to VHW stipends, 12% to supervisor stipends, 10% to administration/education (planning, record keeping, medication requisition/packaging, data analysis, consult coordination/education), and 5% motorcycle fuel and maintenance.</t>
  </si>
  <si>
    <t>Data on risk factors to calculate the risk of CVD events were obtained from the Kenya STEPwise survey on non-communicable diseases. [7] This 2015 STEPwise survey is the first nationally representative survey that provides comprehensive information on risk factors for NCDs, including CVD events.</t>
  </si>
  <si>
    <t>STEPwise sruvey Kenya</t>
  </si>
  <si>
    <t>CVD risk factors prevalence</t>
  </si>
  <si>
    <t>Scientific studies have consistently provided evidence that lowering blood pressure through pharmacological and behavioral interventions can reduce disability and mortality. [8–10] For example, randomized control trials have reported that a reduction in SBP of 10 mmHg is associated with a 22% reduction in coronary heart disease and 41% reduction in stroke, [11] Historically, the Kenyan guideline for management of hypertension had recommended treatment only for cases with severe hypertension but more recent guidance from the Ministry of Health has expanded the use of medication management to those with SBP ≥ 140 and/or diastolic blood pressure (DBP) ≥ 90 mmHg. [12,13]</t>
  </si>
  <si>
    <t>Medication management for selected risk groups: (1) high risk only, and (2) moderate and high risk.    Study explores the optimal target cohort for medication management to control high blood pressure and reduce CVD risk and mortality in Kenya. We use a risk stratified approach to identify those who are most likely to benefit from physician guided use of hypertension medications.</t>
  </si>
  <si>
    <t>Medicines, services</t>
  </si>
  <si>
    <t xml:space="preserve">We derived the DALYs based on standard methodology, without age weighting, and the disability weights were drawn from the WHO Global Burden of Disease project and reported in Table 3. [31, 32] </t>
  </si>
  <si>
    <t>Table 3, Literature</t>
  </si>
  <si>
    <t xml:space="preserve">33. Subramanian S Gakunga R, Kibachio J, Gathecha G, Edwards P, Ogola E et al. Cost and affordability of non-communicable disease screening, diagnosis and treatment in Kenya: Patient payments in the private and public sectors. PLOS One 2018 Jan 5; 13(1):e0190113. 
34. Gaziano TA, Bertram M, Tollman SM, Hofman KJ. Hypertension education and adherence in South Africa: a cost-effectiveness analysis of community health workers. BMC Public Health. 2014 Mar 10; 14:240. </t>
  </si>
  <si>
    <t xml:space="preserve">Medication management, treating acute events (eg CA, MI, angina, stroke) </t>
  </si>
  <si>
    <t>Separate categories were developed for women and men based on gender-based risk profiles (See Tables A and B in S1 File for risk values).</t>
  </si>
  <si>
    <t xml:space="preserve">Cost estimates for hypertension management and acute treatments were drawn from a recent study on the cost of noncommunicable diseases in Kenya. [33] Our analysis is presented from a health system perspective and therefore we include health care costs but exclude indirect costs related to productive loss.                                                                                                                                                                                                                                                                                                                                                                                                                                                                   33. Subramanian S Gakunga R, Kibachio J, Gathecha G, Edwards P, Ogola E et al. Cost and affordability of non-communicable disease screening, diagnosis and treatment in Kenya: Patient payments in the private and public sectors. PLOS One 2018 Jan 5; 13(1):e0190113. 
34. Gaziano TA, Bertram M, Tollman SM, Hofman KJ. Hypertension education and adherence in South Africa: a cost-effectiveness analysis of community health workers. BMC Public Health. 2014 Mar 10; 14:240. </t>
  </si>
  <si>
    <t>life expectancy, no. health facilties</t>
  </si>
  <si>
    <t>29. WorldBank. Ehiopia: World development indicators. 2012/13. http://www.data.worldbank.org/country/ethiopia. Accessed 03 Sept 2015.
30. Federal Ministry of Health, E. Annual performance report 2006EFY. http://www.moh.gov.et/resources. Accessed 20 Feb 2015.</t>
  </si>
  <si>
    <t>15 single interventions &amp; 16 intervention packages</t>
  </si>
  <si>
    <t>Fifteen single interventions and sixteen integrated intervention packages were assessed. Interventions target individuals without a history of established CVD but at risk of developing a CVD event; those with an acute CVD event; and those with a history of established CVD event. Interventions were selected based on the recommendations of WHO and local experts and scientific evidence of effectiveness. Full description of the interventions is outlined in Table 1.                               In the absence of local evidence, efficacy estimates were drawn from previous randomized controlled trials and meta-analyses performed elsewhere (Table 2) [32–46]. Efficacy estimates were adjusted by target coverage and patient adherence level [47–49].</t>
  </si>
  <si>
    <t>Disability weights for the health states were drawn from the Global Burden of Disease Study 2010 [54].</t>
  </si>
  <si>
    <t xml:space="preserve">gender </t>
  </si>
  <si>
    <t xml:space="preserve">part of model </t>
  </si>
  <si>
    <t>PopMod traces the changes in population size in each age–sex category over a lifetime of 100 years by standard life table methods with and without specific interventions (‘no intervention’ scenario).</t>
  </si>
  <si>
    <t xml:space="preserve">A healthcare provider perspective was used for analysis and hence only program costs, training costs and patient-related costs to the provider were taken into account. Program costs constitute the cost of development and administration of an intervention at national and sub-national levels. This includes cost of administration and planning, media and communication, law enforcement, training, monitoring and evaluation. Patient-related costs consist only of direct medical costs incurred by the provider at the point of service delivery, including hospital bed days, outpatient visits, drugs and laboratory [28]. </t>
  </si>
  <si>
    <t>program running, training, and patient-related costs to the provider</t>
  </si>
  <si>
    <t>The ingredients costing approach was employed whereby the quantities of resources required to deliver the interventions and respective unit prices were accounted for separately (Table 3). The quantities of resources used were largely determined based on WHO-CHOICE assumptions. We updated the prices of relevant laboratory tests and imaging using pricing from two public hospitals in Addis Ababa (Tikur Anbessa teaching hospital and Zewditu hospital). Salary scale of the health workforce was based on the FMOH of Ethiopia. Equipment and material prices were based on WHO price estimates for Ethiopia for the year 2012/13 [56] and drug prices were based on the lowest supplier prices for 2012, as noted in the International Drug Price Indicator Guide [57]. WHO-CHOICE’s transport multiplier factor was applied to the drug prices.</t>
  </si>
  <si>
    <t>Medicines, lab tests, salaries</t>
  </si>
  <si>
    <t xml:space="preserve">Meds- MSH International Drug Price Indicator Guide, salaries - Fed MoH, lab test &amp; imiaging - two public hospitals, equipment and meterial - WHO price estiamtes Ethiopia </t>
  </si>
  <si>
    <t xml:space="preserve">Nine interventions were among the national priorities of Ethiopia's Ministry of Health.18 The interventions included were: measles vaccination; rotavirus vaccination; pneumococcal conjugate vaccination; diarrhoea treatment; malaria treatment; pneumonia treatment; caesarean section surgery; tuberculosis directly observed treatment short course; and treatment of hypertension. These interventions are a subset of health priorities taken from the list of interventions that the government aims to make universally accessible.18 These specific ones were selected because they had the most data available and encompassed a range of conditions, ages, incidences, expenditures, and resources needed, thus showing the broad trade-offs between health and financial risk protection benefits. </t>
  </si>
  <si>
    <t>universal public financing—whereby individuals would not need to spend any money out of pocket to cover the direct medical costs—for each of the nine interventions.</t>
  </si>
  <si>
    <t>Incidence, mortality data</t>
  </si>
  <si>
    <t>The number of deaths averted by each intervention is estimated on the basis of incidence and mortality data (ie, the burden attributed to the disease before universal public finance), intervention effectiveness and coverage, and the case-fatality rate (table 2).           Ethiopia Central Statistical Agency and ICF International 21     WHO  27               Zenebe,23    Bovet et al,24    Elzubier,25 and WHO26</t>
  </si>
  <si>
    <t>Local and other (e.g African) sources + WHO, literature</t>
  </si>
  <si>
    <t>Secondary data, literaure</t>
  </si>
  <si>
    <t>21 Ethiopia Central Statistical Agency and ICF International. 2011 Ethiopia Demographic and Health Survey: key findings. Calverton: CSA and ICF International, 2012.</t>
  </si>
  <si>
    <t>Financial risk protection is measured by estimation of the total number of cases of poverty averted for each intervention, depending on individual income (a proxy for which can be extracted from the income distribution of Ethiopia derived from its GDP per head [$360 in current US$] and its Gini index [34]), the national poverty line, the population targeted, disease incidence, health-care use, and out-of-pocket payments. The number of poverty cases averted is measured as the number of individuals who no longer fall below the national poverty line.61 Specifically, in the population targeted, we estimate the individuals' expected income before and after universal public finance (depending on incidence, treatment costs, intervention coverage, and effectiveness), and subsequently count how many people have their expected income move up across the poverty line after the implementation of universal public finance.                             We use secondary data and published studies to estimate the costs of the nine specific interventions analysed here.                                    21 Ethiopia Central Statistical Agency and ICF International. 2011 Ethiopia Demographic and Health Survey: key findings. Calverton: CSA and ICF International, 2012.</t>
  </si>
  <si>
    <t>New refs after 2021 update</t>
  </si>
  <si>
    <t>deaths averted</t>
  </si>
  <si>
    <t>1=yes if GDP related</t>
  </si>
  <si>
    <t>Diabetes Management Programme (DMP) capitation model adjusted for a primary health care (PHC) setting</t>
  </si>
  <si>
    <t>Secondary data used in the model design were obtained from published articles with the main source studies being Distiller et al. [10] and Klisiewicz and Raal [12] (the latter study sampled 150 patients attending public sector hospitals in Johannesburg, South Africa).
The ‘comparator’ was a usual practice clinical model based on the 2002 Society for Endocrinology, Metabolism and Diabetes of South Africa (SEMDSA) guidelines [13] adapted for the tertiary-level of care. The ‘intervention’ was the DMP capitation model adjusted for a primary health care (PHC) setting within the public service setting. This level of care was chosen because improving delivery of PHC services is a key focus of the NHI plan. Both models assumed that service users would be treated as outpatients.                                                 The DMP has demonstrated positive clinical results; five-year outcome data showed a 40% overall reduction in the hospital admission rates for diagnoses that could be related to diabetes. Furthermore, 5-year HbA1c levels showed a drop from 9.2% to 7.7% for patients with type 1 diabetes and from 8.8% to 7.4% for patients with type 2 diabetes [10].    Distiller LA, Brown MA, Joffe BI, Kramer BD: Striving for the impossible dream: a community-based multi-practice collaborative model of diabetes management. Diabet Med 2010, 27:197–202.</t>
  </si>
  <si>
    <t>Medicines, training, tests, compensation, overheads (Table 2)</t>
  </si>
  <si>
    <t>Guidelines</t>
  </si>
  <si>
    <t>Cost components in the models were identified using the SEDMSA guidelines for the comparator and DMP ‘Minimum Care Guidelines’ for the capitation intervention. (Table 1)                                                                                                                                                                                            Costs were measured for two consultations per annum, with relevant examinations and investigations counted for each visit. Doctors were understood to be internal medicine specialists in the comparator model and general medical practitioners in the capitation intervention model. Furthermore, it was assumed that for the group of 150 patients at least one medical practitioner and one nurse practitioner would be trained. An incentive bonus was also applied at an amount equivalent to the training cost per patient seen.
Secondary data of monthly medication usage were obtained from the CDE as well as the grey literature based on research undertaken at the University of the Witwatersrand [17]. Costing of medication was undertaken for diabetes medicines only; medication costs associated with the treatment of co-morbidities were not included. Reference was also made to the national Essential Drugs Lists and Standard Treatment Guidelines [18]. Consumable costs were based on an assumed monthly usage of a hundred component units (glucose strips and lancets) per patient for self-administered blood glucose tests as well as syringes and needles for insulin doses (for insulin users).</t>
  </si>
  <si>
    <t xml:space="preserve">Valuations were based on cost information from the Uniform Patient Fee Schedule (UPFS) [19, 20] and the National Health Laboratory Service (NHLS) [21], as well as data sources of the CDE and the Priority Cost Effective Lessons for Systems Strengthening South Africa (PRICELESS SA) initiative (http://www.pricelesssa.ac.za). </t>
  </si>
  <si>
    <t>Patient fee scheduled Laboratory service, CDE, PRICELESS</t>
  </si>
  <si>
    <t>Medicines, training, tests, compensation, overheads</t>
  </si>
  <si>
    <t>LYG</t>
  </si>
  <si>
    <t>ICER analysis was undertaken by comparing the costs of the models to the final effect measure of life years gained (LYG)</t>
  </si>
  <si>
    <t>manual count</t>
  </si>
  <si>
    <t>GDP/GNI</t>
  </si>
  <si>
    <t>Second, most of the input data, especially on risk factors, was obtained locally for direct applicability of findings. In addition, intervention and healthcare costs used an ingredients approach to estimate total costs using local unit costs and resource use, which made our results more context-specific and policy-relevant to the Ministry of Health.</t>
  </si>
  <si>
    <t>To support country contextualisation of this type of analysis, WHO-CHOICE has developed a generalised costeffectiveness analysis tool which countries can use to support the data needs of their NCD action plan development.</t>
  </si>
  <si>
    <t>Data sources mentioned?</t>
  </si>
  <si>
    <t>Yes</t>
  </si>
  <si>
    <t>No</t>
  </si>
  <si>
    <t>In this model, to competently represent the country context, the cost inputs were taken either from the primary source or from other good-quality studies conducted in a low-income setting with a context similar to that of Ethiopia. However, the cost information applied in this model has some limitations.      1. For instance, in this study, we considered direct costs only from a provider’s perspective. We did  not include nonmedical costs, productivity lost, and costs to other sectors.        2. Also, the costs included in this analysis were obtained from a single hospital-based study at TASH. Although TASH is one of the larger hospitals in the country, serving people from all over Ethiopia, it may not be representative. If cost information from other hospitals in the country had been included, the overall unit cost estimates would most likely have been even higher than the cost of saxagliptin in this study and, therefore, the ICER for saxagliptin + metformin would most likely be slightly higher than US$2259 per DALY averted. We therefore recommend that the Federal Ministry of Health of Ethiopia should establish a nationally representative cost and price database for drugs and
medical/health service that can be used for studies of such kind or other key strategic and operational decisions (e.g., reimbursement, budgeting, planning, price
negotiation).        3. To estimate the effectiveness of the drugs, we derived most of the inputs (i.e., utilities and probabilities) for the model from studies conducted outside of Ethiopia. For instance, the disease progression probabilities were from extensive studies conducted on a US population.38,39 The health utility inputs were from the UK Prospective Diabetes Study (UKPDS) studies.         4. Furthermore, because of the lack of input data, the Markov process model we applied in this study does not depict the progression of T2DM in detail. Instead, we merged all the complications as one state or one type of event.</t>
  </si>
  <si>
    <t>Comment</t>
  </si>
  <si>
    <t>Better evidence on the epidemiology of group A streptococcal pharyngitis in the AU and feasibility and cost-effectiveness studies on primary prevention delivery
models, including potentially less costly CHW models, might be critical for understanding the costs and population-level impact of primary prevention.          Data describing the complete epidemiological picture of ARF and RHD in the AU were lacking. We sought to anchor estimates to data from parts of the disease process
with comparatively better evidence—eg, estimates of RHD incidence and prevalence from GBD 2017 informed by echocardiographic prevalence studies and characterisations of cohorts with RHD across sites with registries in the AU (appendix pp 57–63). However, questions remain about the natural history of subclinical
RHD cases, and national-level RHD mortality data in Africa are largely restricted to South Africa.1,46 We reported ranges to reflect uncertainty in some of the input parameters, although our reported intervals should be interpreted with care given the limitations in the uncertainty estimates of inputs (appendix p 41).</t>
  </si>
  <si>
    <t xml:space="preserve">We therefore recommend that the Federal Ministry of Health of Ethiopia should establish a nationally representative cost and price database for drugs and medical/health service that can be used for studies of such kind or other key strategic and operational decisions (e.g., reimbursement, budgeting, planning, price negotiation). </t>
  </si>
  <si>
    <t>Epidemiology estimates</t>
  </si>
  <si>
    <t>Cost information limitations - 4 points: perpective, single hospital, OS effect estimates, Markov model not realistic</t>
  </si>
  <si>
    <t>However, a barrier to conducting economic evaluation studies is that they are time consuming and demand large amounts of local data and local technical expertise.
We believe that this study demonstrates that the existing platform, with a large support team and substantial commitment, makes such an extensive and comprehensive evaluation possible.         Additionally, there are gaps in the available evidence on the cost of interventions, which can be closed only by conducting substantially more research in developing countries. Therefore, we recommend a concerted effort to establish country-level cost databases. This could be combined with capacity building through the training of researchers to generate such evidence.</t>
  </si>
  <si>
    <t>we recommend a concerted effort to establish country-level cost databases. This could be combined with capacity building through the training of researchers to generate such evidence.</t>
  </si>
  <si>
    <t xml:space="preserve">Need local data and technical expertise, country-level databases for costs </t>
  </si>
  <si>
    <t>Epidemiological estimates of rehabilitation need in SA are urgently required, as is a better understanding of priority conditions requiring rehabilitation across the lifespan. Moreover, the benefits of rehabilitation need to be captured by routine collection of economic measures, and measures of effectiveness of rehabilitation. Ideally,
these measures should be captured nationwide in every facility providing rehabilitation. The need for rehabilitation and its value to the
SA economy can, at present, only be estimated due to the lack of data supporting its effectiveness. This is a common problem in LMICs, particularly
when the previous health care focus has been on communicable disease</t>
  </si>
  <si>
    <t>routine collection of economic measures, and measures of effectiveness of rehabilitation. Ideally, these measures should be captured nationwide in every facility providing rehabilitation.</t>
  </si>
  <si>
    <t>1185-6</t>
  </si>
  <si>
    <t>However the evidence from developing countries is generally of poor quality and might not be sufficient to guide decision making by policy makers</t>
  </si>
  <si>
    <t>low quality evidence</t>
  </si>
  <si>
    <t>Firstly, our adaption of this previously published model to Tanzania was not without data availability challenges. We made use of much local data on costs and some epidemiological data, but no national data were available on other epidemiological parameters; for instance: incidence, risk of death from smoking, excess mortality from tobacco-related diseases and the effectiveness of tobacco control interventions. In the absence of such information, we therefore derived epidemiological and effect estimates from other international studies and the recent GBD study.</t>
  </si>
  <si>
    <t>lack national epidemiological data</t>
  </si>
  <si>
    <t>We also used effectiveness estimates from studies conducted in high-income countries, due to lack of data available in LMICs, whereas sensitivity analyses with additional treatment effectiveness estimates [30] and drug adherence considerations could be conducted.                        In addition, due to lack of data, the model did not account for changes in other conditions which could be prevented by controlling NCDs such as retinopathy, renal diseases, and amputations</t>
  </si>
  <si>
    <t>Lack of local data on effectivness and epidemiology (disease progression)</t>
  </si>
  <si>
    <t>pp6-7</t>
  </si>
  <si>
    <t>None</t>
  </si>
  <si>
    <t>the program depends on 52 VHWs and multiple project assistants to gather data accurately to inform ongoing evaluation and improve implementation. Heterogeneity of personnel introduces gaps and inconsistencies in the data over the years, from the methodology of measuring blood pressure to the completeness of the medical
record, assessment of patient adherence, and compliance with program guidelines</t>
  </si>
  <si>
    <t>* only mentioned issue of mising data (not specified)</t>
  </si>
  <si>
    <t>Our results highlight the importance of further data collection for individual countries to determine optimal and cost-eff ective risk thresholds for therapy.</t>
  </si>
  <si>
    <t>.... we did not have data on access or adherence to therapy, which would linearly scale our results to lower impact         Importantly, we did not have data on
differential risk of hypoglycaemia and other adverse events with the two approaches, or data on detailed treatment availability and quality.                Our results highlight the importance of further data collection for individual countries to determine optimal and cost-eff ective risk thresholds for therapy.</t>
  </si>
  <si>
    <t>Much data not available (e.g. epidemiology, disease course, etc)</t>
  </si>
  <si>
    <t>Lack of reliable data on costs of successful access and adherence initiatives in South Africa mean that we have not included these in our analysis.        The SANHANES
data on which our simulations rely have important gaps, particularly the absence of detail concerning access to and pricing of tobacco cessation treatments, and
incomplete coverage of all risk factors across the entire sample.</t>
  </si>
  <si>
    <t>Gaps in data sources</t>
  </si>
  <si>
    <t>1200-2</t>
  </si>
  <si>
    <t>278-279</t>
  </si>
  <si>
    <t>9--10</t>
  </si>
  <si>
    <t>196-7</t>
  </si>
  <si>
    <t>92-4</t>
  </si>
  <si>
    <t>2--5</t>
  </si>
  <si>
    <t>930-1</t>
  </si>
  <si>
    <t>In our Markov model to show a typical timeline of events consequent on hypertension, we made use of an algorithm designed from data obtained from Africans in Britain, which may not hold true for indigenous Africans and Nigerians in particular. The reason for use of those data in the model was because there was no published study that predicted cardiovascular events over time in Africans that could be used for this model.</t>
  </si>
  <si>
    <t>Epidemiology estimates based on Africans in Britain</t>
  </si>
  <si>
    <t>Out-ofpocket, informal caring and productivity costs, although important for patients and families, are not included in this version of the model. This is highly recommended as a topic for further study in future versions of the model.</t>
  </si>
  <si>
    <t>the annual probabilities of first incidence of CHD, stroke, heart failure, and diabetes for each subgroup were estimated from international data. It would have been preferable to use estimates of incidence from Ghana or other West African countries with a similar population and healthcare profile.</t>
  </si>
  <si>
    <t>683-5</t>
  </si>
  <si>
    <t>3574-5</t>
  </si>
  <si>
    <t>We recognize that our model is based on limited cost data, which is a significant problem throughout the developing world.      although many of our assumptions about risk assessment and treatment effects were based on Western data, the model is validated well within the range of limited estimates published on South Africa.</t>
  </si>
  <si>
    <t>Limited cost data, effectiveness based on other populations</t>
  </si>
  <si>
    <t>There are a number of limitations in this study. The first group of these originates from assumptions necessitated by the paucity particularly of local data. [epidemiology, effectiveness, side effects]        Second, the costing of ESRD on a country-by-country basis was particularly troublesome.      Finally, the costing adopted a primarily healthcare sector perspective, relying on local estimates of for example, prices and hospital admissions. This study did not include indirect costs</t>
  </si>
  <si>
    <t>Epidemiology, effectivenss, costs, perspective</t>
  </si>
  <si>
    <t>634-5</t>
  </si>
  <si>
    <t>Lastly, another significant limitation of the study is that the study relied on meta-analyses for estimates of key parameters such as price elasticities and pass-on
rates owing to the absence of Zambia-specific estimates. This could have major implications on the findings since the meta-analyses are based on data from countries whose economic characteristics may somewhat differ from that of Zambia. Nevertheless, the study mitigated against uncertainties involving key parameters by employing
deterministic and probabilistic sensitivity analyses.</t>
  </si>
  <si>
    <t>Effect estimates not local --&gt; sensitivity analyses</t>
  </si>
  <si>
    <t>Our work expands current published work by assessing the polypill’s economic value in five LMICs across a range of economic development, yielding insights that
can be broadly generalisable to other LMICs for which data might be scarcer than for the countries we studied.</t>
  </si>
  <si>
    <t>No direct comment on data sources</t>
  </si>
  <si>
    <t>The strengths of our study include the use of South African data for baseline consumption and BMI and stroke health care costs, the use of price elasticities to
account for substitution to other drinks and modelling the effect of the tax by sex over time. The pYLD estimates from the GBD were also specific to South Africa.      Our epidemiological and cost estimate inputs were based on observational data which is subject to information and selection bias. Measures were, however, taken
in the nationwide surveys from which we derived BMI and consumption estimates.      We used proxy estimates for the health care costs of stroke due to the unavailability of data and the effect of variation in these data was tested in sensitivity analyses.       It is possible that we underestimated the baseline disease parameters due to the general paucity of data on stroke in South Africa.     Due to unavailability of data, the model did not account for substitution to other possible drink categories such as coffee and tea, flavoured, sweetened milk or to other sweetened foods.</t>
  </si>
  <si>
    <t>Used mostly local data, quite a lot of discussion on data sources and qulaity --&gt; sensitivity analyses</t>
  </si>
  <si>
    <t>Firstly, the risk of myocardial infarction and stroke and drug treatment effects are based on data from trials carried out in developed countries, since good Tanzanian or regional data were unavailable. Secondly, effectiveness data for two drug classes (biguanide and glibenclamide) were extracted from one trial only, but again this was motivated by lack of data.     Fourthly, we did not account for non-adherence to treatment in our model for reasons of simplification and lack of data.</t>
  </si>
  <si>
    <t>Epidemiology, effectiveness, adherence</t>
  </si>
  <si>
    <t>Many of the effectiveness and some of the resource use values used in this analysis are derived from estimates or standards obtained from developed countries in the absence of data from the less developed regions analysed. Although other data used in this analysis—such as disease epidemiology, demography, intervention use, adherence, and capacity use—are region specific and contribute to more precise cost effectiveness estimates, similar results in specific locations may not be assumed since outcomes or resource use estimates may vary from developed to developing countries.               Although we have performed uncertainty analysis around key effect and cost estimates, for better precision on these estimates, analysts in a specific low or middle income country are encouraged to adjust parameters to reflect context
specific situations based on local quality data. Results from high quality research in developing countries would be required for this purpose.
Because of the</t>
  </si>
  <si>
    <t>Region to country, Developed to developing countries,  --&gt; uncertainty analyses</t>
  </si>
  <si>
    <t>First, due to budgetary limitations we were unable to collect all the data to compute the cost–effectiveness of our intervention, as originally intended in our study protocol for a quasi-experimental community-based trial</t>
  </si>
  <si>
    <t>Data issue not really relevant as part of a study protocol and implementation issue</t>
  </si>
  <si>
    <t>There are few studies from the region on cardiovascular risk, and there is no evidence on outcomes from intervention studies in sub-Saharan Africa. The possibility that our effect-estimates are biased therefore cannot be ruled out.</t>
  </si>
  <si>
    <t>First, there are no long term prospective cohort studies from SSA that have evaluated the association between (change in) CVD risk factors and CVD events and therefore there are no validated equations to determine 10-year CVD risk or relative risk reductions after treatment for populations from SSA.      Unfortunately, there is scarce
data from SSA on the probability and costs of re-events, or on disability and survival after subsequent events following a primary event to inform our model. Therefore, we take into account re-events by using average survival time after an event.         The strength of our study is, therefore, the use of empirically collected data for population risk distributions, costs of care, treatment coverage, blood pressure reduction after treatment, and the use of several sources for CVD risk reduction after treatment to illustrate the uncertainty around these estimates.</t>
  </si>
  <si>
    <t>13-15</t>
  </si>
  <si>
    <t>Used empirically collected data</t>
  </si>
  <si>
    <t>In the absence of country-level data on epidemiology of ischemic heart disease, stroke and the risk factors (incidence, prevalence, and case fatality rate), such estimates were drawn from estimates for the East Africa region. For the same reason, the effectiveness estimates for interventions were drawn from studies in developed
settings. This may introduce bias into our cost-effectiveness ratio estimates, as it may be unrealistic to attain the same health benefit level from interventions in an
Ethiopian setting; reasons for this may include differences in quality of health services, availability of resources and skilled human resources.     Given the healthcare provider perspective we adopted for the analyses, we have not considered patient and caregiver costs such as transportation and cost of time lost while seeking healthcare. In addition, out-of-pocket expenditure by households constitutes one-third of total health spending in Ethiopia.</t>
  </si>
  <si>
    <t>11--12</t>
  </si>
  <si>
    <t>Region to country, Developed to developing countries,  Perspective of EE</t>
  </si>
  <si>
    <t>293-4</t>
  </si>
  <si>
    <t>Most importantly, with respect to our Ethiopian case study, we studied a small number of Ethiopia’s health priorities.18 This selection was largely because of scarce data availability, with nonetheless the intent to include a range of conditions, ages, incidences, expenditures, and resources needed across interventions, so as to illustrate broad health–financial risk protection trade-offs. The analysis is therefore illustrative: it is neither comprehensive nor prescriptive.        Fifth, scarce data about
the existing mix of public and private provision and purchase of health care affected our choice of interventions.                    Similarly, we relied heavily on secondary data and published studies to estimate effect and costs.</t>
  </si>
  <si>
    <t>Secondary data for effects and costs</t>
  </si>
  <si>
    <t>7--8</t>
  </si>
  <si>
    <t>Firstly, while it would have been preferable to use a comparator model that was at the same level of care as that of the intervention (that is, a primary care comparator)
it was difficult to obtain relevant data to do so because of the paucity of relevant studies in the South African context.             Secondly, it was difficult to find a public sector equivalent for all of the cost components of the DMP. The cost, for example, of a dedicated 24-hour diabetes-related emergency line was not included as it was assumed that service users in the public sector would make use of general emergency medical services. Thirdly, cost measurement relied largely on the UPFS and NHLS pricelists. Whilst there are obvious limitations in applying such generic guidelines in the estimation of costs, the scarcity of costing information relating to diabetes in the South African context made it difficult to find alternatives.        Fifthly, there were limitations resulting from the use of the UKPDS risk engine. In addition to the obvious difficulty of applying a United Kingdom-based model to the South African setting, it is also probable that the treatment of diabetes, and its co-morbidities, has improved substantially since the engine was developed....</t>
  </si>
  <si>
    <t>A public service-based pilot study could, for example, allow for the collection of primary data and, consequently, more robust economic analysis. A pilot study could also
yield information relevant to health services planning, including human resource, financial and logistical requirements. This could, in turn, inform to the final design of an implementable, adapted service model.</t>
  </si>
  <si>
    <t>Used mostly local data!</t>
  </si>
  <si>
    <t>Epidemiology, costs and effectiveness estimates are lacking</t>
  </si>
  <si>
    <t>15-16</t>
  </si>
  <si>
    <t>One of the major strengths of CDCom and its data is also one of its most significant limitations: the program is fundamentally a clinical program, not a research project. The program has been embedded in the community for 10 years and successfully delivers care to a broad swath of the population. In doing so, the program depends on 52 VHWs and multiple project assistants to gather data accurately to inform ongoing evaluation and improve implementation. Heterogeneity of personnel introduces gaps and inconsistencies in the data over the years, from the methodology of measuring blood pressure to the completeness of the medical record, assessment of patient adherence, and compliance with program guidelines.</t>
  </si>
  <si>
    <t>Data collected as part of clinical program - data gaps and quality</t>
  </si>
  <si>
    <t>CCA</t>
  </si>
  <si>
    <t>Condition</t>
  </si>
  <si>
    <t>CVD</t>
  </si>
  <si>
    <t>hypertension</t>
  </si>
  <si>
    <t>diabetes</t>
  </si>
  <si>
    <t>NCD</t>
  </si>
  <si>
    <t>Mortality data</t>
  </si>
  <si>
    <t xml:space="preserve">SA BOD </t>
  </si>
  <si>
    <t>The mortality rates in the South African population, as well as the mortality rates due to ischaemic heart disease (IHD) and stroke, were obtained from the South African National Burden of Disease study</t>
  </si>
  <si>
    <t>Total</t>
  </si>
  <si>
    <t>Direct utility assessment for the specific study from a sample either: (a) of the general population; (b) with knowledge of the disease(s) of interest; (c) of patients with the disease(s) of interest.  Indirect utility assessment from specific study from patient sample with disease(s) of interest, using a tool validated for the patient population</t>
  </si>
  <si>
    <t>Literature. Non-analytic = Lasalle review</t>
  </si>
  <si>
    <t>Consumption data were obtained from the 2015 Living Conditions Monitoring Survey (LCMS) data set. The LCMS is the largest and richest nationally representative
survey that collects information on household conditions</t>
  </si>
  <si>
    <t>Impact of 25% tax on SSB;  related to outcomes;  Consumption data</t>
  </si>
  <si>
    <t>LCMS, previosu manyema paper</t>
  </si>
  <si>
    <t>NA   no utilities --&gt; Return to work, tax recovery, and savings from disability payments</t>
  </si>
  <si>
    <t>NA    benefit–cost ratio and net benefit</t>
  </si>
  <si>
    <t xml:space="preserve">three main outcomes, namely, SSB consumption, DA and revenue generation  (all sources ranked 1)                                                      allocation of per capita beverage consumption to different age and sex groups based on allocation shares from work by Manyema et al;38 which used data from the 2012 South African National Health and Nutrition Examination Survey.   Consumption data were obtained from the 2015 Living Conditions Monitoring Survey (LCMS) data set. The LCMS is the largest and richest nationally representative survey that collects information on household conditions including housing, consumption and income.  Information on beverage consumption was collected by asking households about the quantity of beverages they consumed in the 2 weeks preceding the survey.                   To compute the body mass index (BMI), data on weight (in kilograms) and height (in metres) for various age groups were derived from the 2017 STEPS Survey data set.      </t>
  </si>
  <si>
    <t xml:space="preserve">NA    Deaths averted, av all-cause mortality rate,  BMI, AV weekly consumptn sugar drinks, </t>
  </si>
  <si>
    <t>South African Government Employees Medical Scheme (GEMS)</t>
  </si>
  <si>
    <t>Previously published estimates of baseline stroke incidence, prevalence and case fatality rate for SA were used [4].</t>
  </si>
  <si>
    <t>Ref #4 - Bertram 2013</t>
  </si>
  <si>
    <t xml:space="preserve">We built on Globorisk, a mathematical model that estimates the 10‐year risk of CVD (stroke and IHD) for a given individual, based on age, sex and risk factors including SBP and DBP levels, DM status, smoking status and cholesterol level [27]. The Globorisk model was further augmented by Kintu and colleagues to assess the 10‐year CVD risk among PLWH in Uganda [28]. For the integration impact on CVD, we drew from the published literature [19,31,32] to determine the net average proportional reduction in 10‐year CVD risk, hence in the occurrence of both fatal and non‐fatal CVD events (IHD, stroke) [10‐15]. We used average treatment effects from the published literature [19,31,32] to assign changes in CVD risk per individual patient: treated individuals were assumed to all experience the same proportional reduction in CVD risk. For individuals with more than one risk factor, treatment effect was assumed to be multiplicative [19,29,33].              </t>
  </si>
  <si>
    <t>Literature;   Distiller study is not a RCT but is very large analysis of capitation program</t>
  </si>
  <si>
    <t>A before-and-after study evaluated the changes in risk factors for NCDs, and the methods are fully reported elsewhere.35   The study population was all permanent employees working at the power plant, and there were no specific exclusion criteria. A sample of 156 employees was randomly selected. Sample size calculations confirmed the power of this sample to detect meaningful changes in risk factors for NCDs over time.36                                                    The workplace is an important setting for the prevention and control of NCDs. 20 Workplace health promotion programmes (WHPPs) adopt a twofold approach that attributes a healthy lifestyle both to the individual’s responsibility and behaviour and to the influence of the environment that is outside the individual’s control. 21                   This study was conducted at a commercial power plant within a nature reserve close to Cape Town, SA. The 1743 permanent employees had a wide range of occupations, which included engineers, plant operators, physicists, technicians, artisans and support staff working in shifts. The power plant included a health and wellness department that conducted routine annual health risk assessments (HRAs) on self-selected employees and provided occupational health services. All staff members in the organisation were entitled to 180 days of sick leave over a 3-year cycle and were insured for medical care. The on-site health and wellness department conducted periodic medicals (physical examination, medical investigation of lung function, hearing, vision, heat stress and full blood counts on employees). Food was subsidised and provided by an external company which was contracted to operate the canteen and vending machines.
The power plant operated in a highly pressurised environment because of the lack of generation capacity in SA relative to the increased demand for electricity. Employees worked very intensively during outages when generation was halted for routine maintenance.</t>
  </si>
  <si>
    <t>Treatments (hypertension only) - hydrochlorothiazide, amlodipine, and enalapril</t>
  </si>
  <si>
    <t>treatments (hypertension only)</t>
  </si>
  <si>
    <t>High</t>
  </si>
  <si>
    <t>Med</t>
  </si>
  <si>
    <t>Low</t>
  </si>
  <si>
    <t>SUM</t>
  </si>
  <si>
    <t>Papers</t>
  </si>
  <si>
    <t>(slums in Nairobi)</t>
  </si>
  <si>
    <t>The costs assessed in the pharmaco-economic model were for private sector drug acquisition and hospitalisation. The results of the AIRE Study indicate that besides these two costs, other health care resource consumption was not significantly different in the two study arms. Therefore this consumption was considered to be equal and was not included in the incremental analysis. Drug acquisition costs were based on the recommended retail price for pharmaceutical products according to the South African 'Blue Book' (August 1999, V AT inclusive, no professional fee).</t>
  </si>
  <si>
    <t xml:space="preserve">Medicines, hospitalisations </t>
  </si>
  <si>
    <t xml:space="preserve">SA blue book </t>
  </si>
  <si>
    <t xml:space="preserve">Drug acquisition costs were based on the recommended retail price for pharmaceutical products according to the South African 'Blue Book' (August 1999, V AT inclusive, no professional fee). The average actual retail price for the model was set at a 20% discount to the recommended retail price, reflecting the average discounts received by health care funders for pharmaceutical products in South Africa.      The costs of hospitalisation for MI patients were derived
from data provided by a third-party funder of health care. Anonymous claims for 75 hospitalisations for HF were received, including diagnoses for HF, unspecified HF and congestive HF. Three claims were rejected because of incomplete data; the remaining 72 claims were analysed by performing standard statistical analyses using the SAS statistical package. Four components of the claims data (total cost, professional cost, hospital account cost and length of stay (LoS» were initially analysed by diagnosis to provide mean values with a 95% CI.     </t>
  </si>
  <si>
    <t>Direct utility assessment from a previous study from a sample either: (a) of the general population; (b) with knowledge of the disease(s) of interest; (c) of patients with the disease(s) of interest      Indirect utility assessment from previous study from patient sample with disease(s) of interest, using a tool validated for thepatient population</t>
  </si>
  <si>
    <t>Aminde LN</t>
  </si>
  <si>
    <t>Bekele M</t>
  </si>
  <si>
    <t>Bertram MY</t>
  </si>
  <si>
    <t>Coates MM</t>
  </si>
  <si>
    <t>Eregata GT</t>
  </si>
  <si>
    <t>Gad M</t>
  </si>
  <si>
    <t>Gregory GA</t>
  </si>
  <si>
    <t>Hangoma P</t>
  </si>
  <si>
    <t>Lin JK</t>
  </si>
  <si>
    <t>Manyema M</t>
  </si>
  <si>
    <t>Ngalesoni FN</t>
  </si>
  <si>
    <t>Ortegon M</t>
  </si>
  <si>
    <t>Oti SO</t>
  </si>
  <si>
    <t>Robberstad B</t>
  </si>
  <si>
    <t>Rosendaal NT</t>
  </si>
  <si>
    <t>Subramanian S</t>
  </si>
  <si>
    <t>Tolla M T</t>
  </si>
  <si>
    <t>Verguet S</t>
  </si>
  <si>
    <t>Louw Q</t>
  </si>
  <si>
    <t>Mash R</t>
  </si>
  <si>
    <t>Sando D</t>
  </si>
  <si>
    <t>Schouw DD</t>
  </si>
  <si>
    <t>Stephens JH</t>
  </si>
  <si>
    <t>Volmink HC</t>
  </si>
  <si>
    <t>variability of data collection in a program with changing personnel</t>
  </si>
  <si>
    <t>NO</t>
  </si>
  <si>
    <t>Epidemiology, effect estimates, based on deveoped country data. Made suggestion for empirical study for data collection</t>
  </si>
  <si>
    <t>TEXT EXTRACTIONS</t>
  </si>
  <si>
    <t>Pages</t>
  </si>
  <si>
    <t>Text: data sources and uncertainty</t>
  </si>
  <si>
    <t>Recommendations?</t>
  </si>
  <si>
    <t>NB actual count is 14</t>
  </si>
  <si>
    <t>"Private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</si>
</sst>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i/>
      <sz val="12"/>
      <color theme="1"/>
      <name val="Calibri"/>
      <scheme val="minor"/>
    </font>
    <font>
      <sz val="10"/>
      <color rgb="FF222222"/>
      <name val="Calibri"/>
      <family val="2"/>
      <scheme val="minor"/>
    </font>
    <font>
      <b/>
      <i/>
      <sz val="12"/>
      <color theme="1"/>
      <name val="Calibri"/>
      <family val="2"/>
      <scheme val="minor"/>
    </font>
    <font>
      <b/>
      <u/>
      <sz val="12"/>
      <color theme="1"/>
      <name val="Calibri"/>
      <family val="2"/>
      <scheme val="minor"/>
    </font>
    <font>
      <sz val="12"/>
      <color theme="1"/>
      <name val="Helvetica"/>
    </font>
    <font>
      <sz val="12"/>
      <color theme="1"/>
      <name val="Calibri"/>
    </font>
    <font>
      <i/>
      <sz val="12"/>
      <color theme="1"/>
      <name val="Calibri"/>
      <scheme val="minor"/>
    </font>
    <font>
      <sz val="12"/>
      <name val="Calibri"/>
      <family val="2"/>
      <scheme val="minor"/>
    </font>
    <font>
      <b/>
      <sz val="10"/>
      <color rgb="FF222222"/>
      <name val="Calibri"/>
      <scheme val="minor"/>
    </font>
    <font>
      <b/>
      <sz val="12"/>
      <name val="Calibri"/>
      <family val="2"/>
      <scheme val="minor"/>
    </font>
    <font>
      <sz val="9"/>
      <color indexed="81"/>
      <name val="Tahoma"/>
      <charset val="1"/>
    </font>
    <font>
      <b/>
      <sz val="9"/>
      <color indexed="81"/>
      <name val="Tahoma"/>
      <charset val="1"/>
    </font>
    <font>
      <b/>
      <sz val="9"/>
      <color rgb="FF000000"/>
      <name val="Tahoma"/>
      <family val="2"/>
    </font>
    <font>
      <sz val="9"/>
      <color rgb="FF000000"/>
      <name val="Tahoma"/>
      <family val="2"/>
    </font>
    <font>
      <sz val="12"/>
      <color theme="1"/>
      <name val="Calibri"/>
      <family val="2"/>
    </font>
    <font>
      <sz val="12"/>
      <color rgb="FFFF0000"/>
      <name val="Calibri"/>
      <family val="2"/>
      <scheme val="minor"/>
    </font>
    <font>
      <sz val="9"/>
      <color rgb="FF333333"/>
      <name val="Arial"/>
      <family val="2"/>
    </font>
    <font>
      <sz val="9"/>
      <color rgb="FF505050"/>
      <name val="Source Sans Pro"/>
      <family val="2"/>
    </font>
    <font>
      <b/>
      <sz val="10"/>
      <color rgb="FF222222"/>
      <name val="Calibri"/>
      <family val="2"/>
      <scheme val="minor"/>
    </font>
    <font>
      <sz val="8"/>
      <color rgb="FF333333"/>
      <name val="Arial"/>
      <family val="2"/>
    </font>
    <font>
      <sz val="7"/>
      <color rgb="FF333333"/>
      <name val="Arial"/>
      <family val="2"/>
    </font>
    <font>
      <sz val="7"/>
      <color rgb="FF202020"/>
      <name val="Arial"/>
      <family val="2"/>
    </font>
    <font>
      <sz val="9"/>
      <color rgb="FF2E2E2E"/>
      <name val="Georgia"/>
      <family val="1"/>
    </font>
    <font>
      <sz val="12"/>
      <name val="Calibri"/>
      <family val="2"/>
    </font>
    <font>
      <sz val="7"/>
      <color rgb="FF555555"/>
      <name val="Roboto"/>
    </font>
    <font>
      <i/>
      <sz val="7"/>
      <color rgb="FF555555"/>
      <name val="Roboto"/>
    </font>
    <font>
      <i/>
      <sz val="12"/>
      <color theme="1"/>
      <name val="Calibri"/>
      <family val="2"/>
      <scheme val="minor"/>
    </font>
  </fonts>
  <fills count="12">
    <fill>
      <patternFill patternType="none"/>
    </fill>
    <fill>
      <patternFill patternType="gray125"/>
    </fill>
    <fill>
      <patternFill patternType="solid">
        <fgColor rgb="FF66FFFF"/>
        <bgColor indexed="64"/>
      </patternFill>
    </fill>
    <fill>
      <patternFill patternType="solid">
        <fgColor rgb="FFFFFFCC"/>
        <bgColor indexed="64"/>
      </patternFill>
    </fill>
    <fill>
      <patternFill patternType="solid">
        <fgColor rgb="FFCCCCFF"/>
        <bgColor indexed="64"/>
      </patternFill>
    </fill>
    <fill>
      <patternFill patternType="solid">
        <fgColor rgb="FF99FFCC"/>
        <bgColor indexed="64"/>
      </patternFill>
    </fill>
    <fill>
      <patternFill patternType="solid">
        <fgColor rgb="FFFF0000"/>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bgColor indexed="64"/>
      </patternFill>
    </fill>
    <fill>
      <patternFill patternType="solid">
        <fgColor rgb="FFFFCCFF"/>
        <bgColor indexed="64"/>
      </patternFill>
    </fill>
    <fill>
      <patternFill patternType="solid">
        <fgColor theme="0" tint="-0.14999847407452621"/>
        <bgColor indexed="64"/>
      </patternFill>
    </fill>
  </fills>
  <borders count="2">
    <border>
      <left/>
      <right/>
      <top/>
      <bottom/>
      <diagonal/>
    </border>
    <border>
      <left/>
      <right/>
      <top/>
      <bottom style="thin">
        <color auto="1"/>
      </bottom>
      <diagonal/>
    </border>
  </borders>
  <cellStyleXfs count="38">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9" fontId="2"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114">
    <xf numFmtId="0" fontId="0" fillId="0" borderId="0" xfId="0"/>
    <xf numFmtId="0" fontId="3" fillId="0" borderId="0" xfId="0" applyFont="1"/>
    <xf numFmtId="0" fontId="6" fillId="0" borderId="0" xfId="0" applyFont="1"/>
    <xf numFmtId="0" fontId="3" fillId="2" borderId="0" xfId="0" applyFont="1" applyFill="1"/>
    <xf numFmtId="0" fontId="3" fillId="3" borderId="0" xfId="0" applyFont="1" applyFill="1"/>
    <xf numFmtId="0" fontId="7" fillId="0" borderId="0" xfId="0" applyFont="1"/>
    <xf numFmtId="0" fontId="6" fillId="0" borderId="0" xfId="0" applyFont="1" applyAlignment="1">
      <alignment horizontal="center"/>
    </xf>
    <xf numFmtId="0" fontId="3" fillId="0" borderId="0" xfId="0" applyFont="1" applyAlignment="1">
      <alignment horizontal="center"/>
    </xf>
    <xf numFmtId="0" fontId="0" fillId="0" borderId="0" xfId="0" applyAlignment="1">
      <alignment horizontal="center"/>
    </xf>
    <xf numFmtId="0" fontId="3" fillId="0" borderId="0" xfId="0" applyFont="1" applyAlignment="1">
      <alignment horizontal="center" vertical="center"/>
    </xf>
    <xf numFmtId="0" fontId="0" fillId="0" borderId="0" xfId="0" applyAlignment="1">
      <alignment horizontal="center" vertical="center"/>
    </xf>
    <xf numFmtId="0" fontId="8" fillId="0" borderId="0" xfId="0" applyFont="1"/>
    <xf numFmtId="0" fontId="3" fillId="4" borderId="0" xfId="0" applyFont="1" applyFill="1"/>
    <xf numFmtId="0" fontId="0" fillId="4" borderId="0" xfId="0" applyFill="1" applyAlignment="1">
      <alignment horizontal="center" vertical="center"/>
    </xf>
    <xf numFmtId="0" fontId="0" fillId="4" borderId="0" xfId="0" applyFill="1"/>
    <xf numFmtId="0" fontId="0" fillId="4" borderId="0" xfId="0" applyFill="1" applyAlignment="1">
      <alignment horizontal="center"/>
    </xf>
    <xf numFmtId="0" fontId="9" fillId="2" borderId="0" xfId="0" applyFont="1" applyFill="1"/>
    <xf numFmtId="0" fontId="9" fillId="4" borderId="0" xfId="0" applyFont="1" applyFill="1"/>
    <xf numFmtId="0" fontId="0" fillId="5" borderId="0" xfId="0" applyFill="1"/>
    <xf numFmtId="0" fontId="3" fillId="5" borderId="0" xfId="0" applyFont="1" applyFill="1"/>
    <xf numFmtId="0" fontId="9" fillId="0" borderId="0" xfId="0" applyFont="1"/>
    <xf numFmtId="0" fontId="3" fillId="0" borderId="1" xfId="0" applyFont="1" applyBorder="1"/>
    <xf numFmtId="0" fontId="10" fillId="0" borderId="0" xfId="0" applyFont="1"/>
    <xf numFmtId="0" fontId="11" fillId="0" borderId="0" xfId="0" applyFont="1"/>
    <xf numFmtId="0" fontId="12" fillId="0" borderId="0" xfId="0" applyFont="1"/>
    <xf numFmtId="0" fontId="0" fillId="0" borderId="0" xfId="0" applyAlignment="1">
      <alignment wrapText="1"/>
    </xf>
    <xf numFmtId="0" fontId="0" fillId="6" borderId="0" xfId="0" applyFill="1"/>
    <xf numFmtId="9" fontId="0" fillId="0" borderId="0" xfId="0" applyNumberFormat="1"/>
    <xf numFmtId="0" fontId="7" fillId="6" borderId="0" xfId="0" applyFont="1" applyFill="1"/>
    <xf numFmtId="0" fontId="3" fillId="6" borderId="0" xfId="0" applyFont="1" applyFill="1"/>
    <xf numFmtId="0" fontId="12" fillId="7" borderId="0" xfId="0" applyFont="1" applyFill="1"/>
    <xf numFmtId="0" fontId="11" fillId="7" borderId="0" xfId="0" applyFont="1" applyFill="1"/>
    <xf numFmtId="0" fontId="0" fillId="7" borderId="0" xfId="0" applyFill="1"/>
    <xf numFmtId="0" fontId="0" fillId="7" borderId="0" xfId="0" applyFill="1" applyAlignment="1">
      <alignment vertical="top" wrapText="1"/>
    </xf>
    <xf numFmtId="0" fontId="13" fillId="7" borderId="0" xfId="0" applyFont="1" applyFill="1"/>
    <xf numFmtId="9" fontId="0" fillId="7" borderId="0" xfId="0" applyNumberFormat="1" applyFill="1"/>
    <xf numFmtId="0" fontId="4" fillId="0" borderId="0" xfId="15"/>
    <xf numFmtId="0" fontId="6" fillId="6" borderId="0" xfId="0" applyFont="1" applyFill="1"/>
    <xf numFmtId="0" fontId="11" fillId="6" borderId="0" xfId="0" applyFont="1" applyFill="1"/>
    <xf numFmtId="0" fontId="0" fillId="6" borderId="0" xfId="0" applyFill="1" applyAlignment="1">
      <alignment wrapText="1"/>
    </xf>
    <xf numFmtId="0" fontId="0" fillId="9" borderId="0" xfId="0" applyFill="1"/>
    <xf numFmtId="0" fontId="6" fillId="9" borderId="0" xfId="0" applyFont="1" applyFill="1"/>
    <xf numFmtId="0" fontId="10" fillId="9" borderId="0" xfId="0" applyFont="1" applyFill="1"/>
    <xf numFmtId="9" fontId="0" fillId="9" borderId="0" xfId="0" applyNumberFormat="1" applyFill="1"/>
    <xf numFmtId="0" fontId="10" fillId="6" borderId="0" xfId="0" applyFont="1" applyFill="1"/>
    <xf numFmtId="9" fontId="0" fillId="6" borderId="0" xfId="0" applyNumberFormat="1" applyFill="1"/>
    <xf numFmtId="0" fontId="6" fillId="7" borderId="0" xfId="0" applyFont="1" applyFill="1"/>
    <xf numFmtId="0" fontId="3" fillId="7" borderId="0" xfId="0" applyFont="1" applyFill="1" applyAlignment="1">
      <alignment wrapText="1"/>
    </xf>
    <xf numFmtId="0" fontId="10" fillId="7" borderId="0" xfId="0" applyFont="1" applyFill="1"/>
    <xf numFmtId="0" fontId="3" fillId="7" borderId="0" xfId="0" applyFont="1" applyFill="1" applyAlignment="1">
      <alignment vertical="center" wrapText="1"/>
    </xf>
    <xf numFmtId="0" fontId="0" fillId="7" borderId="0" xfId="0" applyFill="1" applyAlignment="1">
      <alignment vertical="center" wrapText="1"/>
    </xf>
    <xf numFmtId="9" fontId="3" fillId="0" borderId="0" xfId="16" applyFont="1"/>
    <xf numFmtId="0" fontId="0" fillId="0" borderId="0" xfId="0" applyAlignment="1">
      <alignment horizontal="left" vertical="center"/>
    </xf>
    <xf numFmtId="0" fontId="3" fillId="0" borderId="0" xfId="0" applyFont="1" applyAlignment="1">
      <alignment horizontal="left" vertical="center"/>
    </xf>
    <xf numFmtId="1" fontId="0" fillId="0" borderId="0" xfId="0" applyNumberFormat="1"/>
    <xf numFmtId="1" fontId="0" fillId="0" borderId="0" xfId="0" applyNumberFormat="1" applyAlignment="1">
      <alignment horizontal="center" vertical="center"/>
    </xf>
    <xf numFmtId="0" fontId="7" fillId="5" borderId="0" xfId="0" applyFont="1" applyFill="1"/>
    <xf numFmtId="0" fontId="3" fillId="10" borderId="0" xfId="0" applyFont="1" applyFill="1"/>
    <xf numFmtId="0" fontId="3" fillId="3" borderId="0" xfId="0" applyFont="1" applyFill="1" applyAlignment="1">
      <alignment horizontal="center"/>
    </xf>
    <xf numFmtId="0" fontId="3" fillId="3" borderId="0" xfId="0" applyFont="1" applyFill="1" applyAlignment="1">
      <alignment horizontal="left" vertical="center"/>
    </xf>
    <xf numFmtId="0" fontId="3" fillId="2" borderId="0" xfId="0" applyFont="1" applyFill="1" applyAlignment="1">
      <alignment horizontal="center" vertical="center"/>
    </xf>
    <xf numFmtId="0" fontId="0" fillId="0" borderId="0" xfId="0" applyAlignment="1">
      <alignment horizontal="left"/>
    </xf>
    <xf numFmtId="0" fontId="4" fillId="0" borderId="0" xfId="15" applyFill="1" applyAlignment="1"/>
    <xf numFmtId="0" fontId="24" fillId="0" borderId="0" xfId="0" applyFont="1" applyAlignment="1">
      <alignment horizontal="left" vertical="center"/>
    </xf>
    <xf numFmtId="0" fontId="4" fillId="0" borderId="0" xfId="15" applyFill="1" applyAlignment="1">
      <alignment horizontal="left" vertical="center"/>
    </xf>
    <xf numFmtId="0" fontId="4" fillId="0" borderId="0" xfId="15" applyFill="1"/>
    <xf numFmtId="0" fontId="13" fillId="0" borderId="0" xfId="0" applyFont="1" applyAlignment="1">
      <alignment horizontal="center" vertical="center"/>
    </xf>
    <xf numFmtId="0" fontId="3" fillId="2" borderId="0" xfId="0" applyFont="1" applyFill="1" applyAlignment="1">
      <alignment horizontal="center"/>
    </xf>
    <xf numFmtId="0" fontId="3" fillId="4" borderId="0" xfId="0" applyFont="1" applyFill="1" applyAlignment="1">
      <alignment horizontal="center"/>
    </xf>
    <xf numFmtId="9" fontId="3" fillId="0" borderId="0" xfId="0" applyNumberFormat="1" applyFont="1" applyAlignment="1">
      <alignment horizontal="center" vertical="center"/>
    </xf>
    <xf numFmtId="0" fontId="3" fillId="3" borderId="0" xfId="0" applyFont="1" applyFill="1" applyAlignment="1">
      <alignment horizontal="left"/>
    </xf>
    <xf numFmtId="1" fontId="3" fillId="0" borderId="0" xfId="0" applyNumberFormat="1" applyFont="1" applyAlignment="1">
      <alignment horizontal="center" vertical="center"/>
    </xf>
    <xf numFmtId="0" fontId="3" fillId="0" borderId="0" xfId="0" applyFont="1" applyAlignment="1">
      <alignment horizontal="left"/>
    </xf>
    <xf numFmtId="1" fontId="3" fillId="0" borderId="0" xfId="0" applyNumberFormat="1" applyFont="1"/>
    <xf numFmtId="0" fontId="0" fillId="11" borderId="0" xfId="0" applyFill="1"/>
    <xf numFmtId="1" fontId="0" fillId="11" borderId="0" xfId="0" applyNumberFormat="1" applyFill="1"/>
    <xf numFmtId="0" fontId="32" fillId="0" borderId="0" xfId="0" applyFont="1"/>
    <xf numFmtId="0" fontId="32" fillId="0" borderId="0" xfId="0" applyFont="1" applyAlignment="1">
      <alignment horizontal="center" vertical="center"/>
    </xf>
    <xf numFmtId="0" fontId="1" fillId="0" borderId="0" xfId="0" applyFont="1"/>
    <xf numFmtId="0" fontId="3" fillId="11" borderId="0" xfId="0" applyFont="1" applyFill="1" applyAlignment="1">
      <alignment horizontal="center" vertical="center"/>
    </xf>
    <xf numFmtId="0" fontId="24" fillId="10" borderId="0" xfId="0" applyFont="1" applyFill="1"/>
    <xf numFmtId="0" fontId="3" fillId="10" borderId="0" xfId="0" applyFont="1" applyFill="1" applyAlignment="1">
      <alignment horizontal="center" vertical="center"/>
    </xf>
    <xf numFmtId="0" fontId="3" fillId="8" borderId="0" xfId="0" applyFont="1" applyFill="1" applyAlignment="1">
      <alignment horizontal="center" vertical="center" wrapText="1"/>
    </xf>
    <xf numFmtId="0" fontId="15" fillId="8" borderId="0" xfId="0" applyFont="1" applyFill="1" applyAlignment="1">
      <alignment horizontal="center" vertical="center" wrapText="1"/>
    </xf>
    <xf numFmtId="0" fontId="3" fillId="8" borderId="0" xfId="0" applyFont="1" applyFill="1" applyAlignment="1">
      <alignment horizontal="center" wrapText="1"/>
    </xf>
    <xf numFmtId="0" fontId="0" fillId="0" borderId="0" xfId="0" applyFill="1" applyAlignment="1">
      <alignment horizontal="center" vertical="center"/>
    </xf>
    <xf numFmtId="0" fontId="20" fillId="0" borderId="0" xfId="0" applyFont="1" applyFill="1"/>
    <xf numFmtId="0" fontId="11" fillId="0" borderId="0" xfId="0" applyFont="1" applyFill="1"/>
    <xf numFmtId="0" fontId="0" fillId="0" borderId="0" xfId="0" applyFill="1" applyAlignment="1">
      <alignment horizontal="left" vertical="center"/>
    </xf>
    <xf numFmtId="0" fontId="0" fillId="0" borderId="0" xfId="0" applyFill="1"/>
    <xf numFmtId="0" fontId="0" fillId="0" borderId="0" xfId="0" applyFill="1" applyAlignment="1">
      <alignment horizontal="center"/>
    </xf>
    <xf numFmtId="0" fontId="0" fillId="0" borderId="0" xfId="0" applyFill="1" applyAlignment="1">
      <alignment horizontal="left"/>
    </xf>
    <xf numFmtId="1" fontId="0" fillId="0" borderId="0" xfId="0" applyNumberFormat="1" applyFill="1" applyAlignment="1">
      <alignment horizontal="center" vertical="center"/>
    </xf>
    <xf numFmtId="1" fontId="0" fillId="0" borderId="0" xfId="0" applyNumberFormat="1" applyFill="1" applyAlignment="1">
      <alignment horizontal="center"/>
    </xf>
    <xf numFmtId="0" fontId="13" fillId="0" borderId="0" xfId="0" applyFont="1" applyFill="1" applyAlignment="1">
      <alignment horizontal="center" vertical="center"/>
    </xf>
    <xf numFmtId="0" fontId="13" fillId="0" borderId="0" xfId="0" applyFont="1" applyFill="1"/>
    <xf numFmtId="9" fontId="0" fillId="0" borderId="0" xfId="0" applyNumberFormat="1" applyFill="1" applyAlignment="1">
      <alignment horizontal="center" vertical="center"/>
    </xf>
    <xf numFmtId="0" fontId="22" fillId="0" borderId="0" xfId="0" applyFont="1" applyFill="1"/>
    <xf numFmtId="16" fontId="0" fillId="0" borderId="0" xfId="0" applyNumberFormat="1" applyFill="1" applyAlignment="1">
      <alignment horizontal="center" vertical="center"/>
    </xf>
    <xf numFmtId="0" fontId="29" fillId="0" borderId="0" xfId="0" applyFont="1" applyFill="1"/>
    <xf numFmtId="9" fontId="0" fillId="0" borderId="0" xfId="0" applyNumberFormat="1" applyFill="1" applyAlignment="1">
      <alignment horizontal="center"/>
    </xf>
    <xf numFmtId="0" fontId="23" fillId="0" borderId="0" xfId="0" applyFont="1" applyFill="1"/>
    <xf numFmtId="0" fontId="25" fillId="0" borderId="0" xfId="0" applyFont="1" applyFill="1"/>
    <xf numFmtId="0" fontId="26" fillId="0" borderId="0" xfId="0" applyFont="1" applyFill="1"/>
    <xf numFmtId="0" fontId="21" fillId="0" borderId="0" xfId="0" applyFont="1" applyFill="1" applyAlignment="1">
      <alignment horizontal="center"/>
    </xf>
    <xf numFmtId="0" fontId="28" fillId="0" borderId="0" xfId="0" applyFont="1" applyFill="1"/>
    <xf numFmtId="0" fontId="0" fillId="0" borderId="0" xfId="0" applyFill="1" applyAlignment="1">
      <alignment horizontal="center" vertical="center" wrapText="1"/>
    </xf>
    <xf numFmtId="0" fontId="22" fillId="0" borderId="0" xfId="0" applyFont="1" applyFill="1" applyAlignment="1">
      <alignment horizontal="left" vertical="center"/>
    </xf>
    <xf numFmtId="0" fontId="13" fillId="0" borderId="0" xfId="0" applyFont="1" applyFill="1" applyAlignment="1">
      <alignment horizontal="left" vertical="center"/>
    </xf>
    <xf numFmtId="0" fontId="0" fillId="0" borderId="0" xfId="0" applyFill="1" applyAlignment="1">
      <alignment vertical="center"/>
    </xf>
    <xf numFmtId="0" fontId="13" fillId="0" borderId="0" xfId="0" applyFont="1" applyFill="1" applyAlignment="1">
      <alignment horizontal="center"/>
    </xf>
    <xf numFmtId="0" fontId="27" fillId="0" borderId="0" xfId="0" applyFont="1" applyFill="1"/>
    <xf numFmtId="0" fontId="3" fillId="0" borderId="0" xfId="0" applyFont="1" applyFill="1" applyAlignment="1">
      <alignment horizontal="left" vertical="center"/>
    </xf>
    <xf numFmtId="1" fontId="0" fillId="0" borderId="0" xfId="0" applyNumberFormat="1" applyFill="1"/>
  </cellXfs>
  <cellStyles count="38">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cellStyle name="Normal" xfId="0" builtinId="0"/>
    <cellStyle name="Percent" xfId="16" builtinId="5"/>
  </cellStyles>
  <dxfs count="0"/>
  <tableStyles count="0" defaultTableStyle="TableStyleMedium9" defaultPivotStyle="PivotStyleMedium7"/>
  <colors>
    <mruColors>
      <color rgb="FFFF99FF"/>
      <color rgb="FFFFCCFF"/>
      <color rgb="FFFFFF99"/>
      <color rgb="FF66FFFF"/>
      <color rgb="FFCCCCFF"/>
      <color rgb="FFCCFFCC"/>
      <color rgb="FFCCFFFF"/>
      <color rgb="FFFF99CC"/>
      <color rgb="FF0000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Sam" id="{EBB29118-C717-4E02-8EAF-97820D9F3BFF}" userId="Sam"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M1" dT="2021-09-28T04:00:10.64" personId="{EBB29118-C717-4E02-8EAF-97820D9F3BFF}" id="{57A55EFC-9069-410B-B29D-81D9D11BF477}">
    <text>OR QALYs</text>
  </threadedComment>
  <threadedComment ref="DG1" dT="2021-09-27T21:24:50.92" personId="{EBB29118-C717-4E02-8EAF-97820D9F3BFF}" id="{B0FDECBE-25A8-4C01-A77D-BD8513AED284}">
    <text>Order changed for 4,5,and 6 to better reflect expert opinion in LMIC
See email 21 May 2020</text>
  </threadedComment>
  <threadedComment ref="DQ1" dT="2021-09-27T21:24:44.35" personId="{EBB29118-C717-4E02-8EAF-97820D9F3BFF}" id="{AEB1D6E6-6821-4761-A1EE-FC51E940BA7B}">
    <text>Order changed for 4,5,and 6 to better reflect expert opinion in LMIC
See email 21 May 2020</text>
  </threadedComment>
  <threadedComment ref="W7" dT="2021-09-29T00:47:56.28" personId="{EBB29118-C717-4E02-8EAF-97820D9F3BFF}" id="{4DD8AF83-7D43-468F-BD34-77A9C8B98EDA}">
    <text>2016 base year</text>
  </threadedComment>
  <threadedComment ref="BM7" dT="2021-09-28T04:34:16.66" personId="{EBB29118-C717-4E02-8EAF-97820D9F3BFF}" id="{CF111941-BFE3-4938-ABF8-0BE1FA759652}">
    <text>HALY</text>
  </threadedComment>
  <threadedComment ref="BM11" dT="2021-09-28T04:34:23.16" personId="{EBB29118-C717-4E02-8EAF-97820D9F3BFF}" id="{20E2F0F2-2B6A-4A69-A7B6-C3AFDF45F34E}">
    <text>DALY</text>
  </threadedComment>
  <threadedComment ref="Q13" dT="2021-09-28T06:15:59.49" personId="{EBB29118-C717-4E02-8EAF-97820D9F3BFF}" id="{FA77501A-CCC1-4854-B122-A8642710F8EF}">
    <text>health life years but still weighted  with GBD estimates</text>
  </threadedComment>
  <threadedComment ref="AE13" dT="2021-09-28T06:19:10.86" personId="{EBB29118-C717-4E02-8EAF-97820D9F3BFF}" id="{B8799E77-D800-4A88-B434-B2049F810357}">
    <text>expansion path, you select interventions until the budget is exhausted</text>
  </threadedComment>
  <threadedComment ref="Q22" dT="2021-09-28T19:16:27.05" personId="{EBB29118-C717-4E02-8EAF-97820D9F3BFF}" id="{9C9D8472-8924-4436-A807-BEB20A768FAA}">
    <text>DA deaths averted</text>
  </threadedComment>
  <threadedComment ref="Q24" dT="2021-09-28T19:55:12.01" personId="{EBB29118-C717-4E02-8EAF-97820D9F3BFF}" id="{6134895E-74D9-453C-A5F4-1C6D6CBBFC6B}">
    <text>return-to-work rates, intervention costs, and the cost of rehabilitation services to estimate cost-savings</text>
  </threadedComment>
  <threadedComment ref="Y24" dT="2021-09-28T20:22:13.03" personId="{EBB29118-C717-4E02-8EAF-97820D9F3BFF}" id="{2443F349-24DF-4E96-B98C-2E07F2CD7EA4}">
    <text>also 5% and 8%</text>
  </threadedComment>
  <threadedComment ref="AD24" dT="2021-09-28T20:23:56.94" personId="{EBB29118-C717-4E02-8EAF-97820D9F3BFF}" id="{9AB5C2A6-212F-42C6-962A-EAF233B74D9C}">
    <text>Not stated but inferred</text>
  </threadedComment>
  <threadedComment ref="W26" dT="2021-09-28T20:42:02.42" personId="{EBB29118-C717-4E02-8EAF-97820D9F3BFF}" id="{9A9DB116-BFFB-4AE2-927B-7E9D70A753E3}">
    <text>10y, 30y, lifetime</text>
  </threadedComment>
  <threadedComment ref="AE26" dT="2021-09-28T20:37:42.42" personId="{EBB29118-C717-4E02-8EAF-97820D9F3BFF}" id="{94335B71-D6F4-4925-BA72-93152E136509}">
    <text>The WHO defines ICER as “very cost-effective” if it is less than one times the per capita Gross Domestic Product (GDP) or “cost-effective” if it is less than three times the per capita GDP [17]. Current GDP per capita for South Africa is $6003</text>
  </threadedComment>
  <threadedComment ref="AE28" dT="2021-09-28T21:24:09.19" personId="{EBB29118-C717-4E02-8EAF-97820D9F3BFF}" id="{6080532C-F7A1-4779-BDB5-CFF1B6865DEA}">
    <text>US$910 GDP pc in 2013</text>
  </threadedComment>
  <threadedComment ref="X34" dT="2021-09-28T22:17:52.75" personId="{EBB29118-C717-4E02-8EAF-97820D9F3BFF}" id="{B6D4F355-3A5E-4A0B-AB81-754120CAF44D}">
    <text>commercial power plant within a nature reserve close to Cape Town, SA. The 1743 permanent employees had a wide range of occupations, which included engineers, plant operators, physicists, technicians, artisans and support staff working in shifts. The power plant included a health and wellness department that conducted routine annual health risk assessments (HRAs) on self-selected employees and provided occupational health services.</text>
  </threadedComment>
  <threadedComment ref="BM42" dT="2021-09-28T04:00:10.64" personId="{EBB29118-C717-4E02-8EAF-97820D9F3BFF}" id="{46DDA6FC-B0C8-402F-9DD0-FE2E8FC95264}">
    <text>OR QALYs</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thelancet.com/journals/langlo/article/PIIS2214-109X(21)00199-6/fulltext" TargetMode="External"/><Relationship Id="rId13" Type="http://schemas.openxmlformats.org/officeDocument/2006/relationships/hyperlink" Target="https://journals.plos.org/plosone/article?id=10.1371/journal.pone.0182113" TargetMode="External"/><Relationship Id="rId18" Type="http://schemas.openxmlformats.org/officeDocument/2006/relationships/printerSettings" Target="../printerSettings/printerSettings1.bin"/><Relationship Id="rId3" Type="http://schemas.openxmlformats.org/officeDocument/2006/relationships/hyperlink" Target="http://www.ijhpm.com/article_4056.html" TargetMode="External"/><Relationship Id="rId21" Type="http://schemas.microsoft.com/office/2017/10/relationships/threadedComment" Target="../threadedComments/threadedComment1.xml"/><Relationship Id="rId7" Type="http://schemas.openxmlformats.org/officeDocument/2006/relationships/hyperlink" Target="https://www.sciencedirect.com/science/article/pii/S1098301519351319" TargetMode="External"/><Relationship Id="rId12" Type="http://schemas.openxmlformats.org/officeDocument/2006/relationships/hyperlink" Target="https://pubmed.ncbi.nlm.nih.gov/25641665/" TargetMode="External"/><Relationship Id="rId17" Type="http://schemas.openxmlformats.org/officeDocument/2006/relationships/hyperlink" Target="https://pubmed.ncbi.nlm.nih.gov/31503395/" TargetMode="External"/><Relationship Id="rId2" Type="http://schemas.openxmlformats.org/officeDocument/2006/relationships/hyperlink" Target="https://pubmed.ncbi.nlm.nih.gov/34104781/" TargetMode="External"/><Relationship Id="rId16" Type="http://schemas.openxmlformats.org/officeDocument/2006/relationships/hyperlink" Target="https://pubmed.ncbi.nlm.nih.gov/29702864/" TargetMode="External"/><Relationship Id="rId20" Type="http://schemas.openxmlformats.org/officeDocument/2006/relationships/comments" Target="../comments1.xml"/><Relationship Id="rId1" Type="http://schemas.openxmlformats.org/officeDocument/2006/relationships/hyperlink" Target="https://bmjopen.bmj.com/content/10/11/e041346" TargetMode="External"/><Relationship Id="rId6" Type="http://schemas.openxmlformats.org/officeDocument/2006/relationships/hyperlink" Target="https://pubmed.ncbi.nlm.nih.gov/17167708/" TargetMode="External"/><Relationship Id="rId11" Type="http://schemas.openxmlformats.org/officeDocument/2006/relationships/hyperlink" Target="https://pubmed.ncbi.nlm.nih.gov/31970828/" TargetMode="External"/><Relationship Id="rId5" Type="http://schemas.openxmlformats.org/officeDocument/2006/relationships/hyperlink" Target="https://www.thelancet.com/journals/langlo/article/PIIS2214-109X(18)30450-9/fulltext" TargetMode="External"/><Relationship Id="rId15" Type="http://schemas.openxmlformats.org/officeDocument/2006/relationships/hyperlink" Target="https://journals.plos.org/plosone/article?id=10.1371/journal.pone.0218256" TargetMode="External"/><Relationship Id="rId10" Type="http://schemas.openxmlformats.org/officeDocument/2006/relationships/hyperlink" Target="https://journals.plos.org/plosone/article?id=10.1371/journal.pone.0247464" TargetMode="External"/><Relationship Id="rId19" Type="http://schemas.openxmlformats.org/officeDocument/2006/relationships/vmlDrawing" Target="../drawings/vmlDrawing1.vml"/><Relationship Id="rId4" Type="http://schemas.openxmlformats.org/officeDocument/2006/relationships/hyperlink" Target="https://bmjopen.bmj.com/content/10/11/e041346" TargetMode="External"/><Relationship Id="rId9" Type="http://schemas.openxmlformats.org/officeDocument/2006/relationships/hyperlink" Target="https://resource-allocation.biomedcentral.com/articles/10.1186/s12962-020-00255-3" TargetMode="External"/><Relationship Id="rId14" Type="http://schemas.openxmlformats.org/officeDocument/2006/relationships/hyperlink" Target="https://www.ncbi.nlm.nih.gov/pmc/articles/PMC7305460/"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ucdenver.edu/academics/colleges/PublicHealth/resourcesfor/Faculty/perraillon/perraillonteaching/Documents/lecture_13_Uncertainty.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ucdenver.edu/academics/colleges/PublicHealth/resourcesfor/Faculty/perraillon/perraillonteaching/Documents/lecture_13_Uncertainty.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AD4A8-3131-4028-AF07-01BAEB77A3DC}">
  <dimension ref="A1:ES60"/>
  <sheetViews>
    <sheetView tabSelected="1" zoomScaleNormal="100" workbookViewId="0">
      <pane ySplit="1" topLeftCell="A2" activePane="bottomLeft" state="frozen"/>
      <selection activeCell="CF1" sqref="CF1"/>
      <selection pane="bottomLeft" activeCell="I1" sqref="I1:BO1048576"/>
    </sheetView>
  </sheetViews>
  <sheetFormatPr defaultRowHeight="15.5" x14ac:dyDescent="0.35"/>
  <cols>
    <col min="2" max="2" width="15.9140625" customWidth="1"/>
    <col min="3" max="3" width="41.33203125" customWidth="1"/>
    <col min="6" max="6" width="8.6640625" style="52"/>
    <col min="7" max="7" width="3.6640625" style="52" customWidth="1"/>
    <col min="8" max="10" width="3.6640625" customWidth="1"/>
    <col min="11" max="11" width="3.9140625" customWidth="1"/>
    <col min="12" max="12" width="4.6640625" customWidth="1"/>
    <col min="13" max="13" width="4" customWidth="1"/>
    <col min="14" max="14" width="6.08203125" customWidth="1"/>
    <col min="15" max="30" width="8.6640625" customWidth="1"/>
    <col min="31" max="31" width="8.6640625" style="61" customWidth="1"/>
    <col min="32" max="32" width="8.6640625" style="8" customWidth="1"/>
    <col min="33" max="56" width="8.6640625" customWidth="1"/>
    <col min="57" max="58" width="8.6640625" style="8" customWidth="1"/>
    <col min="59" max="66" width="8.6640625" customWidth="1"/>
    <col min="79" max="80" width="8.6640625" style="8"/>
    <col min="82" max="143" width="5.08203125" customWidth="1"/>
    <col min="145" max="145" width="8.6640625" style="10"/>
  </cols>
  <sheetData>
    <row r="1" spans="1:149" x14ac:dyDescent="0.35">
      <c r="A1" s="20" t="s">
        <v>138</v>
      </c>
      <c r="B1" s="4" t="s">
        <v>401</v>
      </c>
      <c r="C1" s="4" t="s">
        <v>67</v>
      </c>
      <c r="D1" s="4" t="s">
        <v>68</v>
      </c>
      <c r="E1" s="4" t="s">
        <v>69</v>
      </c>
      <c r="F1" s="59" t="s">
        <v>382</v>
      </c>
      <c r="G1" s="59" t="s">
        <v>402</v>
      </c>
      <c r="H1" s="4" t="s">
        <v>70</v>
      </c>
      <c r="I1" s="4" t="s">
        <v>65</v>
      </c>
      <c r="J1" s="4" t="s">
        <v>576</v>
      </c>
      <c r="K1" s="4" t="s">
        <v>577</v>
      </c>
      <c r="L1" s="4" t="s">
        <v>97</v>
      </c>
      <c r="M1" s="4" t="s">
        <v>98</v>
      </c>
      <c r="N1" s="4" t="s">
        <v>135</v>
      </c>
      <c r="O1" s="4" t="s">
        <v>604</v>
      </c>
      <c r="P1" s="4" t="s">
        <v>1084</v>
      </c>
      <c r="Q1" s="4" t="s">
        <v>80</v>
      </c>
      <c r="R1" s="4" t="s">
        <v>581</v>
      </c>
      <c r="S1" s="4" t="s">
        <v>44</v>
      </c>
      <c r="T1" s="4" t="s">
        <v>582</v>
      </c>
      <c r="U1" s="4" t="s">
        <v>82</v>
      </c>
      <c r="V1" s="4" t="s">
        <v>96</v>
      </c>
      <c r="W1" s="4" t="s">
        <v>85</v>
      </c>
      <c r="X1" s="4" t="s">
        <v>72</v>
      </c>
      <c r="Y1" s="4" t="s">
        <v>87</v>
      </c>
      <c r="Z1" s="4" t="s">
        <v>90</v>
      </c>
      <c r="AA1" s="4" t="s">
        <v>605</v>
      </c>
      <c r="AB1" s="4" t="s">
        <v>585</v>
      </c>
      <c r="AC1" s="4" t="s">
        <v>586</v>
      </c>
      <c r="AD1" s="4" t="s">
        <v>173</v>
      </c>
      <c r="AE1" s="70" t="s">
        <v>93</v>
      </c>
      <c r="AF1" s="58" t="s">
        <v>595</v>
      </c>
      <c r="AG1" s="4" t="s">
        <v>45</v>
      </c>
      <c r="AH1" s="4" t="s">
        <v>46</v>
      </c>
      <c r="AI1" s="16" t="s">
        <v>117</v>
      </c>
      <c r="AJ1" s="3" t="s">
        <v>0</v>
      </c>
      <c r="AK1" s="3" t="s">
        <v>1</v>
      </c>
      <c r="AL1" s="3" t="s">
        <v>47</v>
      </c>
      <c r="AM1" s="3" t="s">
        <v>48</v>
      </c>
      <c r="AN1" s="3" t="s">
        <v>49</v>
      </c>
      <c r="AO1" s="3" t="s">
        <v>50</v>
      </c>
      <c r="AP1" s="3" t="s">
        <v>51</v>
      </c>
      <c r="AQ1" s="3" t="s">
        <v>52</v>
      </c>
      <c r="AR1" s="3" t="s">
        <v>53</v>
      </c>
      <c r="AS1" s="3" t="s">
        <v>547</v>
      </c>
      <c r="AT1" s="3" t="s">
        <v>548</v>
      </c>
      <c r="AU1" s="3" t="s">
        <v>56</v>
      </c>
      <c r="AV1" s="3" t="s">
        <v>539</v>
      </c>
      <c r="AW1" s="3" t="s">
        <v>540</v>
      </c>
      <c r="AX1" s="3" t="s">
        <v>58</v>
      </c>
      <c r="AY1" s="3" t="s">
        <v>59</v>
      </c>
      <c r="AZ1" s="3" t="s">
        <v>60</v>
      </c>
      <c r="BA1" s="3" t="s">
        <v>61</v>
      </c>
      <c r="BB1" s="3" t="s">
        <v>62</v>
      </c>
      <c r="BC1" s="3" t="s">
        <v>63</v>
      </c>
      <c r="BD1" s="3" t="s">
        <v>64</v>
      </c>
      <c r="BE1" s="67"/>
      <c r="BF1" s="67"/>
      <c r="BG1" s="17" t="s">
        <v>118</v>
      </c>
      <c r="BH1" s="14" t="s">
        <v>99</v>
      </c>
      <c r="BI1" s="14" t="s">
        <v>100</v>
      </c>
      <c r="BJ1" s="14" t="s">
        <v>101</v>
      </c>
      <c r="BK1" s="14" t="s">
        <v>103</v>
      </c>
      <c r="BL1" s="14" t="s">
        <v>102</v>
      </c>
      <c r="BM1" s="14" t="s">
        <v>104</v>
      </c>
      <c r="BN1" s="14" t="s">
        <v>105</v>
      </c>
      <c r="BO1" s="14" t="s">
        <v>106</v>
      </c>
      <c r="BP1" s="14" t="s">
        <v>107</v>
      </c>
      <c r="BQ1" s="14" t="s">
        <v>108</v>
      </c>
      <c r="BR1" s="14" t="s">
        <v>109</v>
      </c>
      <c r="BS1" s="14" t="s">
        <v>110</v>
      </c>
      <c r="BT1" s="14" t="s">
        <v>111</v>
      </c>
      <c r="BU1" s="14" t="s">
        <v>112</v>
      </c>
      <c r="BV1" s="14" t="s">
        <v>114</v>
      </c>
      <c r="BW1" s="14" t="s">
        <v>115</v>
      </c>
      <c r="BX1" s="14" t="s">
        <v>116</v>
      </c>
      <c r="BY1" s="14" t="s">
        <v>113</v>
      </c>
      <c r="BZ1" s="14" t="s">
        <v>119</v>
      </c>
      <c r="CA1" s="15"/>
      <c r="CB1" s="15"/>
      <c r="CD1" s="19" t="s">
        <v>144</v>
      </c>
      <c r="CE1" s="18"/>
      <c r="CF1" s="18"/>
      <c r="CG1" s="5" t="s">
        <v>21</v>
      </c>
      <c r="CH1" s="5" t="s">
        <v>22</v>
      </c>
      <c r="CI1" s="5" t="s">
        <v>23</v>
      </c>
      <c r="CJ1" s="5" t="s">
        <v>24</v>
      </c>
      <c r="CK1" s="5" t="s">
        <v>25</v>
      </c>
      <c r="CL1" s="5" t="s">
        <v>20</v>
      </c>
      <c r="CM1" s="5"/>
      <c r="CN1" s="19" t="s">
        <v>143</v>
      </c>
      <c r="CO1" s="56"/>
      <c r="CP1" s="56"/>
      <c r="CQ1" s="5" t="s">
        <v>10</v>
      </c>
      <c r="CR1" s="5" t="s">
        <v>11</v>
      </c>
      <c r="CS1" s="5" t="s">
        <v>13</v>
      </c>
      <c r="CT1" s="5" t="s">
        <v>14</v>
      </c>
      <c r="CU1" s="5" t="s">
        <v>16</v>
      </c>
      <c r="CV1" s="5" t="s">
        <v>17</v>
      </c>
      <c r="CW1" s="5" t="s">
        <v>18</v>
      </c>
      <c r="CX1" s="5" t="s">
        <v>19</v>
      </c>
      <c r="CY1" s="5" t="s">
        <v>20</v>
      </c>
      <c r="CZ1" s="5"/>
      <c r="DA1" s="19" t="s">
        <v>346</v>
      </c>
      <c r="DB1" s="56"/>
      <c r="DC1" s="56"/>
      <c r="DD1" s="5" t="s">
        <v>26</v>
      </c>
      <c r="DE1" s="5" t="s">
        <v>27</v>
      </c>
      <c r="DF1" s="5" t="s">
        <v>28</v>
      </c>
      <c r="DG1" s="5" t="s">
        <v>20</v>
      </c>
      <c r="DH1" s="5" t="s">
        <v>29</v>
      </c>
      <c r="DI1" s="5" t="s">
        <v>30</v>
      </c>
      <c r="DJ1" s="5"/>
      <c r="DK1" s="19" t="s">
        <v>131</v>
      </c>
      <c r="DL1" s="56"/>
      <c r="DM1" s="56"/>
      <c r="DN1" s="5" t="s">
        <v>32</v>
      </c>
      <c r="DO1" s="5" t="s">
        <v>669</v>
      </c>
      <c r="DP1" s="5" t="s">
        <v>34</v>
      </c>
      <c r="DQ1" s="5" t="s">
        <v>20</v>
      </c>
      <c r="DR1" s="5" t="s">
        <v>35</v>
      </c>
      <c r="DS1" s="5" t="s">
        <v>36</v>
      </c>
      <c r="DU1" s="19" t="s">
        <v>133</v>
      </c>
      <c r="DV1" s="18"/>
      <c r="DW1" s="18"/>
      <c r="DX1" s="5" t="s">
        <v>1093</v>
      </c>
      <c r="DY1" s="5" t="s">
        <v>38</v>
      </c>
      <c r="DZ1" s="5" t="s">
        <v>1120</v>
      </c>
      <c r="EA1" s="5" t="s">
        <v>40</v>
      </c>
      <c r="EB1" s="5" t="s">
        <v>41</v>
      </c>
      <c r="EC1" s="5" t="s">
        <v>42</v>
      </c>
      <c r="ED1" s="5"/>
      <c r="EE1" s="19" t="s">
        <v>132</v>
      </c>
      <c r="EF1" s="56"/>
      <c r="EG1" s="56"/>
      <c r="EH1" s="5" t="s">
        <v>192</v>
      </c>
      <c r="EI1" s="5" t="s">
        <v>22</v>
      </c>
      <c r="EJ1" s="5" t="s">
        <v>23</v>
      </c>
      <c r="EK1" s="5" t="s">
        <v>24</v>
      </c>
      <c r="EL1" s="5" t="s">
        <v>25</v>
      </c>
      <c r="EM1" s="5" t="s">
        <v>20</v>
      </c>
      <c r="EN1" s="80" t="s">
        <v>1148</v>
      </c>
      <c r="EO1" s="81" t="s">
        <v>1149</v>
      </c>
      <c r="EP1" s="57" t="s">
        <v>1150</v>
      </c>
      <c r="EQ1" s="57" t="s">
        <v>1005</v>
      </c>
      <c r="ER1" s="57" t="s">
        <v>1151</v>
      </c>
      <c r="ES1" s="57" t="s">
        <v>1009</v>
      </c>
    </row>
    <row r="2" spans="1:149" x14ac:dyDescent="0.35">
      <c r="B2" s="1" t="s">
        <v>3</v>
      </c>
      <c r="C2" t="s">
        <v>8</v>
      </c>
      <c r="D2" t="s">
        <v>8</v>
      </c>
      <c r="E2" t="s">
        <v>8</v>
      </c>
      <c r="F2" t="s">
        <v>8</v>
      </c>
      <c r="G2" t="s">
        <v>8</v>
      </c>
      <c r="H2" t="s">
        <v>8</v>
      </c>
      <c r="I2" t="s">
        <v>8</v>
      </c>
      <c r="J2" t="s">
        <v>8</v>
      </c>
      <c r="L2" t="s">
        <v>8</v>
      </c>
      <c r="M2" t="s">
        <v>8</v>
      </c>
      <c r="N2" t="s">
        <v>43</v>
      </c>
      <c r="O2" t="s">
        <v>43</v>
      </c>
      <c r="Q2" t="s">
        <v>43</v>
      </c>
      <c r="S2" t="s">
        <v>43</v>
      </c>
      <c r="U2" t="s">
        <v>43</v>
      </c>
      <c r="V2" t="s">
        <v>43</v>
      </c>
      <c r="W2" t="s">
        <v>43</v>
      </c>
      <c r="X2" t="s">
        <v>43</v>
      </c>
      <c r="Y2" t="s">
        <v>43</v>
      </c>
      <c r="Z2" t="s">
        <v>43</v>
      </c>
      <c r="AB2" t="s">
        <v>43</v>
      </c>
      <c r="AE2" s="61" t="s">
        <v>43</v>
      </c>
      <c r="AF2" s="8" t="s">
        <v>93</v>
      </c>
      <c r="AG2" t="s">
        <v>43</v>
      </c>
      <c r="AH2" t="s">
        <v>43</v>
      </c>
      <c r="AI2" s="3" t="s">
        <v>347</v>
      </c>
      <c r="AJ2" t="s">
        <v>347</v>
      </c>
      <c r="AK2" t="s">
        <v>347</v>
      </c>
      <c r="AL2" t="s">
        <v>347</v>
      </c>
      <c r="AM2" t="s">
        <v>347</v>
      </c>
      <c r="AN2" t="s">
        <v>347</v>
      </c>
      <c r="AO2" t="s">
        <v>347</v>
      </c>
      <c r="AP2" t="s">
        <v>347</v>
      </c>
      <c r="AQ2" t="s">
        <v>347</v>
      </c>
      <c r="AR2" t="s">
        <v>347</v>
      </c>
      <c r="AS2" t="s">
        <v>347</v>
      </c>
      <c r="AT2" t="s">
        <v>347</v>
      </c>
      <c r="AU2" t="s">
        <v>347</v>
      </c>
      <c r="AV2" t="s">
        <v>347</v>
      </c>
      <c r="AW2" t="s">
        <v>347</v>
      </c>
      <c r="AX2" t="s">
        <v>347</v>
      </c>
      <c r="AY2" t="s">
        <v>347</v>
      </c>
      <c r="AZ2" t="s">
        <v>347</v>
      </c>
      <c r="BA2" t="s">
        <v>347</v>
      </c>
      <c r="BB2" t="s">
        <v>347</v>
      </c>
      <c r="BC2" t="s">
        <v>347</v>
      </c>
      <c r="BD2" t="s">
        <v>347</v>
      </c>
      <c r="BG2" s="12" t="s">
        <v>348</v>
      </c>
      <c r="BH2" t="s">
        <v>348</v>
      </c>
      <c r="BI2" t="s">
        <v>348</v>
      </c>
      <c r="BJ2" t="s">
        <v>348</v>
      </c>
      <c r="BK2" t="s">
        <v>348</v>
      </c>
      <c r="BL2" t="s">
        <v>348</v>
      </c>
      <c r="BM2" t="s">
        <v>348</v>
      </c>
      <c r="BN2" t="s">
        <v>348</v>
      </c>
      <c r="BO2" t="s">
        <v>348</v>
      </c>
      <c r="BP2" t="s">
        <v>348</v>
      </c>
      <c r="BQ2" t="s">
        <v>348</v>
      </c>
      <c r="BR2" t="s">
        <v>348</v>
      </c>
      <c r="BS2" t="s">
        <v>348</v>
      </c>
      <c r="BT2" t="s">
        <v>348</v>
      </c>
      <c r="BU2" t="s">
        <v>348</v>
      </c>
      <c r="BV2" t="s">
        <v>348</v>
      </c>
      <c r="BW2" t="s">
        <v>348</v>
      </c>
      <c r="BX2" t="s">
        <v>348</v>
      </c>
      <c r="BY2" t="s">
        <v>348</v>
      </c>
      <c r="BZ2" t="s">
        <v>348</v>
      </c>
      <c r="CD2" s="18" t="s">
        <v>365</v>
      </c>
      <c r="CE2" s="18" t="s">
        <v>245</v>
      </c>
      <c r="CF2" s="18" t="s">
        <v>246</v>
      </c>
      <c r="CG2" t="s">
        <v>345</v>
      </c>
      <c r="CN2" s="18" t="s">
        <v>365</v>
      </c>
      <c r="CO2" s="18" t="s">
        <v>245</v>
      </c>
      <c r="CP2" s="18" t="s">
        <v>246</v>
      </c>
      <c r="CQ2" t="s">
        <v>345</v>
      </c>
      <c r="DA2" s="18" t="s">
        <v>365</v>
      </c>
      <c r="DB2" s="18" t="s">
        <v>245</v>
      </c>
      <c r="DC2" s="18" t="s">
        <v>246</v>
      </c>
      <c r="DD2" t="s">
        <v>345</v>
      </c>
      <c r="DF2" s="24"/>
      <c r="DK2" s="18" t="s">
        <v>365</v>
      </c>
      <c r="DL2" s="18" t="s">
        <v>245</v>
      </c>
      <c r="DM2" s="18" t="s">
        <v>246</v>
      </c>
      <c r="DN2" t="s">
        <v>345</v>
      </c>
      <c r="DP2" s="24"/>
      <c r="DU2" s="18" t="s">
        <v>365</v>
      </c>
      <c r="DV2" s="18" t="s">
        <v>245</v>
      </c>
      <c r="DW2" s="18" t="s">
        <v>246</v>
      </c>
      <c r="DX2" t="s">
        <v>345</v>
      </c>
      <c r="EE2" s="18" t="s">
        <v>365</v>
      </c>
      <c r="EF2" s="18" t="s">
        <v>245</v>
      </c>
      <c r="EG2" s="18" t="s">
        <v>246</v>
      </c>
      <c r="EH2" t="s">
        <v>345</v>
      </c>
    </row>
    <row r="3" spans="1:149" ht="14.5" customHeight="1" x14ac:dyDescent="0.35">
      <c r="B3" s="9" t="s">
        <v>350</v>
      </c>
      <c r="C3" s="10" t="s">
        <v>142</v>
      </c>
      <c r="D3" s="10" t="s">
        <v>142</v>
      </c>
      <c r="E3" s="10" t="s">
        <v>142</v>
      </c>
      <c r="F3" s="10" t="s">
        <v>142</v>
      </c>
      <c r="G3" s="10" t="s">
        <v>142</v>
      </c>
      <c r="H3" s="10" t="s">
        <v>142</v>
      </c>
      <c r="I3" s="10" t="s">
        <v>142</v>
      </c>
      <c r="J3" s="10" t="s">
        <v>142</v>
      </c>
      <c r="K3" s="10"/>
      <c r="L3" s="10" t="s">
        <v>142</v>
      </c>
      <c r="M3" s="10" t="s">
        <v>142</v>
      </c>
      <c r="N3" s="10" t="s">
        <v>137</v>
      </c>
      <c r="O3" s="10" t="s">
        <v>137</v>
      </c>
      <c r="P3" s="10"/>
      <c r="Q3" s="10" t="s">
        <v>137</v>
      </c>
      <c r="R3" s="10"/>
      <c r="S3" s="10" t="s">
        <v>81</v>
      </c>
      <c r="T3" s="10"/>
      <c r="U3" s="10" t="s">
        <v>81</v>
      </c>
      <c r="V3" s="10" t="s">
        <v>81</v>
      </c>
      <c r="W3" s="10" t="s">
        <v>81</v>
      </c>
      <c r="X3" s="10" t="s">
        <v>81</v>
      </c>
      <c r="Y3" s="10" t="s">
        <v>81</v>
      </c>
      <c r="Z3" s="10" t="s">
        <v>81</v>
      </c>
      <c r="AA3" s="10"/>
      <c r="AB3" s="10" t="s">
        <v>81</v>
      </c>
      <c r="AC3" s="10"/>
      <c r="AD3" s="10"/>
      <c r="AE3" s="52" t="s">
        <v>81</v>
      </c>
      <c r="AF3" s="10"/>
      <c r="AG3" s="10"/>
      <c r="AH3" s="10"/>
      <c r="AI3" s="10"/>
      <c r="AJ3" s="10">
        <v>1</v>
      </c>
      <c r="AK3" s="10">
        <v>2</v>
      </c>
      <c r="AL3" s="10">
        <v>3</v>
      </c>
      <c r="AM3" s="10">
        <v>4</v>
      </c>
      <c r="AN3" s="10">
        <v>5</v>
      </c>
      <c r="AO3" s="10">
        <v>6</v>
      </c>
      <c r="AP3" s="10">
        <v>7</v>
      </c>
      <c r="AQ3" s="10">
        <v>8</v>
      </c>
      <c r="AR3" s="10">
        <v>9</v>
      </c>
      <c r="AS3" s="10">
        <v>10</v>
      </c>
      <c r="AT3" s="10">
        <v>11</v>
      </c>
      <c r="AU3" s="10">
        <v>12</v>
      </c>
      <c r="AV3" s="10">
        <v>13</v>
      </c>
      <c r="AW3" s="10">
        <v>14</v>
      </c>
      <c r="AX3" s="10">
        <v>15</v>
      </c>
      <c r="AY3" s="10">
        <v>16</v>
      </c>
      <c r="AZ3" s="10">
        <v>17</v>
      </c>
      <c r="BA3" s="10">
        <v>18</v>
      </c>
      <c r="BB3" s="10">
        <v>19</v>
      </c>
      <c r="BC3" s="10">
        <v>20</v>
      </c>
      <c r="BD3" s="10">
        <v>21</v>
      </c>
      <c r="BE3" s="60" t="s">
        <v>355</v>
      </c>
      <c r="BF3" s="60" t="s">
        <v>338</v>
      </c>
      <c r="BG3" s="10"/>
      <c r="BH3" s="13">
        <v>1</v>
      </c>
      <c r="BI3" s="13">
        <v>2</v>
      </c>
      <c r="BJ3" s="13">
        <v>3</v>
      </c>
      <c r="BK3" s="13">
        <v>4</v>
      </c>
      <c r="BL3" s="13">
        <v>5</v>
      </c>
      <c r="BM3" s="13">
        <v>6</v>
      </c>
      <c r="BN3" s="13">
        <v>7</v>
      </c>
      <c r="BO3" s="13">
        <v>8</v>
      </c>
      <c r="BP3" s="13">
        <v>9</v>
      </c>
      <c r="BQ3" s="13">
        <v>10</v>
      </c>
      <c r="BR3" s="13">
        <v>11</v>
      </c>
      <c r="BS3" s="13">
        <v>12</v>
      </c>
      <c r="BT3" s="13">
        <v>13</v>
      </c>
      <c r="BU3" s="13">
        <v>14</v>
      </c>
      <c r="BV3" s="13">
        <v>15</v>
      </c>
      <c r="BW3" s="13">
        <v>16</v>
      </c>
      <c r="BX3" s="13">
        <v>17</v>
      </c>
      <c r="BY3" s="13">
        <v>18</v>
      </c>
      <c r="BZ3" s="13">
        <v>19</v>
      </c>
      <c r="CA3" s="68" t="s">
        <v>355</v>
      </c>
      <c r="CB3" s="68" t="s">
        <v>338</v>
      </c>
      <c r="CD3" s="10"/>
      <c r="CE3" s="10"/>
      <c r="CF3" s="10"/>
      <c r="CG3" s="8">
        <v>1</v>
      </c>
      <c r="CH3" s="8">
        <v>2</v>
      </c>
      <c r="CI3" s="8">
        <v>3</v>
      </c>
      <c r="CJ3" s="8">
        <v>4</v>
      </c>
      <c r="CK3" s="8">
        <v>5</v>
      </c>
      <c r="CL3" s="8">
        <v>6</v>
      </c>
      <c r="CM3" s="8"/>
      <c r="CN3" s="8"/>
      <c r="CO3" s="8"/>
      <c r="CP3" s="8"/>
      <c r="CQ3" s="8" t="s">
        <v>9</v>
      </c>
      <c r="CR3" s="8">
        <v>1</v>
      </c>
      <c r="CS3" s="8" t="s">
        <v>12</v>
      </c>
      <c r="CT3" s="8">
        <v>2</v>
      </c>
      <c r="CU3" s="8" t="s">
        <v>15</v>
      </c>
      <c r="CV3" s="8">
        <v>3</v>
      </c>
      <c r="CW3" s="8">
        <v>4</v>
      </c>
      <c r="CX3" s="8">
        <v>5</v>
      </c>
      <c r="CY3" s="8">
        <v>6</v>
      </c>
      <c r="CZ3" s="8"/>
      <c r="DA3" s="8"/>
      <c r="DB3" s="8"/>
      <c r="DC3" s="8"/>
      <c r="DD3" s="8">
        <v>1</v>
      </c>
      <c r="DE3" s="8">
        <v>2</v>
      </c>
      <c r="DF3" s="8">
        <v>3</v>
      </c>
      <c r="DG3" s="8">
        <v>4</v>
      </c>
      <c r="DH3" s="8">
        <v>5</v>
      </c>
      <c r="DI3" s="8">
        <v>6</v>
      </c>
      <c r="DJ3" s="8"/>
      <c r="DK3" s="8"/>
      <c r="DL3" s="8"/>
      <c r="DM3" s="8"/>
      <c r="DN3" s="8">
        <v>1</v>
      </c>
      <c r="DO3" s="8">
        <v>2</v>
      </c>
      <c r="DP3" s="8">
        <v>3</v>
      </c>
      <c r="DQ3" s="8">
        <v>4</v>
      </c>
      <c r="DR3" s="8">
        <v>5</v>
      </c>
      <c r="DS3" s="8">
        <v>6</v>
      </c>
      <c r="DT3" s="8"/>
      <c r="DU3" s="8"/>
      <c r="DV3" s="8"/>
      <c r="DW3" s="8"/>
      <c r="DX3" s="8">
        <v>1</v>
      </c>
      <c r="DY3" s="8">
        <v>2</v>
      </c>
      <c r="DZ3" s="8">
        <v>3</v>
      </c>
      <c r="EA3" s="8">
        <v>4</v>
      </c>
      <c r="EB3" s="8">
        <v>5</v>
      </c>
      <c r="EC3" s="8">
        <v>6</v>
      </c>
      <c r="ED3" s="8"/>
      <c r="EE3" s="8"/>
      <c r="EF3" s="8"/>
      <c r="EG3" s="8"/>
      <c r="EH3" s="8">
        <v>1</v>
      </c>
      <c r="EI3" s="8">
        <v>2</v>
      </c>
      <c r="EJ3" s="8">
        <v>3</v>
      </c>
      <c r="EK3" s="8">
        <v>4</v>
      </c>
      <c r="EL3" s="8">
        <v>5</v>
      </c>
      <c r="EM3" s="8">
        <v>6</v>
      </c>
    </row>
    <row r="4" spans="1:149" x14ac:dyDescent="0.35">
      <c r="B4" s="6" t="s">
        <v>5</v>
      </c>
      <c r="C4" s="8" t="s">
        <v>140</v>
      </c>
      <c r="D4" s="8" t="s">
        <v>140</v>
      </c>
      <c r="E4" s="8" t="s">
        <v>141</v>
      </c>
      <c r="F4" s="8" t="s">
        <v>140</v>
      </c>
      <c r="G4" s="8" t="s">
        <v>140</v>
      </c>
      <c r="H4" s="8" t="s">
        <v>140</v>
      </c>
      <c r="I4" s="8" t="s">
        <v>140</v>
      </c>
      <c r="J4" s="8" t="s">
        <v>140</v>
      </c>
      <c r="K4" s="8"/>
      <c r="L4" s="8" t="s">
        <v>140</v>
      </c>
      <c r="M4" s="8" t="s">
        <v>140</v>
      </c>
      <c r="N4" s="8" t="s">
        <v>78</v>
      </c>
      <c r="Q4" s="8" t="s">
        <v>140</v>
      </c>
      <c r="R4" s="8"/>
      <c r="S4" s="8" t="s">
        <v>140</v>
      </c>
      <c r="T4" s="8"/>
      <c r="U4" s="8" t="s">
        <v>83</v>
      </c>
      <c r="V4" s="8" t="s">
        <v>141</v>
      </c>
      <c r="W4" s="8" t="s">
        <v>141</v>
      </c>
      <c r="X4" s="8" t="s">
        <v>141</v>
      </c>
      <c r="Y4" s="8" t="s">
        <v>141</v>
      </c>
      <c r="Z4" s="8" t="s">
        <v>141</v>
      </c>
      <c r="AA4" s="8"/>
      <c r="AB4" s="8" t="s">
        <v>141</v>
      </c>
      <c r="AC4" s="8"/>
      <c r="AD4" s="8"/>
      <c r="AE4" s="61" t="s">
        <v>141</v>
      </c>
      <c r="AF4" s="61" t="s">
        <v>990</v>
      </c>
      <c r="AG4" s="8" t="s">
        <v>141</v>
      </c>
      <c r="AH4" s="8" t="s">
        <v>140</v>
      </c>
      <c r="AI4" s="1"/>
      <c r="AJ4" s="8" t="s">
        <v>6</v>
      </c>
      <c r="AK4" s="8" t="s">
        <v>6</v>
      </c>
      <c r="AL4" s="8" t="s">
        <v>6</v>
      </c>
      <c r="AM4" s="8" t="s">
        <v>6</v>
      </c>
      <c r="AN4" s="8" t="s">
        <v>6</v>
      </c>
      <c r="AO4" s="8" t="s">
        <v>6</v>
      </c>
      <c r="AP4" s="8" t="s">
        <v>6</v>
      </c>
      <c r="AQ4" s="8" t="s">
        <v>6</v>
      </c>
      <c r="AR4" s="8" t="s">
        <v>6</v>
      </c>
      <c r="AS4" s="8" t="s">
        <v>6</v>
      </c>
      <c r="AT4" s="8" t="s">
        <v>6</v>
      </c>
      <c r="AU4" s="8" t="s">
        <v>6</v>
      </c>
      <c r="AV4" s="8" t="s">
        <v>6</v>
      </c>
      <c r="AW4" s="8" t="s">
        <v>6</v>
      </c>
      <c r="AX4" s="8" t="s">
        <v>6</v>
      </c>
      <c r="AY4" s="8" t="s">
        <v>6</v>
      </c>
      <c r="AZ4" s="8" t="s">
        <v>6</v>
      </c>
      <c r="BA4" s="8" t="s">
        <v>6</v>
      </c>
      <c r="BB4" s="8" t="s">
        <v>6</v>
      </c>
      <c r="BC4" s="8" t="s">
        <v>6</v>
      </c>
      <c r="BD4" s="8" t="s">
        <v>6</v>
      </c>
      <c r="BE4" s="8" t="s">
        <v>608</v>
      </c>
      <c r="BH4" t="s">
        <v>6</v>
      </c>
      <c r="BI4" t="s">
        <v>6</v>
      </c>
      <c r="BJ4" t="s">
        <v>6</v>
      </c>
      <c r="BK4" t="s">
        <v>6</v>
      </c>
      <c r="BL4" t="s">
        <v>6</v>
      </c>
      <c r="BM4" t="s">
        <v>6</v>
      </c>
      <c r="BN4" t="s">
        <v>6</v>
      </c>
      <c r="BO4" t="s">
        <v>6</v>
      </c>
      <c r="BP4" t="s">
        <v>6</v>
      </c>
      <c r="BQ4" t="s">
        <v>6</v>
      </c>
      <c r="BR4" t="s">
        <v>6</v>
      </c>
      <c r="BS4" t="s">
        <v>6</v>
      </c>
      <c r="BT4" t="s">
        <v>6</v>
      </c>
      <c r="BU4" t="s">
        <v>6</v>
      </c>
      <c r="BV4" t="s">
        <v>6</v>
      </c>
      <c r="BW4" t="s">
        <v>6</v>
      </c>
      <c r="BX4" t="s">
        <v>6</v>
      </c>
      <c r="BY4" t="s">
        <v>6</v>
      </c>
      <c r="BZ4" t="s">
        <v>6</v>
      </c>
      <c r="CA4" s="8" t="s">
        <v>607</v>
      </c>
      <c r="CD4" s="8"/>
      <c r="CE4" s="52" t="s">
        <v>492</v>
      </c>
      <c r="CF4" s="10" t="s">
        <v>493</v>
      </c>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row>
    <row r="5" spans="1:149" s="1" customFormat="1" x14ac:dyDescent="0.35">
      <c r="B5" s="53" t="s">
        <v>77</v>
      </c>
      <c r="C5" s="53"/>
      <c r="D5" s="53"/>
      <c r="E5" s="53"/>
      <c r="F5" s="53"/>
      <c r="G5" s="53"/>
      <c r="H5" s="53"/>
      <c r="I5" s="53"/>
      <c r="J5" s="53" t="s">
        <v>155</v>
      </c>
      <c r="K5" s="53"/>
      <c r="L5" s="53"/>
      <c r="M5" s="53"/>
      <c r="N5" s="53" t="s">
        <v>79</v>
      </c>
      <c r="O5" s="72" t="s">
        <v>743</v>
      </c>
      <c r="P5" s="72"/>
      <c r="Q5" s="53"/>
      <c r="R5" s="53"/>
      <c r="S5" s="53" t="s">
        <v>73</v>
      </c>
      <c r="T5" s="53"/>
      <c r="U5" s="53" t="s">
        <v>84</v>
      </c>
      <c r="V5" s="53" t="s">
        <v>95</v>
      </c>
      <c r="W5" s="53" t="s">
        <v>86</v>
      </c>
      <c r="X5" s="53" t="s">
        <v>89</v>
      </c>
      <c r="Y5" s="53" t="s">
        <v>88</v>
      </c>
      <c r="Z5" s="53" t="s">
        <v>360</v>
      </c>
      <c r="AA5" s="53"/>
      <c r="AB5" s="53"/>
      <c r="AC5" s="53"/>
      <c r="AD5" s="9"/>
      <c r="AE5" s="53" t="s">
        <v>94</v>
      </c>
      <c r="AF5" s="9"/>
      <c r="AG5" s="53" t="s">
        <v>74</v>
      </c>
      <c r="AH5" s="53"/>
      <c r="AI5" s="53"/>
      <c r="AJ5" s="53"/>
      <c r="AK5" s="53"/>
      <c r="AL5" s="53"/>
      <c r="AM5" s="53"/>
      <c r="AN5" s="53"/>
      <c r="AO5" s="53"/>
      <c r="AP5" s="53"/>
      <c r="AQ5" s="53"/>
      <c r="AR5" s="53"/>
      <c r="AS5" s="53"/>
      <c r="AT5" s="53"/>
      <c r="AU5" s="53"/>
      <c r="AV5" s="53"/>
      <c r="AW5" s="53"/>
      <c r="AX5" s="53"/>
      <c r="AY5" s="53"/>
      <c r="AZ5" s="53"/>
      <c r="BA5" s="53"/>
      <c r="BB5" s="53"/>
      <c r="BC5" s="53"/>
      <c r="BD5" s="52" t="s">
        <v>166</v>
      </c>
      <c r="BG5" s="53"/>
      <c r="BH5" s="53"/>
      <c r="BI5" s="53"/>
      <c r="BJ5" s="53"/>
      <c r="BK5" s="53"/>
      <c r="BL5" s="53"/>
      <c r="BM5" s="53"/>
      <c r="BN5" s="53"/>
      <c r="BO5" s="53"/>
      <c r="BP5" s="53"/>
      <c r="BQ5" s="53"/>
      <c r="BR5" s="53"/>
      <c r="BS5" s="53"/>
      <c r="BT5" s="53"/>
      <c r="BU5" s="53"/>
      <c r="BV5" s="53"/>
      <c r="BW5" s="53"/>
      <c r="BX5" s="53"/>
      <c r="BY5" s="53"/>
      <c r="BZ5" s="53"/>
      <c r="CA5" s="7"/>
      <c r="CB5" s="7"/>
      <c r="CE5" s="53"/>
      <c r="CF5" s="53"/>
      <c r="CG5" s="53"/>
      <c r="CH5" s="53"/>
      <c r="CI5" s="53"/>
      <c r="CJ5" s="53"/>
      <c r="CK5" s="53"/>
      <c r="CL5" s="53"/>
      <c r="CM5" s="53"/>
      <c r="CN5" s="53"/>
      <c r="CO5" s="53"/>
      <c r="CP5" s="53"/>
      <c r="CQ5" s="53"/>
      <c r="CR5" s="53"/>
      <c r="CS5" s="53"/>
      <c r="CT5" s="63"/>
      <c r="CU5" s="63"/>
      <c r="CV5" s="63"/>
      <c r="CW5" s="63"/>
      <c r="CX5" s="63"/>
      <c r="CY5" s="63"/>
      <c r="CZ5" s="63"/>
      <c r="DA5" s="63"/>
      <c r="DB5" s="63"/>
      <c r="DC5" s="6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O5" s="10"/>
      <c r="EP5"/>
      <c r="EQ5"/>
      <c r="ER5"/>
      <c r="ES5"/>
    </row>
    <row r="6" spans="1:149" s="89" customFormat="1" x14ac:dyDescent="0.35">
      <c r="A6" s="85">
        <v>1</v>
      </c>
      <c r="B6" s="86" t="s">
        <v>400</v>
      </c>
      <c r="C6" s="86" t="s">
        <v>214</v>
      </c>
      <c r="D6" s="87" t="s">
        <v>332</v>
      </c>
      <c r="E6" s="85">
        <v>2013</v>
      </c>
      <c r="F6" s="88" t="s">
        <v>404</v>
      </c>
      <c r="G6" s="64" t="s">
        <v>403</v>
      </c>
      <c r="H6" s="89" t="s">
        <v>157</v>
      </c>
      <c r="I6" s="88" t="s">
        <v>157</v>
      </c>
      <c r="J6" s="90" t="s">
        <v>156</v>
      </c>
      <c r="K6" s="90"/>
      <c r="L6" s="88" t="s">
        <v>157</v>
      </c>
      <c r="M6" s="90" t="s">
        <v>156</v>
      </c>
      <c r="N6" s="85" t="s">
        <v>357</v>
      </c>
      <c r="O6" s="88" t="s">
        <v>622</v>
      </c>
      <c r="P6" s="88" t="s">
        <v>1087</v>
      </c>
      <c r="Q6" s="90" t="s">
        <v>158</v>
      </c>
      <c r="R6" s="90">
        <v>1</v>
      </c>
      <c r="S6" s="85" t="s">
        <v>159</v>
      </c>
      <c r="T6" s="90">
        <v>1</v>
      </c>
      <c r="U6" s="85" t="s">
        <v>352</v>
      </c>
      <c r="V6" s="89" t="s">
        <v>334</v>
      </c>
      <c r="W6" s="85">
        <v>1</v>
      </c>
      <c r="X6" s="88" t="s">
        <v>172</v>
      </c>
      <c r="Y6" s="90" t="s">
        <v>335</v>
      </c>
      <c r="Z6" s="85" t="s">
        <v>359</v>
      </c>
      <c r="AA6" s="85">
        <v>1</v>
      </c>
      <c r="AB6" s="85">
        <v>0</v>
      </c>
      <c r="AC6" s="88" t="s">
        <v>221</v>
      </c>
      <c r="AD6" s="90">
        <v>2011</v>
      </c>
      <c r="AE6" s="91" t="s">
        <v>336</v>
      </c>
      <c r="AF6" s="90">
        <v>1</v>
      </c>
      <c r="AG6" s="89" t="s">
        <v>337</v>
      </c>
      <c r="AJ6" s="85">
        <v>1</v>
      </c>
      <c r="AK6" s="85">
        <v>1</v>
      </c>
      <c r="AL6" s="85">
        <v>1</v>
      </c>
      <c r="AM6" s="85">
        <v>1</v>
      </c>
      <c r="AN6" s="85">
        <v>1</v>
      </c>
      <c r="AO6" s="85">
        <v>1</v>
      </c>
      <c r="AP6" s="85">
        <v>1</v>
      </c>
      <c r="AQ6" s="85">
        <v>1</v>
      </c>
      <c r="AR6" s="85">
        <v>1</v>
      </c>
      <c r="AS6" s="85">
        <v>1</v>
      </c>
      <c r="AT6" s="85">
        <v>1</v>
      </c>
      <c r="AU6" s="85">
        <v>1</v>
      </c>
      <c r="AV6" s="85">
        <v>1</v>
      </c>
      <c r="AW6" s="85">
        <v>1</v>
      </c>
      <c r="AX6" s="85">
        <v>1</v>
      </c>
      <c r="AY6" s="85">
        <v>1</v>
      </c>
      <c r="AZ6" s="85">
        <v>1</v>
      </c>
      <c r="BA6" s="85">
        <v>0</v>
      </c>
      <c r="BB6" s="85">
        <v>1</v>
      </c>
      <c r="BC6" s="85">
        <v>1</v>
      </c>
      <c r="BD6" s="85">
        <v>1</v>
      </c>
      <c r="BE6" s="90">
        <f>SUM(AJ6:BD6)</f>
        <v>20</v>
      </c>
      <c r="BF6" s="92">
        <f>BE6/21%</f>
        <v>95.238095238095241</v>
      </c>
      <c r="BH6" s="85">
        <v>1</v>
      </c>
      <c r="BI6" s="85">
        <v>1</v>
      </c>
      <c r="BJ6" s="85">
        <v>1</v>
      </c>
      <c r="BK6" s="85">
        <v>1</v>
      </c>
      <c r="BL6" s="85">
        <v>0</v>
      </c>
      <c r="BM6" s="85">
        <v>1</v>
      </c>
      <c r="BN6" s="85">
        <v>1</v>
      </c>
      <c r="BO6" s="85">
        <v>0</v>
      </c>
      <c r="BP6" s="85">
        <v>0</v>
      </c>
      <c r="BQ6" s="85">
        <v>0</v>
      </c>
      <c r="BR6" s="85">
        <v>1</v>
      </c>
      <c r="BS6" s="85">
        <v>0</v>
      </c>
      <c r="BT6" s="85">
        <v>1</v>
      </c>
      <c r="BU6" s="85">
        <v>0</v>
      </c>
      <c r="BV6" s="85">
        <v>1</v>
      </c>
      <c r="BW6" s="85">
        <v>1</v>
      </c>
      <c r="BX6" s="85">
        <v>0</v>
      </c>
      <c r="BY6" s="85">
        <v>1</v>
      </c>
      <c r="BZ6" s="85">
        <v>1</v>
      </c>
      <c r="CA6" s="90">
        <f>SUM(BH6:BZ6)</f>
        <v>12</v>
      </c>
      <c r="CB6" s="93">
        <f>CA6/19%</f>
        <v>63.157894736842103</v>
      </c>
      <c r="CD6" s="89" t="s">
        <v>626</v>
      </c>
      <c r="CE6" s="89" t="s">
        <v>627</v>
      </c>
      <c r="CF6" s="89" t="s">
        <v>628</v>
      </c>
      <c r="CG6" s="85">
        <v>1</v>
      </c>
      <c r="CH6" s="85">
        <v>0</v>
      </c>
      <c r="CI6" s="85">
        <v>0</v>
      </c>
      <c r="CJ6" s="85">
        <v>0</v>
      </c>
      <c r="CK6" s="85">
        <v>0</v>
      </c>
      <c r="CL6" s="85">
        <v>0</v>
      </c>
      <c r="CN6" s="89" t="s">
        <v>898</v>
      </c>
      <c r="CO6" s="89" t="s">
        <v>520</v>
      </c>
      <c r="CP6" s="89" t="s">
        <v>897</v>
      </c>
      <c r="CQ6" s="85">
        <v>0</v>
      </c>
      <c r="CR6" s="85">
        <v>1</v>
      </c>
      <c r="CS6" s="85">
        <v>0</v>
      </c>
      <c r="CT6" s="85">
        <v>0</v>
      </c>
      <c r="CU6" s="85">
        <v>0</v>
      </c>
      <c r="CV6" s="85">
        <v>0</v>
      </c>
      <c r="CW6" s="85">
        <v>0</v>
      </c>
      <c r="CX6" s="85">
        <v>0</v>
      </c>
      <c r="CY6" s="85">
        <v>0</v>
      </c>
      <c r="DA6" s="89" t="s">
        <v>633</v>
      </c>
      <c r="DB6" s="89" t="s">
        <v>635</v>
      </c>
      <c r="DC6" s="89" t="s">
        <v>636</v>
      </c>
      <c r="DD6" s="85">
        <v>1</v>
      </c>
      <c r="DE6" s="85">
        <v>1</v>
      </c>
      <c r="DF6" s="85">
        <v>0</v>
      </c>
      <c r="DG6" s="85">
        <v>1</v>
      </c>
      <c r="DH6" s="85">
        <v>0</v>
      </c>
      <c r="DI6" s="85">
        <v>0</v>
      </c>
      <c r="DK6" s="89" t="s">
        <v>503</v>
      </c>
      <c r="DL6" s="89" t="s">
        <v>634</v>
      </c>
      <c r="DM6" s="89" t="s">
        <v>632</v>
      </c>
      <c r="DN6" s="85">
        <v>1</v>
      </c>
      <c r="DO6" s="85">
        <v>1</v>
      </c>
      <c r="DP6" s="85">
        <v>0</v>
      </c>
      <c r="DQ6" s="85">
        <v>0</v>
      </c>
      <c r="DR6" s="85">
        <v>0</v>
      </c>
      <c r="DS6" s="85">
        <v>0</v>
      </c>
      <c r="DT6" s="85"/>
      <c r="DU6" s="89" t="s">
        <v>158</v>
      </c>
      <c r="DV6" s="89" t="s">
        <v>630</v>
      </c>
      <c r="DW6" s="89" t="s">
        <v>629</v>
      </c>
      <c r="DX6" s="85">
        <v>1</v>
      </c>
      <c r="DY6" s="85">
        <v>0</v>
      </c>
      <c r="DZ6" s="85">
        <v>0</v>
      </c>
      <c r="EA6" s="85">
        <v>0</v>
      </c>
      <c r="EB6" s="85">
        <v>0</v>
      </c>
      <c r="EC6" s="85">
        <v>0</v>
      </c>
      <c r="EE6" s="88" t="s">
        <v>616</v>
      </c>
      <c r="EF6" s="88"/>
      <c r="EG6" s="88"/>
      <c r="EH6" s="94">
        <v>0</v>
      </c>
      <c r="EI6" s="85">
        <v>0</v>
      </c>
      <c r="EJ6" s="85">
        <v>0</v>
      </c>
      <c r="EK6" s="85">
        <v>0</v>
      </c>
      <c r="EL6" s="85">
        <v>0</v>
      </c>
      <c r="EM6" s="85">
        <v>0</v>
      </c>
      <c r="EO6" s="85" t="s">
        <v>1038</v>
      </c>
      <c r="EP6" s="89" t="s">
        <v>1029</v>
      </c>
      <c r="EQ6" s="85" t="s">
        <v>1007</v>
      </c>
      <c r="ER6" s="89" t="s">
        <v>1007</v>
      </c>
    </row>
    <row r="7" spans="1:149" s="89" customFormat="1" x14ac:dyDescent="0.35">
      <c r="A7" s="85">
        <v>2</v>
      </c>
      <c r="B7" s="95" t="s">
        <v>1121</v>
      </c>
      <c r="C7" s="89" t="s">
        <v>460</v>
      </c>
      <c r="D7" s="89" t="s">
        <v>461</v>
      </c>
      <c r="E7" s="90">
        <v>2020</v>
      </c>
      <c r="F7" s="89" t="s">
        <v>463</v>
      </c>
      <c r="G7" s="62" t="s">
        <v>479</v>
      </c>
      <c r="H7" s="89" t="s">
        <v>462</v>
      </c>
      <c r="I7" s="88" t="s">
        <v>488</v>
      </c>
      <c r="J7" s="90" t="s">
        <v>156</v>
      </c>
      <c r="K7" s="90"/>
      <c r="L7" s="88" t="s">
        <v>488</v>
      </c>
      <c r="M7" s="90" t="s">
        <v>156</v>
      </c>
      <c r="N7" s="90" t="s">
        <v>358</v>
      </c>
      <c r="O7" s="91" t="s">
        <v>740</v>
      </c>
      <c r="P7" s="91" t="s">
        <v>1085</v>
      </c>
      <c r="Q7" s="90" t="s">
        <v>489</v>
      </c>
      <c r="R7" s="90">
        <v>1</v>
      </c>
      <c r="S7" s="85" t="s">
        <v>159</v>
      </c>
      <c r="T7" s="90">
        <v>1</v>
      </c>
      <c r="U7" s="85" t="s">
        <v>353</v>
      </c>
      <c r="V7" s="89" t="s">
        <v>161</v>
      </c>
      <c r="W7" s="85" t="s">
        <v>186</v>
      </c>
      <c r="X7" s="88" t="s">
        <v>362</v>
      </c>
      <c r="Y7" s="96">
        <v>0.03</v>
      </c>
      <c r="Z7" s="85" t="s">
        <v>359</v>
      </c>
      <c r="AA7" s="85">
        <v>1</v>
      </c>
      <c r="AB7" s="85">
        <v>1</v>
      </c>
      <c r="AC7" s="88" t="s">
        <v>587</v>
      </c>
      <c r="AD7" s="90">
        <v>2016</v>
      </c>
      <c r="AE7" s="91" t="s">
        <v>164</v>
      </c>
      <c r="AF7" s="90">
        <v>1</v>
      </c>
      <c r="AG7" s="89" t="s">
        <v>490</v>
      </c>
      <c r="AH7" s="97" t="s">
        <v>491</v>
      </c>
      <c r="AJ7" s="85">
        <v>1</v>
      </c>
      <c r="AK7" s="85">
        <v>1</v>
      </c>
      <c r="AL7" s="85">
        <v>1</v>
      </c>
      <c r="AM7" s="85">
        <v>1</v>
      </c>
      <c r="AN7" s="85">
        <v>1</v>
      </c>
      <c r="AO7" s="85">
        <v>1</v>
      </c>
      <c r="AP7" s="85">
        <v>1</v>
      </c>
      <c r="AQ7" s="85">
        <v>1</v>
      </c>
      <c r="AR7" s="85">
        <v>1</v>
      </c>
      <c r="AS7" s="85">
        <v>1</v>
      </c>
      <c r="AT7" s="85">
        <v>1</v>
      </c>
      <c r="AU7" s="85">
        <v>1</v>
      </c>
      <c r="AV7" s="85">
        <v>1</v>
      </c>
      <c r="AW7" s="85">
        <v>1</v>
      </c>
      <c r="AX7" s="85">
        <v>1</v>
      </c>
      <c r="AY7" s="85">
        <v>1</v>
      </c>
      <c r="AZ7" s="85">
        <v>1</v>
      </c>
      <c r="BA7" s="85">
        <v>0</v>
      </c>
      <c r="BB7" s="85">
        <v>1</v>
      </c>
      <c r="BC7" s="85">
        <v>0</v>
      </c>
      <c r="BD7" s="85">
        <v>0</v>
      </c>
      <c r="BE7" s="90">
        <f t="shared" ref="BE7:BE18" si="0">SUM(AJ7:BD7)</f>
        <v>18</v>
      </c>
      <c r="BF7" s="92">
        <f t="shared" ref="BF7:BF18" si="1">BE7/21%</f>
        <v>85.714285714285722</v>
      </c>
      <c r="BH7" s="85">
        <v>1</v>
      </c>
      <c r="BI7" s="85">
        <v>1</v>
      </c>
      <c r="BJ7" s="85">
        <v>1</v>
      </c>
      <c r="BK7" s="85">
        <v>1</v>
      </c>
      <c r="BL7" s="85">
        <v>1</v>
      </c>
      <c r="BM7" s="85">
        <v>1</v>
      </c>
      <c r="BN7" s="85">
        <v>1</v>
      </c>
      <c r="BO7" s="85">
        <v>1</v>
      </c>
      <c r="BP7" s="85">
        <v>1</v>
      </c>
      <c r="BQ7" s="85">
        <v>1</v>
      </c>
      <c r="BR7" s="85">
        <v>1</v>
      </c>
      <c r="BS7" s="85">
        <v>1</v>
      </c>
      <c r="BT7" s="85">
        <v>1</v>
      </c>
      <c r="BU7" s="85">
        <v>0</v>
      </c>
      <c r="BV7" s="85">
        <v>1</v>
      </c>
      <c r="BW7" s="85">
        <v>1</v>
      </c>
      <c r="BX7" s="85">
        <v>1</v>
      </c>
      <c r="BY7" s="85">
        <v>0</v>
      </c>
      <c r="BZ7" s="85">
        <v>0</v>
      </c>
      <c r="CA7" s="90">
        <f t="shared" ref="CA7:CA18" si="2">SUM(BH7:BZ7)</f>
        <v>16</v>
      </c>
      <c r="CB7" s="93">
        <f t="shared" ref="CB7:CB18" si="3">CA7/19%</f>
        <v>84.21052631578948</v>
      </c>
      <c r="CD7" s="97" t="s">
        <v>496</v>
      </c>
      <c r="CE7" s="89" t="s">
        <v>494</v>
      </c>
      <c r="CF7" s="97" t="s">
        <v>495</v>
      </c>
      <c r="CG7" s="85">
        <v>1</v>
      </c>
      <c r="CH7" s="85">
        <v>0</v>
      </c>
      <c r="CI7" s="85">
        <v>0</v>
      </c>
      <c r="CJ7" s="85">
        <v>0</v>
      </c>
      <c r="CK7" s="85">
        <v>0</v>
      </c>
      <c r="CL7" s="85">
        <v>0</v>
      </c>
      <c r="CN7" s="89" t="s">
        <v>497</v>
      </c>
      <c r="CO7" s="89" t="s">
        <v>499</v>
      </c>
      <c r="CP7" s="89" t="s">
        <v>498</v>
      </c>
      <c r="CQ7" s="85">
        <v>3</v>
      </c>
      <c r="CR7" s="85">
        <v>1</v>
      </c>
      <c r="CS7" s="85">
        <v>0</v>
      </c>
      <c r="CT7" s="85">
        <v>0</v>
      </c>
      <c r="CU7" s="85">
        <v>0</v>
      </c>
      <c r="CV7" s="85">
        <v>0</v>
      </c>
      <c r="CW7" s="85">
        <v>0</v>
      </c>
      <c r="CX7" s="85">
        <v>0</v>
      </c>
      <c r="CY7" s="85">
        <v>0</v>
      </c>
      <c r="DA7" s="89" t="s">
        <v>506</v>
      </c>
      <c r="DB7" s="89" t="s">
        <v>505</v>
      </c>
      <c r="DC7" s="89" t="s">
        <v>504</v>
      </c>
      <c r="DD7" s="85">
        <v>1</v>
      </c>
      <c r="DE7" s="85">
        <v>1</v>
      </c>
      <c r="DF7" s="85">
        <v>0</v>
      </c>
      <c r="DG7" s="85">
        <v>0</v>
      </c>
      <c r="DH7" s="85">
        <v>0</v>
      </c>
      <c r="DI7" s="85">
        <v>0</v>
      </c>
      <c r="DK7" s="89" t="s">
        <v>503</v>
      </c>
      <c r="DL7" s="89" t="s">
        <v>501</v>
      </c>
      <c r="DM7" s="89" t="s">
        <v>502</v>
      </c>
      <c r="DN7" s="85">
        <v>2</v>
      </c>
      <c r="DO7" s="85">
        <v>1</v>
      </c>
      <c r="DP7" s="85">
        <v>1</v>
      </c>
      <c r="DQ7" s="85">
        <v>0</v>
      </c>
      <c r="DR7" s="85">
        <v>0</v>
      </c>
      <c r="DS7" s="85">
        <v>0</v>
      </c>
      <c r="DT7" s="85"/>
      <c r="DU7" s="89" t="s">
        <v>489</v>
      </c>
      <c r="DV7" s="89" t="s">
        <v>494</v>
      </c>
      <c r="DW7" s="97" t="s">
        <v>500</v>
      </c>
      <c r="DX7" s="85">
        <v>0</v>
      </c>
      <c r="DY7" s="85">
        <v>0</v>
      </c>
      <c r="DZ7" s="85">
        <v>1</v>
      </c>
      <c r="EA7" s="85">
        <v>0</v>
      </c>
      <c r="EB7" s="85">
        <v>0</v>
      </c>
      <c r="EC7" s="85">
        <v>0</v>
      </c>
      <c r="EE7" s="88" t="s">
        <v>616</v>
      </c>
      <c r="EH7" s="85">
        <v>0</v>
      </c>
      <c r="EI7" s="85">
        <v>0</v>
      </c>
      <c r="EJ7" s="85">
        <v>0</v>
      </c>
      <c r="EK7" s="85">
        <v>0</v>
      </c>
      <c r="EL7" s="85">
        <v>0</v>
      </c>
      <c r="EM7" s="85">
        <v>0</v>
      </c>
      <c r="EO7" s="85">
        <v>10</v>
      </c>
      <c r="EP7" s="89" t="s">
        <v>1003</v>
      </c>
      <c r="EQ7" s="85" t="s">
        <v>1006</v>
      </c>
      <c r="ER7" s="89" t="s">
        <v>1007</v>
      </c>
      <c r="ES7" s="89" t="s">
        <v>1078</v>
      </c>
    </row>
    <row r="8" spans="1:149" s="89" customFormat="1" x14ac:dyDescent="0.35">
      <c r="A8" s="85">
        <v>3</v>
      </c>
      <c r="B8" s="86" t="s">
        <v>399</v>
      </c>
      <c r="C8" s="86" t="s">
        <v>232</v>
      </c>
      <c r="D8" s="87" t="s">
        <v>234</v>
      </c>
      <c r="E8" s="85">
        <v>2000</v>
      </c>
      <c r="F8" s="88" t="s">
        <v>406</v>
      </c>
      <c r="G8" s="88" t="s">
        <v>405</v>
      </c>
      <c r="H8" s="88" t="s">
        <v>235</v>
      </c>
      <c r="I8" s="88" t="s">
        <v>235</v>
      </c>
      <c r="J8" s="90" t="s">
        <v>156</v>
      </c>
      <c r="K8" s="90"/>
      <c r="L8" s="88" t="s">
        <v>235</v>
      </c>
      <c r="M8" s="90" t="s">
        <v>156</v>
      </c>
      <c r="N8" s="85" t="s">
        <v>357</v>
      </c>
      <c r="O8" s="88" t="s">
        <v>622</v>
      </c>
      <c r="P8" s="88" t="s">
        <v>1086</v>
      </c>
      <c r="Q8" s="90" t="s">
        <v>158</v>
      </c>
      <c r="R8" s="90">
        <v>1</v>
      </c>
      <c r="S8" s="85" t="s">
        <v>159</v>
      </c>
      <c r="T8" s="85">
        <v>1</v>
      </c>
      <c r="U8" s="85" t="s">
        <v>352</v>
      </c>
      <c r="V8" s="88" t="s">
        <v>250</v>
      </c>
      <c r="W8" s="85">
        <v>3.8</v>
      </c>
      <c r="X8" s="88" t="s">
        <v>362</v>
      </c>
      <c r="Y8" s="85" t="s">
        <v>239</v>
      </c>
      <c r="Z8" s="85" t="s">
        <v>359</v>
      </c>
      <c r="AA8" s="85">
        <v>1</v>
      </c>
      <c r="AB8" s="85">
        <v>0</v>
      </c>
      <c r="AC8" s="88" t="s">
        <v>251</v>
      </c>
      <c r="AD8" s="85">
        <v>1999</v>
      </c>
      <c r="AE8" s="88" t="s">
        <v>351</v>
      </c>
      <c r="AF8" s="85">
        <v>0</v>
      </c>
      <c r="AG8" s="88" t="s">
        <v>351</v>
      </c>
      <c r="AH8" s="88"/>
      <c r="AI8" s="88"/>
      <c r="AJ8" s="85">
        <v>1</v>
      </c>
      <c r="AK8" s="85">
        <v>1</v>
      </c>
      <c r="AL8" s="85">
        <v>1</v>
      </c>
      <c r="AM8" s="85">
        <v>1</v>
      </c>
      <c r="AN8" s="85">
        <v>1</v>
      </c>
      <c r="AO8" s="85">
        <v>1</v>
      </c>
      <c r="AP8" s="85">
        <v>0</v>
      </c>
      <c r="AQ8" s="85">
        <v>1</v>
      </c>
      <c r="AR8" s="85">
        <v>1</v>
      </c>
      <c r="AS8" s="85">
        <v>1</v>
      </c>
      <c r="AT8" s="85">
        <v>0</v>
      </c>
      <c r="AU8" s="85">
        <v>1</v>
      </c>
      <c r="AV8" s="85">
        <v>1</v>
      </c>
      <c r="AW8" s="85">
        <v>0</v>
      </c>
      <c r="AX8" s="85">
        <v>1</v>
      </c>
      <c r="AY8" s="85">
        <v>1</v>
      </c>
      <c r="AZ8" s="85">
        <v>1</v>
      </c>
      <c r="BA8" s="85">
        <v>0</v>
      </c>
      <c r="BB8" s="85">
        <v>1</v>
      </c>
      <c r="BC8" s="85">
        <v>0</v>
      </c>
      <c r="BD8" s="85">
        <v>1</v>
      </c>
      <c r="BE8" s="90">
        <f t="shared" si="0"/>
        <v>16</v>
      </c>
      <c r="BF8" s="92">
        <f t="shared" si="1"/>
        <v>76.19047619047619</v>
      </c>
      <c r="BG8" s="88"/>
      <c r="BH8" s="85">
        <v>1</v>
      </c>
      <c r="BI8" s="85">
        <v>1</v>
      </c>
      <c r="BJ8" s="85">
        <v>1</v>
      </c>
      <c r="BK8" s="85">
        <v>1</v>
      </c>
      <c r="BL8" s="85">
        <v>0</v>
      </c>
      <c r="BM8" s="85">
        <v>1</v>
      </c>
      <c r="BN8" s="85">
        <v>1</v>
      </c>
      <c r="BO8" s="85">
        <v>0</v>
      </c>
      <c r="BP8" s="85">
        <v>0</v>
      </c>
      <c r="BQ8" s="85">
        <v>0</v>
      </c>
      <c r="BR8" s="85">
        <v>1</v>
      </c>
      <c r="BS8" s="85">
        <v>1</v>
      </c>
      <c r="BT8" s="85">
        <v>0</v>
      </c>
      <c r="BU8" s="85">
        <v>0</v>
      </c>
      <c r="BV8" s="85">
        <v>1</v>
      </c>
      <c r="BW8" s="85">
        <v>1</v>
      </c>
      <c r="BX8" s="85">
        <v>0</v>
      </c>
      <c r="BY8" s="85">
        <v>0</v>
      </c>
      <c r="BZ8" s="85">
        <v>1</v>
      </c>
      <c r="CA8" s="90">
        <f t="shared" si="2"/>
        <v>11</v>
      </c>
      <c r="CB8" s="93">
        <f t="shared" si="3"/>
        <v>57.89473684210526</v>
      </c>
      <c r="CD8" s="89" t="s">
        <v>637</v>
      </c>
      <c r="CG8" s="85">
        <v>1</v>
      </c>
      <c r="CH8" s="85">
        <v>0</v>
      </c>
      <c r="CI8" s="85">
        <v>0</v>
      </c>
      <c r="CJ8" s="85">
        <v>0</v>
      </c>
      <c r="CK8" s="85">
        <v>0</v>
      </c>
      <c r="CL8" s="85">
        <v>0</v>
      </c>
      <c r="CN8" s="89" t="s">
        <v>637</v>
      </c>
      <c r="CQ8" s="85">
        <v>1</v>
      </c>
      <c r="CR8" s="85">
        <v>0</v>
      </c>
      <c r="CS8" s="85">
        <v>0</v>
      </c>
      <c r="CT8" s="85">
        <v>0</v>
      </c>
      <c r="CU8" s="85">
        <v>0</v>
      </c>
      <c r="CV8" s="85">
        <v>0</v>
      </c>
      <c r="CW8" s="85">
        <v>0</v>
      </c>
      <c r="CX8" s="85">
        <v>0</v>
      </c>
      <c r="CY8" s="85">
        <v>0</v>
      </c>
      <c r="DA8" s="89" t="s">
        <v>637</v>
      </c>
      <c r="DD8" s="85">
        <v>1</v>
      </c>
      <c r="DE8" s="85">
        <v>0</v>
      </c>
      <c r="DF8" s="85">
        <v>0</v>
      </c>
      <c r="DG8" s="85">
        <v>0</v>
      </c>
      <c r="DH8" s="85">
        <v>0</v>
      </c>
      <c r="DI8" s="85">
        <v>0</v>
      </c>
      <c r="DK8" s="89" t="s">
        <v>1117</v>
      </c>
      <c r="DL8" s="89" t="s">
        <v>1118</v>
      </c>
      <c r="DM8" s="89" t="s">
        <v>1116</v>
      </c>
      <c r="DN8" s="85">
        <v>0</v>
      </c>
      <c r="DO8" s="85">
        <v>1</v>
      </c>
      <c r="DP8" s="85">
        <v>0</v>
      </c>
      <c r="DQ8" s="85">
        <v>0</v>
      </c>
      <c r="DR8" s="85">
        <v>0</v>
      </c>
      <c r="DS8" s="85">
        <v>0</v>
      </c>
      <c r="DU8" s="89" t="s">
        <v>637</v>
      </c>
      <c r="DX8" s="85">
        <v>0</v>
      </c>
      <c r="DY8" s="85">
        <v>0</v>
      </c>
      <c r="DZ8" s="85">
        <v>0</v>
      </c>
      <c r="EA8" s="85">
        <v>0</v>
      </c>
      <c r="EB8" s="85">
        <v>0</v>
      </c>
      <c r="EC8" s="85">
        <v>0</v>
      </c>
      <c r="EE8" s="88" t="s">
        <v>616</v>
      </c>
      <c r="EH8" s="85">
        <v>0</v>
      </c>
      <c r="EI8" s="85">
        <v>0</v>
      </c>
      <c r="EJ8" s="85">
        <v>0</v>
      </c>
      <c r="EK8" s="85">
        <v>0</v>
      </c>
      <c r="EL8" s="85">
        <v>0</v>
      </c>
      <c r="EM8" s="85">
        <v>0</v>
      </c>
      <c r="EO8" s="85" t="s">
        <v>1039</v>
      </c>
      <c r="EP8" s="88" t="s">
        <v>1027</v>
      </c>
      <c r="EQ8" s="85" t="s">
        <v>1007</v>
      </c>
      <c r="ER8" s="88" t="s">
        <v>1007</v>
      </c>
    </row>
    <row r="9" spans="1:149" s="89" customFormat="1" x14ac:dyDescent="0.35">
      <c r="A9" s="85">
        <v>4</v>
      </c>
      <c r="B9" s="86" t="s">
        <v>399</v>
      </c>
      <c r="C9" s="86" t="s">
        <v>242</v>
      </c>
      <c r="D9" s="87" t="s">
        <v>243</v>
      </c>
      <c r="E9" s="85">
        <v>2000</v>
      </c>
      <c r="F9" s="88" t="s">
        <v>409</v>
      </c>
      <c r="G9" s="88" t="s">
        <v>408</v>
      </c>
      <c r="H9" s="88" t="s">
        <v>235</v>
      </c>
      <c r="I9" s="88" t="s">
        <v>235</v>
      </c>
      <c r="J9" s="90" t="s">
        <v>156</v>
      </c>
      <c r="K9" s="90"/>
      <c r="L9" s="88" t="s">
        <v>235</v>
      </c>
      <c r="M9" s="90" t="s">
        <v>156</v>
      </c>
      <c r="N9" s="85" t="s">
        <v>357</v>
      </c>
      <c r="O9" s="88" t="s">
        <v>622</v>
      </c>
      <c r="P9" s="88" t="s">
        <v>1086</v>
      </c>
      <c r="Q9" s="85" t="s">
        <v>516</v>
      </c>
      <c r="R9" s="85">
        <v>0</v>
      </c>
      <c r="S9" s="85" t="s">
        <v>171</v>
      </c>
      <c r="T9" s="85">
        <v>1</v>
      </c>
      <c r="U9" s="85" t="s">
        <v>352</v>
      </c>
      <c r="V9" s="88" t="s">
        <v>250</v>
      </c>
      <c r="W9" s="85">
        <v>1</v>
      </c>
      <c r="X9" s="88" t="s">
        <v>362</v>
      </c>
      <c r="Y9" s="96">
        <v>0</v>
      </c>
      <c r="Z9" s="85" t="s">
        <v>359</v>
      </c>
      <c r="AA9" s="85">
        <v>1</v>
      </c>
      <c r="AB9" s="85">
        <v>0</v>
      </c>
      <c r="AC9" s="88" t="s">
        <v>251</v>
      </c>
      <c r="AD9" s="85">
        <v>2000</v>
      </c>
      <c r="AE9" s="88" t="s">
        <v>351</v>
      </c>
      <c r="AF9" s="85">
        <v>0</v>
      </c>
      <c r="AG9" s="88" t="s">
        <v>351</v>
      </c>
      <c r="AH9" s="88"/>
      <c r="AI9" s="88"/>
      <c r="AJ9" s="85">
        <v>1</v>
      </c>
      <c r="AK9" s="85">
        <v>1</v>
      </c>
      <c r="AL9" s="85">
        <v>1</v>
      </c>
      <c r="AM9" s="85">
        <v>1</v>
      </c>
      <c r="AN9" s="85">
        <v>0</v>
      </c>
      <c r="AO9" s="85">
        <v>0</v>
      </c>
      <c r="AP9" s="85">
        <v>1</v>
      </c>
      <c r="AQ9" s="85">
        <v>1</v>
      </c>
      <c r="AR9" s="85">
        <v>0</v>
      </c>
      <c r="AS9" s="85">
        <v>1</v>
      </c>
      <c r="AT9" s="85">
        <v>1</v>
      </c>
      <c r="AU9" s="85">
        <v>0</v>
      </c>
      <c r="AV9" s="85">
        <v>1</v>
      </c>
      <c r="AW9" s="85">
        <v>0</v>
      </c>
      <c r="AX9" s="85">
        <v>1</v>
      </c>
      <c r="AY9" s="85">
        <v>0</v>
      </c>
      <c r="AZ9" s="85">
        <v>1</v>
      </c>
      <c r="BA9" s="85">
        <v>0</v>
      </c>
      <c r="BB9" s="85">
        <v>1</v>
      </c>
      <c r="BC9" s="85">
        <v>0</v>
      </c>
      <c r="BD9" s="85">
        <v>1</v>
      </c>
      <c r="BE9" s="90">
        <f t="shared" si="0"/>
        <v>13</v>
      </c>
      <c r="BF9" s="92">
        <f t="shared" si="1"/>
        <v>61.904761904761905</v>
      </c>
      <c r="BG9" s="88"/>
      <c r="BH9" s="85">
        <v>1</v>
      </c>
      <c r="BI9" s="85">
        <v>1</v>
      </c>
      <c r="BJ9" s="85">
        <v>0</v>
      </c>
      <c r="BK9" s="85">
        <v>0</v>
      </c>
      <c r="BL9" s="85">
        <v>0</v>
      </c>
      <c r="BM9" s="85">
        <v>0</v>
      </c>
      <c r="BN9" s="85">
        <v>1</v>
      </c>
      <c r="BO9" s="85">
        <v>0</v>
      </c>
      <c r="BP9" s="85">
        <v>0</v>
      </c>
      <c r="BQ9" s="85">
        <v>0</v>
      </c>
      <c r="BR9" s="85">
        <v>0</v>
      </c>
      <c r="BS9" s="85">
        <v>1</v>
      </c>
      <c r="BT9" s="85">
        <v>1</v>
      </c>
      <c r="BU9" s="85">
        <v>0</v>
      </c>
      <c r="BV9" s="85">
        <v>1</v>
      </c>
      <c r="BW9" s="85">
        <v>1</v>
      </c>
      <c r="BX9" s="85">
        <v>0</v>
      </c>
      <c r="BY9" s="85">
        <v>0</v>
      </c>
      <c r="BZ9" s="85">
        <v>1</v>
      </c>
      <c r="CA9" s="90">
        <f t="shared" si="2"/>
        <v>8</v>
      </c>
      <c r="CB9" s="93">
        <f t="shared" si="3"/>
        <v>42.10526315789474</v>
      </c>
      <c r="CD9" s="89" t="s">
        <v>631</v>
      </c>
      <c r="CE9" s="89" t="s">
        <v>640</v>
      </c>
      <c r="CF9" s="89" t="s">
        <v>639</v>
      </c>
      <c r="CG9" s="85">
        <v>0</v>
      </c>
      <c r="CH9" s="85">
        <v>0</v>
      </c>
      <c r="CI9" s="85">
        <v>1</v>
      </c>
      <c r="CJ9" s="85">
        <v>0</v>
      </c>
      <c r="CK9" s="85">
        <v>0</v>
      </c>
      <c r="CL9" s="85">
        <v>0</v>
      </c>
      <c r="CN9" s="89" t="s">
        <v>642</v>
      </c>
      <c r="CO9" s="89" t="s">
        <v>643</v>
      </c>
      <c r="CP9" s="89" t="s">
        <v>641</v>
      </c>
      <c r="CQ9" s="85">
        <v>3</v>
      </c>
      <c r="CR9" s="85">
        <v>1</v>
      </c>
      <c r="CS9" s="85">
        <v>0</v>
      </c>
      <c r="CT9" s="85">
        <v>0</v>
      </c>
      <c r="CU9" s="85">
        <v>0</v>
      </c>
      <c r="CV9" s="85">
        <v>0</v>
      </c>
      <c r="CW9" s="85">
        <v>1</v>
      </c>
      <c r="CX9" s="85">
        <v>0</v>
      </c>
      <c r="CY9" s="85">
        <v>0</v>
      </c>
      <c r="DA9" s="89" t="s">
        <v>644</v>
      </c>
      <c r="DB9" s="89" t="s">
        <v>653</v>
      </c>
      <c r="DC9" s="89" t="s">
        <v>652</v>
      </c>
      <c r="DD9" s="85">
        <v>0</v>
      </c>
      <c r="DE9" s="85">
        <v>1</v>
      </c>
      <c r="DF9" s="85">
        <v>0</v>
      </c>
      <c r="DG9" s="85">
        <v>0</v>
      </c>
      <c r="DH9" s="85">
        <v>0</v>
      </c>
      <c r="DI9" s="85">
        <v>0</v>
      </c>
      <c r="DK9" s="89" t="s">
        <v>647</v>
      </c>
      <c r="DL9" s="89" t="s">
        <v>648</v>
      </c>
      <c r="DM9" s="89" t="s">
        <v>1119</v>
      </c>
      <c r="DN9" s="85">
        <v>0</v>
      </c>
      <c r="DO9" s="85">
        <v>2</v>
      </c>
      <c r="DP9" s="85">
        <v>0</v>
      </c>
      <c r="DQ9" s="85">
        <v>0</v>
      </c>
      <c r="DR9" s="85">
        <v>0</v>
      </c>
      <c r="DS9" s="85">
        <v>0</v>
      </c>
      <c r="DT9" s="85"/>
      <c r="DU9" s="89" t="s">
        <v>158</v>
      </c>
      <c r="DV9" s="89" t="s">
        <v>646</v>
      </c>
      <c r="DW9" s="89" t="s">
        <v>645</v>
      </c>
      <c r="DX9" s="85">
        <v>0</v>
      </c>
      <c r="DY9" s="85">
        <v>1</v>
      </c>
      <c r="DZ9" s="85">
        <v>0</v>
      </c>
      <c r="EA9" s="85">
        <v>0</v>
      </c>
      <c r="EB9" s="85">
        <v>0</v>
      </c>
      <c r="EC9" s="85">
        <v>0</v>
      </c>
      <c r="EE9" s="89" t="s">
        <v>649</v>
      </c>
      <c r="EF9" s="89" t="s">
        <v>651</v>
      </c>
      <c r="EG9" s="89" t="s">
        <v>650</v>
      </c>
      <c r="EH9" s="85">
        <v>0</v>
      </c>
      <c r="EI9" s="85">
        <v>0</v>
      </c>
      <c r="EJ9" s="85">
        <v>0</v>
      </c>
      <c r="EK9" s="85">
        <v>1</v>
      </c>
      <c r="EL9" s="85">
        <v>0</v>
      </c>
      <c r="EM9" s="85">
        <v>0</v>
      </c>
      <c r="EO9" s="98" t="s">
        <v>1040</v>
      </c>
      <c r="EP9" s="88" t="s">
        <v>1027</v>
      </c>
      <c r="EQ9" s="85" t="s">
        <v>1007</v>
      </c>
      <c r="ER9" s="88" t="s">
        <v>1007</v>
      </c>
    </row>
    <row r="10" spans="1:149" s="89" customFormat="1" x14ac:dyDescent="0.35">
      <c r="A10" s="85">
        <v>5</v>
      </c>
      <c r="B10" s="86" t="s">
        <v>398</v>
      </c>
      <c r="C10" s="99" t="s">
        <v>254</v>
      </c>
      <c r="D10" s="87" t="s">
        <v>255</v>
      </c>
      <c r="E10" s="85">
        <v>2016</v>
      </c>
      <c r="F10" s="88" t="s">
        <v>411</v>
      </c>
      <c r="G10" s="88" t="s">
        <v>410</v>
      </c>
      <c r="H10" s="88" t="s">
        <v>256</v>
      </c>
      <c r="I10" s="88" t="s">
        <v>318</v>
      </c>
      <c r="J10" s="90" t="s">
        <v>156</v>
      </c>
      <c r="K10" s="90"/>
      <c r="L10" s="88" t="s">
        <v>260</v>
      </c>
      <c r="M10" s="90" t="s">
        <v>156</v>
      </c>
      <c r="N10" s="85" t="s">
        <v>358</v>
      </c>
      <c r="O10" s="91" t="s">
        <v>741</v>
      </c>
      <c r="P10" s="91" t="s">
        <v>1087</v>
      </c>
      <c r="Q10" s="90" t="s">
        <v>184</v>
      </c>
      <c r="R10" s="90">
        <v>1</v>
      </c>
      <c r="S10" s="85" t="s">
        <v>293</v>
      </c>
      <c r="T10" s="85">
        <v>1</v>
      </c>
      <c r="U10" s="85" t="s">
        <v>353</v>
      </c>
      <c r="V10" s="88" t="s">
        <v>361</v>
      </c>
      <c r="W10" s="85">
        <v>10</v>
      </c>
      <c r="X10" s="88" t="s">
        <v>343</v>
      </c>
      <c r="Y10" s="96">
        <v>0.03</v>
      </c>
      <c r="Z10" s="88" t="s">
        <v>344</v>
      </c>
      <c r="AA10" s="85">
        <v>0</v>
      </c>
      <c r="AB10" s="85">
        <v>1</v>
      </c>
      <c r="AC10" s="88"/>
      <c r="AD10" s="85">
        <v>2016</v>
      </c>
      <c r="AE10" s="88" t="s">
        <v>351</v>
      </c>
      <c r="AF10" s="85">
        <v>0</v>
      </c>
      <c r="AG10" s="88" t="s">
        <v>351</v>
      </c>
      <c r="AH10" s="88"/>
      <c r="AI10" s="88"/>
      <c r="AJ10" s="85">
        <v>1</v>
      </c>
      <c r="AK10" s="85">
        <v>1</v>
      </c>
      <c r="AL10" s="85">
        <v>1</v>
      </c>
      <c r="AM10" s="85">
        <v>1</v>
      </c>
      <c r="AN10" s="85">
        <v>1</v>
      </c>
      <c r="AO10" s="85">
        <v>1</v>
      </c>
      <c r="AP10" s="85">
        <v>1</v>
      </c>
      <c r="AQ10" s="85">
        <v>1</v>
      </c>
      <c r="AR10" s="85">
        <v>1</v>
      </c>
      <c r="AS10" s="85">
        <v>1</v>
      </c>
      <c r="AT10" s="85">
        <v>1</v>
      </c>
      <c r="AU10" s="85">
        <v>1</v>
      </c>
      <c r="AV10" s="85">
        <v>1</v>
      </c>
      <c r="AW10" s="85">
        <v>1</v>
      </c>
      <c r="AX10" s="85">
        <v>1</v>
      </c>
      <c r="AY10" s="85">
        <v>1</v>
      </c>
      <c r="AZ10" s="85">
        <v>1</v>
      </c>
      <c r="BA10" s="85">
        <v>1</v>
      </c>
      <c r="BB10" s="85">
        <v>1</v>
      </c>
      <c r="BC10" s="85">
        <v>1</v>
      </c>
      <c r="BD10" s="85">
        <v>1</v>
      </c>
      <c r="BE10" s="90">
        <f t="shared" si="0"/>
        <v>21</v>
      </c>
      <c r="BF10" s="92">
        <f t="shared" si="1"/>
        <v>100</v>
      </c>
      <c r="BG10" s="88"/>
      <c r="BH10" s="85">
        <v>1</v>
      </c>
      <c r="BI10" s="85">
        <v>1</v>
      </c>
      <c r="BJ10" s="85">
        <v>1</v>
      </c>
      <c r="BK10" s="85">
        <v>1</v>
      </c>
      <c r="BL10" s="85">
        <v>0</v>
      </c>
      <c r="BM10" s="85">
        <v>1</v>
      </c>
      <c r="BN10" s="85">
        <v>1</v>
      </c>
      <c r="BO10" s="85">
        <v>0</v>
      </c>
      <c r="BP10" s="85">
        <v>0</v>
      </c>
      <c r="BQ10" s="85">
        <v>1</v>
      </c>
      <c r="BR10" s="85">
        <v>1</v>
      </c>
      <c r="BS10" s="85">
        <v>1</v>
      </c>
      <c r="BT10" s="85">
        <v>0</v>
      </c>
      <c r="BU10" s="85">
        <v>1</v>
      </c>
      <c r="BV10" s="85">
        <v>1</v>
      </c>
      <c r="BW10" s="85">
        <v>1</v>
      </c>
      <c r="BX10" s="85">
        <v>0</v>
      </c>
      <c r="BY10" s="85">
        <v>1</v>
      </c>
      <c r="BZ10" s="85">
        <v>1</v>
      </c>
      <c r="CA10" s="90">
        <f t="shared" si="2"/>
        <v>14</v>
      </c>
      <c r="CB10" s="93">
        <f t="shared" si="3"/>
        <v>73.684210526315795</v>
      </c>
      <c r="CD10" s="89" t="s">
        <v>798</v>
      </c>
      <c r="CE10" s="89" t="s">
        <v>799</v>
      </c>
      <c r="CF10" s="89" t="s">
        <v>793</v>
      </c>
      <c r="CG10" s="85">
        <v>0</v>
      </c>
      <c r="CH10" s="85">
        <v>1</v>
      </c>
      <c r="CI10" s="85">
        <v>0</v>
      </c>
      <c r="CJ10" s="85">
        <v>0</v>
      </c>
      <c r="CK10" s="85">
        <v>0</v>
      </c>
      <c r="CL10" s="85">
        <v>0</v>
      </c>
      <c r="CN10" s="89" t="s">
        <v>795</v>
      </c>
      <c r="CO10" s="89" t="s">
        <v>638</v>
      </c>
      <c r="CP10" s="89" t="s">
        <v>796</v>
      </c>
      <c r="CQ10" s="85">
        <v>1</v>
      </c>
      <c r="CR10" s="85">
        <v>0</v>
      </c>
      <c r="CS10" s="85">
        <v>0</v>
      </c>
      <c r="CT10" s="85">
        <v>3</v>
      </c>
      <c r="CU10" s="85">
        <v>0</v>
      </c>
      <c r="CV10" s="85">
        <v>0</v>
      </c>
      <c r="CW10" s="85">
        <v>0</v>
      </c>
      <c r="CX10" s="85">
        <v>0</v>
      </c>
      <c r="CY10" s="85">
        <v>0</v>
      </c>
      <c r="DA10" s="89" t="s">
        <v>612</v>
      </c>
      <c r="DB10" s="89" t="s">
        <v>800</v>
      </c>
      <c r="DC10" s="89" t="s">
        <v>797</v>
      </c>
      <c r="DD10" s="85">
        <v>0</v>
      </c>
      <c r="DE10" s="85">
        <v>1</v>
      </c>
      <c r="DF10" s="85">
        <v>0</v>
      </c>
      <c r="DG10" s="85">
        <v>0</v>
      </c>
      <c r="DH10" s="85">
        <v>1</v>
      </c>
      <c r="DI10" s="85">
        <v>0</v>
      </c>
      <c r="DK10" s="89" t="s">
        <v>794</v>
      </c>
      <c r="DL10" s="89" t="s">
        <v>802</v>
      </c>
      <c r="DM10" s="89" t="s">
        <v>801</v>
      </c>
      <c r="DN10" s="85">
        <v>0</v>
      </c>
      <c r="DO10" s="85">
        <v>3</v>
      </c>
      <c r="DP10" s="85">
        <v>0</v>
      </c>
      <c r="DQ10" s="85">
        <v>0</v>
      </c>
      <c r="DR10" s="85">
        <v>0</v>
      </c>
      <c r="DS10" s="85">
        <v>0</v>
      </c>
      <c r="DT10" s="85"/>
      <c r="DU10" s="89" t="s">
        <v>184</v>
      </c>
      <c r="DV10" s="89" t="s">
        <v>494</v>
      </c>
      <c r="DW10" s="89" t="s">
        <v>803</v>
      </c>
      <c r="DX10" s="85">
        <v>0</v>
      </c>
      <c r="DY10" s="85">
        <v>1</v>
      </c>
      <c r="DZ10" s="85">
        <v>0</v>
      </c>
      <c r="EA10" s="85">
        <v>0</v>
      </c>
      <c r="EB10" s="85">
        <v>0</v>
      </c>
      <c r="EC10" s="85">
        <v>0</v>
      </c>
      <c r="EE10" s="88" t="s">
        <v>616</v>
      </c>
      <c r="EH10" s="85">
        <v>0</v>
      </c>
      <c r="EI10" s="85">
        <v>0</v>
      </c>
      <c r="EJ10" s="85">
        <v>0</v>
      </c>
      <c r="EK10" s="85">
        <v>0</v>
      </c>
      <c r="EL10" s="85">
        <v>0</v>
      </c>
      <c r="EM10" s="85">
        <v>0</v>
      </c>
      <c r="EO10" s="85" t="s">
        <v>1041</v>
      </c>
      <c r="EP10" s="89" t="s">
        <v>1031</v>
      </c>
      <c r="EQ10" s="85" t="s">
        <v>1006</v>
      </c>
      <c r="ER10" s="88" t="s">
        <v>1030</v>
      </c>
      <c r="ES10" s="88" t="s">
        <v>1032</v>
      </c>
    </row>
    <row r="11" spans="1:149" s="89" customFormat="1" x14ac:dyDescent="0.35">
      <c r="A11" s="85">
        <v>6</v>
      </c>
      <c r="B11" s="95" t="s">
        <v>398</v>
      </c>
      <c r="C11" s="95" t="s">
        <v>366</v>
      </c>
      <c r="D11" s="89" t="s">
        <v>367</v>
      </c>
      <c r="E11" s="90">
        <v>2019</v>
      </c>
      <c r="F11" s="88" t="s">
        <v>381</v>
      </c>
      <c r="G11" s="64" t="s">
        <v>407</v>
      </c>
      <c r="H11" s="89" t="s">
        <v>390</v>
      </c>
      <c r="I11" s="88" t="s">
        <v>169</v>
      </c>
      <c r="J11" s="90" t="s">
        <v>156</v>
      </c>
      <c r="K11" s="90"/>
      <c r="L11" s="88" t="s">
        <v>169</v>
      </c>
      <c r="M11" s="90" t="s">
        <v>156</v>
      </c>
      <c r="N11" s="90" t="s">
        <v>358</v>
      </c>
      <c r="O11" s="91" t="s">
        <v>741</v>
      </c>
      <c r="P11" s="91" t="s">
        <v>1085</v>
      </c>
      <c r="Q11" s="90" t="s">
        <v>184</v>
      </c>
      <c r="R11" s="90">
        <v>1</v>
      </c>
      <c r="S11" s="85" t="s">
        <v>293</v>
      </c>
      <c r="T11" s="85">
        <v>1</v>
      </c>
      <c r="U11" s="85" t="s">
        <v>353</v>
      </c>
      <c r="V11" s="88" t="s">
        <v>361</v>
      </c>
      <c r="W11" s="88" t="s">
        <v>508</v>
      </c>
      <c r="X11" s="88" t="s">
        <v>362</v>
      </c>
      <c r="Y11" s="100">
        <v>0.03</v>
      </c>
      <c r="Z11" s="90" t="s">
        <v>351</v>
      </c>
      <c r="AA11" s="90">
        <v>0</v>
      </c>
      <c r="AB11" s="90">
        <v>1</v>
      </c>
      <c r="AC11" s="88" t="s">
        <v>251</v>
      </c>
      <c r="AD11" s="90">
        <v>2018</v>
      </c>
      <c r="AE11" s="88" t="s">
        <v>351</v>
      </c>
      <c r="AF11" s="85">
        <v>0</v>
      </c>
      <c r="AG11" s="101" t="s">
        <v>511</v>
      </c>
      <c r="AH11" s="101" t="s">
        <v>510</v>
      </c>
      <c r="AJ11" s="85">
        <v>1</v>
      </c>
      <c r="AK11" s="85">
        <v>1</v>
      </c>
      <c r="AL11" s="85">
        <v>1</v>
      </c>
      <c r="AM11" s="85">
        <v>1</v>
      </c>
      <c r="AN11" s="85">
        <v>1</v>
      </c>
      <c r="AO11" s="85">
        <v>1</v>
      </c>
      <c r="AP11" s="85">
        <v>1</v>
      </c>
      <c r="AQ11" s="85">
        <v>1</v>
      </c>
      <c r="AR11" s="85">
        <v>1</v>
      </c>
      <c r="AS11" s="85">
        <v>1</v>
      </c>
      <c r="AT11" s="85">
        <v>1</v>
      </c>
      <c r="AU11" s="85">
        <v>1</v>
      </c>
      <c r="AV11" s="85">
        <v>1</v>
      </c>
      <c r="AW11" s="85">
        <v>1</v>
      </c>
      <c r="AX11" s="85">
        <v>1</v>
      </c>
      <c r="AY11" s="85">
        <v>1</v>
      </c>
      <c r="AZ11" s="85">
        <v>1</v>
      </c>
      <c r="BA11" s="85">
        <v>1</v>
      </c>
      <c r="BB11" s="85">
        <v>1</v>
      </c>
      <c r="BC11" s="85">
        <v>0</v>
      </c>
      <c r="BD11" s="85">
        <v>1</v>
      </c>
      <c r="BE11" s="90">
        <f t="shared" si="0"/>
        <v>20</v>
      </c>
      <c r="BF11" s="92">
        <f t="shared" si="1"/>
        <v>95.238095238095241</v>
      </c>
      <c r="BG11" s="85"/>
      <c r="BH11" s="85">
        <v>1</v>
      </c>
      <c r="BI11" s="85">
        <v>1</v>
      </c>
      <c r="BJ11" s="85">
        <v>1</v>
      </c>
      <c r="BK11" s="85">
        <v>1</v>
      </c>
      <c r="BL11" s="85">
        <v>0</v>
      </c>
      <c r="BM11" s="85">
        <v>1</v>
      </c>
      <c r="BN11" s="85">
        <v>1</v>
      </c>
      <c r="BO11" s="85">
        <v>1</v>
      </c>
      <c r="BP11" s="85">
        <v>1</v>
      </c>
      <c r="BQ11" s="85">
        <v>1</v>
      </c>
      <c r="BR11" s="85">
        <v>1</v>
      </c>
      <c r="BS11" s="85">
        <v>1</v>
      </c>
      <c r="BT11" s="85">
        <v>1</v>
      </c>
      <c r="BU11" s="85">
        <v>1</v>
      </c>
      <c r="BV11" s="85">
        <v>1</v>
      </c>
      <c r="BW11" s="85">
        <v>1</v>
      </c>
      <c r="BX11" s="85">
        <v>1</v>
      </c>
      <c r="BY11" s="85">
        <v>0</v>
      </c>
      <c r="BZ11" s="85">
        <v>1</v>
      </c>
      <c r="CA11" s="90">
        <f t="shared" si="2"/>
        <v>17</v>
      </c>
      <c r="CB11" s="93">
        <f t="shared" si="3"/>
        <v>89.473684210526315</v>
      </c>
      <c r="CD11" s="89" t="s">
        <v>782</v>
      </c>
      <c r="CE11" s="89" t="s">
        <v>783</v>
      </c>
      <c r="CF11" s="89" t="s">
        <v>512</v>
      </c>
      <c r="CG11" s="85">
        <v>0</v>
      </c>
      <c r="CH11" s="85">
        <v>1</v>
      </c>
      <c r="CI11" s="85">
        <v>0</v>
      </c>
      <c r="CJ11" s="85">
        <v>0</v>
      </c>
      <c r="CK11" s="85">
        <v>0</v>
      </c>
      <c r="CL11" s="85">
        <v>0</v>
      </c>
      <c r="CN11" s="89" t="s">
        <v>784</v>
      </c>
      <c r="CO11" s="89" t="s">
        <v>788</v>
      </c>
      <c r="CP11" s="89" t="s">
        <v>789</v>
      </c>
      <c r="CQ11" s="85">
        <v>2</v>
      </c>
      <c r="CR11" s="85">
        <v>0</v>
      </c>
      <c r="CS11" s="85">
        <v>0</v>
      </c>
      <c r="CT11" s="85">
        <v>0</v>
      </c>
      <c r="CU11" s="85">
        <v>0</v>
      </c>
      <c r="CV11" s="85">
        <v>0</v>
      </c>
      <c r="CW11" s="85">
        <v>0</v>
      </c>
      <c r="CX11" s="85">
        <v>0</v>
      </c>
      <c r="CY11" s="85">
        <v>0</v>
      </c>
      <c r="DA11" s="89" t="s">
        <v>786</v>
      </c>
      <c r="DB11" s="89" t="s">
        <v>787</v>
      </c>
      <c r="DC11" s="89" t="s">
        <v>785</v>
      </c>
      <c r="DD11" s="85">
        <v>0</v>
      </c>
      <c r="DE11" s="85">
        <v>1</v>
      </c>
      <c r="DF11" s="85">
        <v>0</v>
      </c>
      <c r="DG11" s="85">
        <v>1</v>
      </c>
      <c r="DH11" s="85">
        <v>0</v>
      </c>
      <c r="DI11" s="85">
        <v>0</v>
      </c>
      <c r="DK11" s="89" t="s">
        <v>654</v>
      </c>
      <c r="DL11" s="89" t="s">
        <v>791</v>
      </c>
      <c r="DM11" s="89" t="s">
        <v>790</v>
      </c>
      <c r="DN11" s="85">
        <v>0</v>
      </c>
      <c r="DO11" s="85">
        <v>1</v>
      </c>
      <c r="DP11" s="85">
        <v>0</v>
      </c>
      <c r="DQ11" s="85">
        <v>1</v>
      </c>
      <c r="DR11" s="85">
        <v>0</v>
      </c>
      <c r="DS11" s="85">
        <v>0</v>
      </c>
      <c r="DT11" s="85"/>
      <c r="DU11" s="89" t="s">
        <v>184</v>
      </c>
      <c r="DV11" s="89" t="s">
        <v>494</v>
      </c>
      <c r="DW11" s="89" t="s">
        <v>509</v>
      </c>
      <c r="DX11" s="85">
        <v>0</v>
      </c>
      <c r="DY11" s="85">
        <v>1</v>
      </c>
      <c r="DZ11" s="85">
        <v>0</v>
      </c>
      <c r="EA11" s="85">
        <v>0</v>
      </c>
      <c r="EB11" s="85">
        <v>0</v>
      </c>
      <c r="EC11" s="85">
        <v>0</v>
      </c>
      <c r="EE11" s="89" t="s">
        <v>514</v>
      </c>
      <c r="EF11" s="89" t="s">
        <v>515</v>
      </c>
      <c r="EG11" s="89" t="s">
        <v>792</v>
      </c>
      <c r="EH11" s="85">
        <v>0</v>
      </c>
      <c r="EI11" s="85">
        <v>1</v>
      </c>
      <c r="EJ11" s="85">
        <v>0</v>
      </c>
      <c r="EK11" s="85">
        <v>0</v>
      </c>
      <c r="EL11" s="85">
        <v>0</v>
      </c>
      <c r="EM11" s="85">
        <v>0</v>
      </c>
      <c r="EO11" s="85" t="s">
        <v>1036</v>
      </c>
      <c r="EP11" s="89" t="s">
        <v>1033</v>
      </c>
      <c r="EQ11" s="85" t="s">
        <v>1006</v>
      </c>
      <c r="ER11" s="88" t="s">
        <v>1007</v>
      </c>
      <c r="ES11" s="89" t="s">
        <v>1034</v>
      </c>
    </row>
    <row r="12" spans="1:149" s="89" customFormat="1" x14ac:dyDescent="0.35">
      <c r="A12" s="85">
        <v>7</v>
      </c>
      <c r="B12" s="95" t="s">
        <v>1122</v>
      </c>
      <c r="C12" s="89" t="s">
        <v>457</v>
      </c>
      <c r="D12" s="89" t="s">
        <v>458</v>
      </c>
      <c r="E12" s="90">
        <v>2021</v>
      </c>
      <c r="F12" s="89" t="s">
        <v>459</v>
      </c>
      <c r="G12" s="62" t="s">
        <v>480</v>
      </c>
      <c r="H12" s="89" t="s">
        <v>290</v>
      </c>
      <c r="I12" s="88" t="s">
        <v>290</v>
      </c>
      <c r="J12" s="85" t="s">
        <v>156</v>
      </c>
      <c r="K12" s="85"/>
      <c r="L12" s="88" t="s">
        <v>290</v>
      </c>
      <c r="M12" s="85" t="s">
        <v>156</v>
      </c>
      <c r="N12" s="85" t="s">
        <v>357</v>
      </c>
      <c r="O12" s="91" t="s">
        <v>622</v>
      </c>
      <c r="P12" s="91" t="s">
        <v>1087</v>
      </c>
      <c r="Q12" s="85" t="s">
        <v>184</v>
      </c>
      <c r="R12" s="85">
        <v>1</v>
      </c>
      <c r="S12" s="85" t="s">
        <v>171</v>
      </c>
      <c r="T12" s="90">
        <v>1</v>
      </c>
      <c r="U12" s="85" t="s">
        <v>353</v>
      </c>
      <c r="V12" s="89" t="s">
        <v>161</v>
      </c>
      <c r="W12" s="85">
        <v>40</v>
      </c>
      <c r="X12" s="88" t="s">
        <v>522</v>
      </c>
      <c r="Y12" s="96">
        <v>0.03</v>
      </c>
      <c r="Z12" s="85" t="s">
        <v>163</v>
      </c>
      <c r="AA12" s="85">
        <v>1</v>
      </c>
      <c r="AB12" s="85">
        <v>1</v>
      </c>
      <c r="AC12" s="88" t="s">
        <v>589</v>
      </c>
      <c r="AD12" s="85">
        <v>2019</v>
      </c>
      <c r="AE12" s="91" t="s">
        <v>523</v>
      </c>
      <c r="AF12" s="85">
        <v>1</v>
      </c>
      <c r="AG12" s="102" t="s">
        <v>517</v>
      </c>
      <c r="AH12" s="102" t="s">
        <v>518</v>
      </c>
      <c r="AJ12" s="85">
        <v>1</v>
      </c>
      <c r="AK12" s="85">
        <v>1</v>
      </c>
      <c r="AL12" s="85">
        <v>1</v>
      </c>
      <c r="AM12" s="85">
        <v>1</v>
      </c>
      <c r="AN12" s="85">
        <v>1</v>
      </c>
      <c r="AO12" s="85">
        <v>0</v>
      </c>
      <c r="AP12" s="85">
        <v>0</v>
      </c>
      <c r="AQ12" s="85">
        <v>1</v>
      </c>
      <c r="AR12" s="85">
        <v>1</v>
      </c>
      <c r="AS12" s="85">
        <v>1</v>
      </c>
      <c r="AT12" s="85">
        <v>1</v>
      </c>
      <c r="AU12" s="85">
        <v>0</v>
      </c>
      <c r="AV12" s="85">
        <v>1</v>
      </c>
      <c r="AW12" s="85">
        <v>1</v>
      </c>
      <c r="AX12" s="85">
        <v>1</v>
      </c>
      <c r="AY12" s="85">
        <v>1</v>
      </c>
      <c r="AZ12" s="85">
        <v>1</v>
      </c>
      <c r="BA12" s="85">
        <v>0</v>
      </c>
      <c r="BB12" s="85">
        <v>1</v>
      </c>
      <c r="BC12" s="85">
        <v>0</v>
      </c>
      <c r="BD12" s="85">
        <v>0</v>
      </c>
      <c r="BE12" s="90">
        <f t="shared" si="0"/>
        <v>15</v>
      </c>
      <c r="BF12" s="92">
        <f t="shared" si="1"/>
        <v>71.428571428571431</v>
      </c>
      <c r="BH12" s="85">
        <v>1</v>
      </c>
      <c r="BI12" s="85">
        <v>1</v>
      </c>
      <c r="BJ12" s="85">
        <v>0</v>
      </c>
      <c r="BK12" s="85">
        <v>1</v>
      </c>
      <c r="BL12" s="85">
        <v>0</v>
      </c>
      <c r="BM12" s="85">
        <v>1</v>
      </c>
      <c r="BN12" s="85">
        <v>1</v>
      </c>
      <c r="BO12" s="85">
        <v>0</v>
      </c>
      <c r="BP12" s="85">
        <v>1</v>
      </c>
      <c r="BQ12" s="85">
        <v>1</v>
      </c>
      <c r="BR12" s="85">
        <v>1</v>
      </c>
      <c r="BS12" s="85">
        <v>1</v>
      </c>
      <c r="BT12" s="85">
        <v>1</v>
      </c>
      <c r="BU12" s="85">
        <v>0</v>
      </c>
      <c r="BV12" s="85">
        <v>0</v>
      </c>
      <c r="BW12" s="85">
        <v>1</v>
      </c>
      <c r="BX12" s="85">
        <v>1</v>
      </c>
      <c r="BY12" s="85">
        <v>0</v>
      </c>
      <c r="BZ12" s="85">
        <v>0</v>
      </c>
      <c r="CA12" s="90">
        <f t="shared" si="2"/>
        <v>12</v>
      </c>
      <c r="CB12" s="93">
        <f t="shared" si="3"/>
        <v>63.157894736842103</v>
      </c>
      <c r="CD12" s="89" t="s">
        <v>513</v>
      </c>
      <c r="CE12" s="89" t="s">
        <v>662</v>
      </c>
      <c r="CF12" s="89" t="s">
        <v>663</v>
      </c>
      <c r="CG12" s="85">
        <v>1</v>
      </c>
      <c r="CH12" s="85">
        <v>0</v>
      </c>
      <c r="CI12" s="85">
        <v>0</v>
      </c>
      <c r="CJ12" s="85">
        <v>0</v>
      </c>
      <c r="CK12" s="85">
        <v>0</v>
      </c>
      <c r="CL12" s="85">
        <v>0</v>
      </c>
      <c r="CN12" s="89" t="s">
        <v>521</v>
      </c>
      <c r="CO12" s="89" t="s">
        <v>1094</v>
      </c>
      <c r="CP12" s="89" t="s">
        <v>519</v>
      </c>
      <c r="CQ12" s="85">
        <v>1</v>
      </c>
      <c r="CR12" s="85">
        <v>0</v>
      </c>
      <c r="CS12" s="85">
        <v>0</v>
      </c>
      <c r="CT12" s="85">
        <v>0</v>
      </c>
      <c r="CU12" s="85">
        <v>0</v>
      </c>
      <c r="CV12" s="85">
        <v>0</v>
      </c>
      <c r="CW12" s="85">
        <v>0</v>
      </c>
      <c r="CX12" s="85">
        <v>1</v>
      </c>
      <c r="CY12" s="85">
        <v>0</v>
      </c>
      <c r="DA12" s="89" t="s">
        <v>666</v>
      </c>
      <c r="DB12" s="89" t="s">
        <v>664</v>
      </c>
      <c r="DC12" s="89" t="s">
        <v>665</v>
      </c>
      <c r="DD12" s="85">
        <v>1</v>
      </c>
      <c r="DE12" s="85">
        <v>0</v>
      </c>
      <c r="DF12" s="85">
        <v>0</v>
      </c>
      <c r="DG12" s="85">
        <v>1</v>
      </c>
      <c r="DH12" s="85">
        <v>0</v>
      </c>
      <c r="DI12" s="85">
        <v>0</v>
      </c>
      <c r="DK12" s="89" t="s">
        <v>666</v>
      </c>
      <c r="DL12" s="89" t="s">
        <v>668</v>
      </c>
      <c r="DM12" s="89" t="s">
        <v>667</v>
      </c>
      <c r="DN12" s="85">
        <v>1</v>
      </c>
      <c r="DO12" s="85">
        <v>2</v>
      </c>
      <c r="DP12" s="85">
        <v>0</v>
      </c>
      <c r="DQ12" s="85">
        <v>0</v>
      </c>
      <c r="DR12" s="85">
        <v>0</v>
      </c>
      <c r="DS12" s="85">
        <v>0</v>
      </c>
      <c r="DT12" s="85"/>
      <c r="DU12" s="89" t="s">
        <v>184</v>
      </c>
      <c r="DV12" s="89" t="s">
        <v>671</v>
      </c>
      <c r="DW12" s="89" t="s">
        <v>670</v>
      </c>
      <c r="DX12" s="85">
        <v>0</v>
      </c>
      <c r="DY12" s="85">
        <v>1</v>
      </c>
      <c r="DZ12" s="85">
        <v>0</v>
      </c>
      <c r="EA12" s="85">
        <v>0</v>
      </c>
      <c r="EB12" s="85">
        <v>0</v>
      </c>
      <c r="EC12" s="85">
        <v>0</v>
      </c>
      <c r="EE12" s="88" t="s">
        <v>616</v>
      </c>
      <c r="EH12" s="85">
        <v>0</v>
      </c>
      <c r="EI12" s="85">
        <v>0</v>
      </c>
      <c r="EJ12" s="85">
        <v>0</v>
      </c>
      <c r="EK12" s="85">
        <v>0</v>
      </c>
      <c r="EL12" s="85">
        <v>0</v>
      </c>
      <c r="EM12" s="85">
        <v>0</v>
      </c>
      <c r="EO12" s="98" t="s">
        <v>1037</v>
      </c>
      <c r="EP12" s="89" t="s">
        <v>1008</v>
      </c>
      <c r="EQ12" s="85" t="s">
        <v>1006</v>
      </c>
      <c r="ER12" s="89" t="s">
        <v>1011</v>
      </c>
      <c r="ES12" s="89" t="s">
        <v>1013</v>
      </c>
    </row>
    <row r="13" spans="1:149" s="89" customFormat="1" x14ac:dyDescent="0.35">
      <c r="A13" s="85">
        <v>8</v>
      </c>
      <c r="B13" s="95" t="s">
        <v>1123</v>
      </c>
      <c r="C13" s="95" t="s">
        <v>474</v>
      </c>
      <c r="D13" s="89" t="s">
        <v>475</v>
      </c>
      <c r="E13" s="90">
        <v>2021</v>
      </c>
      <c r="F13" s="89" t="s">
        <v>477</v>
      </c>
      <c r="G13" s="65" t="s">
        <v>486</v>
      </c>
      <c r="H13" s="89" t="s">
        <v>476</v>
      </c>
      <c r="I13" s="88" t="s">
        <v>524</v>
      </c>
      <c r="J13" s="88" t="s">
        <v>525</v>
      </c>
      <c r="K13" s="88"/>
      <c r="L13" s="88" t="s">
        <v>524</v>
      </c>
      <c r="M13" s="88" t="s">
        <v>525</v>
      </c>
      <c r="N13" s="85" t="s">
        <v>358</v>
      </c>
      <c r="O13" s="91" t="s">
        <v>741</v>
      </c>
      <c r="P13" s="91" t="s">
        <v>1088</v>
      </c>
      <c r="Q13" s="85" t="s">
        <v>526</v>
      </c>
      <c r="R13" s="85">
        <v>1</v>
      </c>
      <c r="S13" s="85" t="s">
        <v>171</v>
      </c>
      <c r="T13" s="85">
        <v>1</v>
      </c>
      <c r="U13" s="85" t="s">
        <v>353</v>
      </c>
      <c r="V13" s="89" t="s">
        <v>534</v>
      </c>
      <c r="W13" s="85">
        <v>100</v>
      </c>
      <c r="X13" s="88" t="s">
        <v>362</v>
      </c>
      <c r="Y13" s="100">
        <v>0.03</v>
      </c>
      <c r="Z13" s="90" t="s">
        <v>359</v>
      </c>
      <c r="AA13" s="90">
        <v>1</v>
      </c>
      <c r="AB13" s="90">
        <v>0</v>
      </c>
      <c r="AC13" s="88" t="s">
        <v>590</v>
      </c>
      <c r="AD13" s="85">
        <v>2010</v>
      </c>
      <c r="AE13" s="91" t="s">
        <v>532</v>
      </c>
      <c r="AF13" s="85">
        <v>0</v>
      </c>
      <c r="AG13" s="89" t="s">
        <v>533</v>
      </c>
      <c r="AH13" s="103" t="s">
        <v>531</v>
      </c>
      <c r="AJ13" s="85">
        <v>1</v>
      </c>
      <c r="AK13" s="85">
        <v>1</v>
      </c>
      <c r="AL13" s="85">
        <v>1</v>
      </c>
      <c r="AM13" s="85">
        <v>1</v>
      </c>
      <c r="AN13" s="85">
        <v>1</v>
      </c>
      <c r="AO13" s="85">
        <v>1</v>
      </c>
      <c r="AP13" s="85">
        <v>1</v>
      </c>
      <c r="AQ13" s="85">
        <v>1</v>
      </c>
      <c r="AR13" s="85">
        <v>1</v>
      </c>
      <c r="AS13" s="85">
        <v>1</v>
      </c>
      <c r="AT13" s="85">
        <v>1</v>
      </c>
      <c r="AU13" s="85">
        <v>1</v>
      </c>
      <c r="AV13" s="85">
        <v>0</v>
      </c>
      <c r="AW13" s="85">
        <v>0</v>
      </c>
      <c r="AX13" s="85">
        <v>1</v>
      </c>
      <c r="AY13" s="85">
        <v>1</v>
      </c>
      <c r="AZ13" s="85">
        <v>1</v>
      </c>
      <c r="BA13" s="85">
        <v>0</v>
      </c>
      <c r="BB13" s="85">
        <v>1</v>
      </c>
      <c r="BC13" s="85">
        <v>0</v>
      </c>
      <c r="BD13" s="85">
        <v>0</v>
      </c>
      <c r="BE13" s="90">
        <f t="shared" si="0"/>
        <v>16</v>
      </c>
      <c r="BF13" s="92">
        <f t="shared" si="1"/>
        <v>76.19047619047619</v>
      </c>
      <c r="BH13" s="85">
        <v>1</v>
      </c>
      <c r="BI13" s="85">
        <v>1</v>
      </c>
      <c r="BJ13" s="85">
        <v>1</v>
      </c>
      <c r="BK13" s="85">
        <v>1</v>
      </c>
      <c r="BL13" s="85">
        <v>1</v>
      </c>
      <c r="BM13" s="85">
        <v>1</v>
      </c>
      <c r="BN13" s="85">
        <v>1</v>
      </c>
      <c r="BO13" s="85">
        <v>1</v>
      </c>
      <c r="BP13" s="85">
        <v>1</v>
      </c>
      <c r="BQ13" s="85">
        <v>1</v>
      </c>
      <c r="BR13" s="85">
        <v>1</v>
      </c>
      <c r="BS13" s="85">
        <v>1</v>
      </c>
      <c r="BT13" s="85">
        <v>1</v>
      </c>
      <c r="BU13" s="85">
        <v>0</v>
      </c>
      <c r="BV13" s="85">
        <v>0</v>
      </c>
      <c r="BW13" s="85">
        <v>1</v>
      </c>
      <c r="BX13" s="85">
        <v>0</v>
      </c>
      <c r="BY13" s="85">
        <v>0</v>
      </c>
      <c r="BZ13" s="85">
        <v>0</v>
      </c>
      <c r="CA13" s="90">
        <f t="shared" si="2"/>
        <v>14</v>
      </c>
      <c r="CB13" s="93">
        <f t="shared" si="3"/>
        <v>73.684210526315795</v>
      </c>
      <c r="CD13" s="89" t="s">
        <v>804</v>
      </c>
      <c r="CE13" s="89" t="s">
        <v>494</v>
      </c>
      <c r="CF13" s="89" t="s">
        <v>530</v>
      </c>
      <c r="CG13" s="85">
        <v>0</v>
      </c>
      <c r="CH13" s="85">
        <v>1</v>
      </c>
      <c r="CI13" s="85">
        <v>0</v>
      </c>
      <c r="CJ13" s="85">
        <v>0</v>
      </c>
      <c r="CK13" s="85">
        <v>0</v>
      </c>
      <c r="CL13" s="85">
        <v>0</v>
      </c>
      <c r="CN13" s="89" t="s">
        <v>729</v>
      </c>
      <c r="CO13" s="89" t="s">
        <v>529</v>
      </c>
      <c r="CP13" s="89" t="s">
        <v>528</v>
      </c>
      <c r="CQ13" s="85">
        <v>0</v>
      </c>
      <c r="CR13" s="85">
        <v>0</v>
      </c>
      <c r="CS13" s="85">
        <v>0</v>
      </c>
      <c r="CT13" s="85">
        <v>0</v>
      </c>
      <c r="CU13" s="85">
        <v>0</v>
      </c>
      <c r="CV13" s="85">
        <v>0</v>
      </c>
      <c r="CW13" s="85">
        <v>0</v>
      </c>
      <c r="CX13" s="85">
        <v>0</v>
      </c>
      <c r="CY13" s="85">
        <v>0</v>
      </c>
      <c r="DA13" s="89" t="s">
        <v>527</v>
      </c>
      <c r="DB13" s="89" t="s">
        <v>809</v>
      </c>
      <c r="DC13" s="89" t="s">
        <v>810</v>
      </c>
      <c r="DD13" s="85">
        <v>0</v>
      </c>
      <c r="DE13" s="85">
        <v>1</v>
      </c>
      <c r="DF13" s="85">
        <v>0</v>
      </c>
      <c r="DG13" s="85">
        <v>0</v>
      </c>
      <c r="DH13" s="85">
        <v>0</v>
      </c>
      <c r="DI13" s="85">
        <v>0</v>
      </c>
      <c r="DK13" s="89" t="s">
        <v>503</v>
      </c>
      <c r="DL13" s="88" t="s">
        <v>893</v>
      </c>
      <c r="DM13" s="89" t="s">
        <v>808</v>
      </c>
      <c r="DN13" s="85">
        <v>0</v>
      </c>
      <c r="DO13" s="85">
        <v>1</v>
      </c>
      <c r="DP13" s="85">
        <v>0</v>
      </c>
      <c r="DQ13" s="85">
        <v>0</v>
      </c>
      <c r="DR13" s="85">
        <v>0</v>
      </c>
      <c r="DS13" s="85">
        <v>0</v>
      </c>
      <c r="DT13" s="85"/>
      <c r="DU13" s="89" t="s">
        <v>805</v>
      </c>
      <c r="DV13" s="89" t="s">
        <v>807</v>
      </c>
      <c r="DW13" s="89" t="s">
        <v>806</v>
      </c>
      <c r="DX13" s="85">
        <v>1</v>
      </c>
      <c r="DY13" s="85">
        <v>1</v>
      </c>
      <c r="DZ13" s="85">
        <v>0</v>
      </c>
      <c r="EA13" s="85">
        <v>0</v>
      </c>
      <c r="EB13" s="85">
        <v>0</v>
      </c>
      <c r="EC13" s="85">
        <v>0</v>
      </c>
      <c r="EE13" s="88" t="s">
        <v>616</v>
      </c>
      <c r="EH13" s="85">
        <v>0</v>
      </c>
      <c r="EI13" s="85">
        <v>0</v>
      </c>
      <c r="EJ13" s="85">
        <v>0</v>
      </c>
      <c r="EK13" s="85">
        <v>0</v>
      </c>
      <c r="EL13" s="85">
        <v>0</v>
      </c>
      <c r="EM13" s="85">
        <v>0</v>
      </c>
      <c r="EO13" s="85">
        <v>9</v>
      </c>
      <c r="EP13" s="89" t="s">
        <v>1004</v>
      </c>
      <c r="EQ13" s="85" t="s">
        <v>1007</v>
      </c>
      <c r="ER13" s="89" t="s">
        <v>1007</v>
      </c>
    </row>
    <row r="14" spans="1:149" s="89" customFormat="1" x14ac:dyDescent="0.35">
      <c r="A14" s="85">
        <v>9</v>
      </c>
      <c r="B14" s="95" t="s">
        <v>397</v>
      </c>
      <c r="C14" s="86" t="s">
        <v>258</v>
      </c>
      <c r="D14" s="87" t="s">
        <v>259</v>
      </c>
      <c r="E14" s="85">
        <v>2006</v>
      </c>
      <c r="F14" s="88" t="s">
        <v>413</v>
      </c>
      <c r="G14" s="64" t="s">
        <v>412</v>
      </c>
      <c r="H14" s="88" t="s">
        <v>235</v>
      </c>
      <c r="I14" s="88" t="s">
        <v>260</v>
      </c>
      <c r="J14" s="90" t="s">
        <v>156</v>
      </c>
      <c r="K14" s="90"/>
      <c r="L14" s="88" t="s">
        <v>260</v>
      </c>
      <c r="M14" s="90" t="s">
        <v>156</v>
      </c>
      <c r="N14" s="85" t="s">
        <v>358</v>
      </c>
      <c r="O14" s="88" t="s">
        <v>622</v>
      </c>
      <c r="P14" s="88" t="s">
        <v>1085</v>
      </c>
      <c r="Q14" s="85" t="s">
        <v>351</v>
      </c>
      <c r="R14" s="85">
        <v>0</v>
      </c>
      <c r="S14" s="85" t="s">
        <v>1083</v>
      </c>
      <c r="T14" s="85">
        <v>0</v>
      </c>
      <c r="U14" s="85" t="s">
        <v>352</v>
      </c>
      <c r="V14" s="88" t="s">
        <v>250</v>
      </c>
      <c r="W14" s="85"/>
      <c r="X14" s="88" t="s">
        <v>362</v>
      </c>
      <c r="Y14" s="96">
        <v>0</v>
      </c>
      <c r="Z14" s="85" t="s">
        <v>351</v>
      </c>
      <c r="AA14" s="85">
        <v>0</v>
      </c>
      <c r="AB14" s="85">
        <v>0</v>
      </c>
      <c r="AC14" s="88" t="s">
        <v>251</v>
      </c>
      <c r="AD14" s="85">
        <v>2004</v>
      </c>
      <c r="AE14" s="88" t="s">
        <v>351</v>
      </c>
      <c r="AF14" s="85">
        <v>0</v>
      </c>
      <c r="AG14" s="88" t="s">
        <v>351</v>
      </c>
      <c r="AH14" s="88"/>
      <c r="AI14" s="88"/>
      <c r="AJ14" s="85">
        <v>0</v>
      </c>
      <c r="AK14" s="85">
        <v>1</v>
      </c>
      <c r="AL14" s="85">
        <v>1</v>
      </c>
      <c r="AM14" s="85">
        <v>1</v>
      </c>
      <c r="AN14" s="85">
        <v>1</v>
      </c>
      <c r="AO14" s="85">
        <v>0</v>
      </c>
      <c r="AP14" s="85">
        <v>0</v>
      </c>
      <c r="AQ14" s="85">
        <v>1</v>
      </c>
      <c r="AR14" s="85">
        <v>0</v>
      </c>
      <c r="AS14" s="85">
        <v>1</v>
      </c>
      <c r="AT14" s="85">
        <v>1</v>
      </c>
      <c r="AU14" s="85">
        <v>0</v>
      </c>
      <c r="AV14" s="85">
        <v>1</v>
      </c>
      <c r="AW14" s="85">
        <v>0</v>
      </c>
      <c r="AX14" s="85">
        <v>0</v>
      </c>
      <c r="AY14" s="85">
        <v>0</v>
      </c>
      <c r="AZ14" s="85">
        <v>0</v>
      </c>
      <c r="BA14" s="85">
        <v>0</v>
      </c>
      <c r="BB14" s="85">
        <v>0</v>
      </c>
      <c r="BC14" s="85">
        <v>0</v>
      </c>
      <c r="BD14" s="85">
        <v>0</v>
      </c>
      <c r="BE14" s="90">
        <f t="shared" si="0"/>
        <v>8</v>
      </c>
      <c r="BF14" s="92">
        <f t="shared" si="1"/>
        <v>38.095238095238095</v>
      </c>
      <c r="BG14" s="88"/>
      <c r="BH14" s="85">
        <v>1</v>
      </c>
      <c r="BI14" s="85">
        <v>1</v>
      </c>
      <c r="BJ14" s="85">
        <v>0</v>
      </c>
      <c r="BK14" s="85">
        <v>1</v>
      </c>
      <c r="BL14" s="85">
        <v>0</v>
      </c>
      <c r="BM14" s="85">
        <v>0</v>
      </c>
      <c r="BN14" s="85">
        <v>1</v>
      </c>
      <c r="BO14" s="85">
        <v>0</v>
      </c>
      <c r="BP14" s="85">
        <v>0</v>
      </c>
      <c r="BQ14" s="85">
        <v>0</v>
      </c>
      <c r="BR14" s="85">
        <v>0</v>
      </c>
      <c r="BS14" s="85">
        <v>0</v>
      </c>
      <c r="BT14" s="85">
        <v>0</v>
      </c>
      <c r="BU14" s="85">
        <v>0</v>
      </c>
      <c r="BV14" s="85">
        <v>0</v>
      </c>
      <c r="BW14" s="85">
        <v>0</v>
      </c>
      <c r="BX14" s="85">
        <v>0</v>
      </c>
      <c r="BY14" s="85">
        <v>0</v>
      </c>
      <c r="BZ14" s="85">
        <v>0</v>
      </c>
      <c r="CA14" s="90">
        <f t="shared" si="2"/>
        <v>4</v>
      </c>
      <c r="CB14" s="93">
        <f t="shared" si="3"/>
        <v>21.05263157894737</v>
      </c>
      <c r="CD14" s="89" t="s">
        <v>637</v>
      </c>
      <c r="CG14" s="85">
        <v>0</v>
      </c>
      <c r="CH14" s="85">
        <v>0</v>
      </c>
      <c r="CI14" s="85">
        <v>0</v>
      </c>
      <c r="CJ14" s="85">
        <v>0</v>
      </c>
      <c r="CK14" s="85">
        <v>0</v>
      </c>
      <c r="CL14" s="85">
        <v>0</v>
      </c>
      <c r="CN14" s="89" t="s">
        <v>656</v>
      </c>
      <c r="CO14" s="89" t="s">
        <v>520</v>
      </c>
      <c r="CP14" s="89" t="s">
        <v>655</v>
      </c>
      <c r="CQ14" s="85">
        <v>1</v>
      </c>
      <c r="CR14" s="85">
        <v>0</v>
      </c>
      <c r="CS14" s="85">
        <v>0</v>
      </c>
      <c r="CT14" s="85">
        <v>0</v>
      </c>
      <c r="CU14" s="85">
        <v>0</v>
      </c>
      <c r="CV14" s="85">
        <v>0</v>
      </c>
      <c r="CW14" s="85">
        <v>0</v>
      </c>
      <c r="CX14" s="85">
        <v>0</v>
      </c>
      <c r="CY14" s="85">
        <v>0</v>
      </c>
      <c r="DA14" s="89" t="s">
        <v>657</v>
      </c>
      <c r="DB14" s="89" t="s">
        <v>659</v>
      </c>
      <c r="DC14" s="89" t="s">
        <v>658</v>
      </c>
      <c r="DD14" s="85">
        <v>1</v>
      </c>
      <c r="DE14" s="85">
        <v>0</v>
      </c>
      <c r="DF14" s="85">
        <v>0</v>
      </c>
      <c r="DG14" s="85">
        <v>0</v>
      </c>
      <c r="DH14" s="85">
        <v>0</v>
      </c>
      <c r="DI14" s="85">
        <v>0</v>
      </c>
      <c r="DK14" s="89" t="s">
        <v>660</v>
      </c>
      <c r="DL14" s="89" t="s">
        <v>661</v>
      </c>
      <c r="DM14" s="89" t="s">
        <v>535</v>
      </c>
      <c r="DN14" s="85">
        <v>1</v>
      </c>
      <c r="DO14" s="85">
        <v>0</v>
      </c>
      <c r="DP14" s="85">
        <v>0</v>
      </c>
      <c r="DQ14" s="85">
        <v>0</v>
      </c>
      <c r="DR14" s="85">
        <v>0</v>
      </c>
      <c r="DS14" s="85">
        <v>0</v>
      </c>
      <c r="DU14" s="89" t="s">
        <v>637</v>
      </c>
      <c r="DX14" s="85">
        <v>0</v>
      </c>
      <c r="DY14" s="85">
        <v>0</v>
      </c>
      <c r="DZ14" s="85">
        <v>0</v>
      </c>
      <c r="EA14" s="85">
        <v>0</v>
      </c>
      <c r="EB14" s="85">
        <v>0</v>
      </c>
      <c r="EC14" s="85">
        <v>0</v>
      </c>
      <c r="EE14" s="88" t="s">
        <v>616</v>
      </c>
      <c r="EH14" s="85">
        <v>0</v>
      </c>
      <c r="EI14" s="85">
        <v>0</v>
      </c>
      <c r="EJ14" s="85">
        <v>0</v>
      </c>
      <c r="EK14" s="85">
        <v>0</v>
      </c>
      <c r="EL14" s="85">
        <v>0</v>
      </c>
      <c r="EM14" s="85">
        <v>0</v>
      </c>
      <c r="EO14" s="85" t="s">
        <v>1035</v>
      </c>
      <c r="EP14" s="88" t="s">
        <v>1027</v>
      </c>
      <c r="EQ14" s="85" t="s">
        <v>1007</v>
      </c>
      <c r="ER14" s="88" t="s">
        <v>1007</v>
      </c>
    </row>
    <row r="15" spans="1:149" s="89" customFormat="1" x14ac:dyDescent="0.35">
      <c r="A15" s="85">
        <v>10</v>
      </c>
      <c r="B15" s="95" t="s">
        <v>1124</v>
      </c>
      <c r="C15" s="95" t="s">
        <v>470</v>
      </c>
      <c r="D15" s="89" t="s">
        <v>471</v>
      </c>
      <c r="E15" s="90">
        <v>2021</v>
      </c>
      <c r="F15" s="89" t="s">
        <v>473</v>
      </c>
      <c r="G15" s="62" t="s">
        <v>487</v>
      </c>
      <c r="H15" s="89" t="s">
        <v>472</v>
      </c>
      <c r="I15" s="88" t="s">
        <v>169</v>
      </c>
      <c r="J15" s="90" t="s">
        <v>156</v>
      </c>
      <c r="K15" s="90"/>
      <c r="L15" s="88" t="s">
        <v>169</v>
      </c>
      <c r="M15" s="90" t="s">
        <v>156</v>
      </c>
      <c r="N15" s="85" t="s">
        <v>358</v>
      </c>
      <c r="O15" s="91" t="s">
        <v>741</v>
      </c>
      <c r="P15" s="91" t="s">
        <v>1085</v>
      </c>
      <c r="Q15" s="85" t="s">
        <v>283</v>
      </c>
      <c r="R15" s="85">
        <v>0</v>
      </c>
      <c r="S15" s="85" t="s">
        <v>284</v>
      </c>
      <c r="T15" s="85">
        <v>0</v>
      </c>
      <c r="U15" s="85" t="s">
        <v>353</v>
      </c>
      <c r="V15" s="88" t="s">
        <v>564</v>
      </c>
      <c r="W15" s="85">
        <v>10</v>
      </c>
      <c r="X15" s="88" t="s">
        <v>362</v>
      </c>
      <c r="Y15" s="96">
        <v>0.03</v>
      </c>
      <c r="Z15" s="85" t="s">
        <v>163</v>
      </c>
      <c r="AA15" s="85">
        <v>1</v>
      </c>
      <c r="AB15" s="85">
        <v>1</v>
      </c>
      <c r="AC15" s="88"/>
      <c r="AD15" s="90">
        <v>2019</v>
      </c>
      <c r="AE15" s="88" t="s">
        <v>351</v>
      </c>
      <c r="AF15" s="85">
        <v>0</v>
      </c>
      <c r="AG15" s="88" t="s">
        <v>351</v>
      </c>
      <c r="AH15" s="88" t="s">
        <v>565</v>
      </c>
      <c r="AI15" s="88"/>
      <c r="AJ15" s="85">
        <v>1</v>
      </c>
      <c r="AK15" s="85">
        <v>1</v>
      </c>
      <c r="AL15" s="85">
        <v>1</v>
      </c>
      <c r="AM15" s="85">
        <v>1</v>
      </c>
      <c r="AN15" s="85">
        <v>1</v>
      </c>
      <c r="AO15" s="85">
        <v>1</v>
      </c>
      <c r="AP15" s="85">
        <v>1</v>
      </c>
      <c r="AQ15" s="85">
        <v>1</v>
      </c>
      <c r="AR15" s="85">
        <v>1</v>
      </c>
      <c r="AS15" s="85">
        <v>1</v>
      </c>
      <c r="AT15" s="85">
        <v>1</v>
      </c>
      <c r="AU15" s="85">
        <v>0</v>
      </c>
      <c r="AV15" s="85">
        <v>0</v>
      </c>
      <c r="AW15" s="85">
        <v>1</v>
      </c>
      <c r="AX15" s="85">
        <v>1</v>
      </c>
      <c r="AY15" s="85">
        <v>1</v>
      </c>
      <c r="AZ15" s="85">
        <v>1</v>
      </c>
      <c r="BA15" s="85">
        <v>1</v>
      </c>
      <c r="BB15" s="85">
        <v>1</v>
      </c>
      <c r="BC15" s="85">
        <v>1</v>
      </c>
      <c r="BD15" s="85">
        <v>0</v>
      </c>
      <c r="BE15" s="90">
        <f t="shared" si="0"/>
        <v>18</v>
      </c>
      <c r="BF15" s="92">
        <f t="shared" si="1"/>
        <v>85.714285714285722</v>
      </c>
      <c r="BG15" s="88"/>
      <c r="BH15" s="85">
        <v>1</v>
      </c>
      <c r="BI15" s="85">
        <v>1</v>
      </c>
      <c r="BJ15" s="85">
        <v>1</v>
      </c>
      <c r="BK15" s="85">
        <v>1</v>
      </c>
      <c r="BL15" s="85">
        <v>0</v>
      </c>
      <c r="BM15" s="85">
        <v>0</v>
      </c>
      <c r="BN15" s="85">
        <v>1</v>
      </c>
      <c r="BO15" s="85">
        <v>1</v>
      </c>
      <c r="BP15" s="85">
        <v>0</v>
      </c>
      <c r="BQ15" s="85">
        <v>1</v>
      </c>
      <c r="BR15" s="85">
        <v>1</v>
      </c>
      <c r="BS15" s="85">
        <v>1</v>
      </c>
      <c r="BT15" s="85">
        <v>1</v>
      </c>
      <c r="BU15" s="85">
        <v>1</v>
      </c>
      <c r="BV15" s="85">
        <v>0</v>
      </c>
      <c r="BW15" s="85">
        <v>1</v>
      </c>
      <c r="BX15" s="85">
        <v>1</v>
      </c>
      <c r="BY15" s="85">
        <v>1</v>
      </c>
      <c r="BZ15" s="85">
        <v>0</v>
      </c>
      <c r="CA15" s="90">
        <f t="shared" si="2"/>
        <v>14</v>
      </c>
      <c r="CB15" s="93">
        <f t="shared" si="3"/>
        <v>73.684210526315795</v>
      </c>
      <c r="CD15" s="89" t="s">
        <v>812</v>
      </c>
      <c r="CE15" s="89" t="s">
        <v>814</v>
      </c>
      <c r="CF15" s="89" t="s">
        <v>813</v>
      </c>
      <c r="CG15" s="94">
        <v>0</v>
      </c>
      <c r="CH15" s="94">
        <v>1</v>
      </c>
      <c r="CI15" s="94">
        <v>1</v>
      </c>
      <c r="CJ15" s="94">
        <v>0</v>
      </c>
      <c r="CK15" s="94">
        <v>0</v>
      </c>
      <c r="CL15" s="94">
        <v>0</v>
      </c>
      <c r="CN15" s="89" t="s">
        <v>815</v>
      </c>
      <c r="CO15" s="89" t="s">
        <v>818</v>
      </c>
      <c r="CP15" s="89" t="s">
        <v>817</v>
      </c>
      <c r="CQ15" s="85">
        <v>1</v>
      </c>
      <c r="CR15" s="85">
        <v>1</v>
      </c>
      <c r="CS15" s="85">
        <v>0</v>
      </c>
      <c r="CT15" s="85">
        <v>0</v>
      </c>
      <c r="CU15" s="85">
        <v>0</v>
      </c>
      <c r="CV15" s="85">
        <v>0</v>
      </c>
      <c r="CW15" s="85">
        <v>0</v>
      </c>
      <c r="CX15" s="85">
        <v>0</v>
      </c>
      <c r="CY15" s="85">
        <v>0</v>
      </c>
      <c r="DA15" s="89" t="s">
        <v>527</v>
      </c>
      <c r="DB15" s="89" t="s">
        <v>809</v>
      </c>
      <c r="DD15" s="85">
        <v>1</v>
      </c>
      <c r="DE15" s="85">
        <v>0</v>
      </c>
      <c r="DF15" s="85">
        <v>0</v>
      </c>
      <c r="DG15" s="85">
        <v>0</v>
      </c>
      <c r="DH15" s="85">
        <v>0</v>
      </c>
      <c r="DI15" s="85">
        <v>0</v>
      </c>
      <c r="DK15" s="89" t="s">
        <v>503</v>
      </c>
      <c r="DL15" s="88" t="s">
        <v>893</v>
      </c>
      <c r="DM15" s="89" t="s">
        <v>816</v>
      </c>
      <c r="DN15" s="85">
        <v>0</v>
      </c>
      <c r="DO15" s="85">
        <v>1</v>
      </c>
      <c r="DP15" s="85">
        <v>0</v>
      </c>
      <c r="DQ15" s="85">
        <v>0</v>
      </c>
      <c r="DR15" s="85">
        <v>0</v>
      </c>
      <c r="DS15" s="85">
        <v>0</v>
      </c>
      <c r="DU15" s="89" t="s">
        <v>1099</v>
      </c>
      <c r="DV15" s="89" t="s">
        <v>619</v>
      </c>
      <c r="DW15" s="89" t="s">
        <v>819</v>
      </c>
      <c r="DX15" s="85">
        <v>0</v>
      </c>
      <c r="DY15" s="85">
        <v>0</v>
      </c>
      <c r="DZ15" s="85">
        <v>0</v>
      </c>
      <c r="EA15" s="85">
        <v>0</v>
      </c>
      <c r="EB15" s="85">
        <v>0</v>
      </c>
      <c r="EC15" s="85">
        <v>0</v>
      </c>
      <c r="EE15" s="88" t="s">
        <v>616</v>
      </c>
      <c r="EH15" s="85">
        <v>0</v>
      </c>
      <c r="EI15" s="85">
        <v>0</v>
      </c>
      <c r="EJ15" s="85">
        <v>0</v>
      </c>
      <c r="EK15" s="85">
        <v>0</v>
      </c>
      <c r="EL15" s="85">
        <v>0</v>
      </c>
      <c r="EM15" s="85">
        <v>0</v>
      </c>
      <c r="EO15" s="85">
        <v>264</v>
      </c>
      <c r="EP15" s="89" t="s">
        <v>1010</v>
      </c>
      <c r="EQ15" s="85" t="s">
        <v>1006</v>
      </c>
      <c r="ER15" s="89" t="s">
        <v>1007</v>
      </c>
      <c r="ES15" s="89" t="s">
        <v>1012</v>
      </c>
    </row>
    <row r="16" spans="1:149" s="89" customFormat="1" x14ac:dyDescent="0.35">
      <c r="A16" s="85">
        <v>11</v>
      </c>
      <c r="B16" s="86" t="s">
        <v>396</v>
      </c>
      <c r="C16" s="86" t="s">
        <v>393</v>
      </c>
      <c r="D16" s="87" t="s">
        <v>154</v>
      </c>
      <c r="E16" s="85">
        <v>2013</v>
      </c>
      <c r="F16" s="88" t="s">
        <v>415</v>
      </c>
      <c r="G16" s="88" t="s">
        <v>414</v>
      </c>
      <c r="H16" s="89" t="s">
        <v>153</v>
      </c>
      <c r="I16" s="88" t="s">
        <v>153</v>
      </c>
      <c r="J16" s="90" t="s">
        <v>156</v>
      </c>
      <c r="K16" s="90"/>
      <c r="L16" s="88" t="s">
        <v>157</v>
      </c>
      <c r="M16" s="90" t="s">
        <v>156</v>
      </c>
      <c r="N16" s="90" t="s">
        <v>170</v>
      </c>
      <c r="O16" s="91" t="s">
        <v>622</v>
      </c>
      <c r="P16" s="91" t="s">
        <v>1086</v>
      </c>
      <c r="Q16" s="90" t="s">
        <v>158</v>
      </c>
      <c r="R16" s="90">
        <v>1</v>
      </c>
      <c r="S16" s="85" t="s">
        <v>159</v>
      </c>
      <c r="T16" s="90">
        <v>1</v>
      </c>
      <c r="U16" s="85" t="s">
        <v>353</v>
      </c>
      <c r="V16" s="89" t="s">
        <v>161</v>
      </c>
      <c r="W16" s="85">
        <v>30</v>
      </c>
      <c r="X16" s="88" t="s">
        <v>362</v>
      </c>
      <c r="Y16" s="100">
        <v>0.03</v>
      </c>
      <c r="Z16" s="85" t="s">
        <v>163</v>
      </c>
      <c r="AA16" s="85">
        <v>1</v>
      </c>
      <c r="AB16" s="85">
        <v>1</v>
      </c>
      <c r="AC16" s="88"/>
      <c r="AD16" s="90">
        <v>2010</v>
      </c>
      <c r="AE16" s="91" t="s">
        <v>164</v>
      </c>
      <c r="AF16" s="85">
        <v>1</v>
      </c>
      <c r="AG16" s="89" t="s">
        <v>165</v>
      </c>
      <c r="AJ16" s="85">
        <v>1</v>
      </c>
      <c r="AK16" s="85">
        <v>1</v>
      </c>
      <c r="AL16" s="85">
        <v>1</v>
      </c>
      <c r="AM16" s="85">
        <v>1</v>
      </c>
      <c r="AN16" s="85">
        <v>1</v>
      </c>
      <c r="AO16" s="85">
        <v>1</v>
      </c>
      <c r="AP16" s="85">
        <v>1</v>
      </c>
      <c r="AQ16" s="85">
        <v>1</v>
      </c>
      <c r="AR16" s="85">
        <v>1</v>
      </c>
      <c r="AS16" s="85">
        <v>1</v>
      </c>
      <c r="AT16" s="85">
        <v>1</v>
      </c>
      <c r="AU16" s="85">
        <v>1</v>
      </c>
      <c r="AV16" s="85">
        <v>0</v>
      </c>
      <c r="AW16" s="85">
        <v>1</v>
      </c>
      <c r="AX16" s="85">
        <v>1</v>
      </c>
      <c r="AY16" s="85">
        <v>1</v>
      </c>
      <c r="AZ16" s="85">
        <v>1</v>
      </c>
      <c r="BA16" s="85">
        <v>0</v>
      </c>
      <c r="BB16" s="85">
        <v>1</v>
      </c>
      <c r="BC16" s="85">
        <v>0</v>
      </c>
      <c r="BD16" s="85">
        <v>1</v>
      </c>
      <c r="BE16" s="90">
        <f t="shared" si="0"/>
        <v>18</v>
      </c>
      <c r="BF16" s="92">
        <f t="shared" si="1"/>
        <v>85.714285714285722</v>
      </c>
      <c r="BH16" s="85">
        <v>1</v>
      </c>
      <c r="BI16" s="85">
        <v>1</v>
      </c>
      <c r="BJ16" s="85">
        <v>1</v>
      </c>
      <c r="BK16" s="85">
        <v>1</v>
      </c>
      <c r="BL16" s="85">
        <v>1</v>
      </c>
      <c r="BM16" s="85">
        <v>0</v>
      </c>
      <c r="BN16" s="85">
        <v>1</v>
      </c>
      <c r="BO16" s="85">
        <v>1</v>
      </c>
      <c r="BP16" s="85">
        <v>0</v>
      </c>
      <c r="BQ16" s="85">
        <v>1</v>
      </c>
      <c r="BR16" s="85">
        <v>1</v>
      </c>
      <c r="BS16" s="85">
        <v>0</v>
      </c>
      <c r="BT16" s="85">
        <v>1</v>
      </c>
      <c r="BU16" s="85">
        <v>0</v>
      </c>
      <c r="BV16" s="85">
        <v>0</v>
      </c>
      <c r="BW16" s="85">
        <v>0</v>
      </c>
      <c r="BX16" s="85">
        <v>1</v>
      </c>
      <c r="BY16" s="85">
        <v>0</v>
      </c>
      <c r="BZ16" s="85">
        <v>1</v>
      </c>
      <c r="CA16" s="90">
        <f t="shared" si="2"/>
        <v>12</v>
      </c>
      <c r="CB16" s="93">
        <f t="shared" si="3"/>
        <v>63.157894736842103</v>
      </c>
      <c r="CD16" s="88" t="s">
        <v>811</v>
      </c>
      <c r="CE16" s="88" t="s">
        <v>673</v>
      </c>
      <c r="CF16" s="88" t="s">
        <v>672</v>
      </c>
      <c r="CG16" s="85">
        <v>1</v>
      </c>
      <c r="CH16" s="85">
        <v>0</v>
      </c>
      <c r="CI16" s="85">
        <v>0</v>
      </c>
      <c r="CJ16" s="85">
        <v>0</v>
      </c>
      <c r="CK16" s="85">
        <v>0</v>
      </c>
      <c r="CL16" s="85">
        <v>0</v>
      </c>
      <c r="CM16" s="88"/>
      <c r="CN16" s="88" t="s">
        <v>612</v>
      </c>
      <c r="CO16" s="88" t="s">
        <v>673</v>
      </c>
      <c r="CP16" s="88" t="s">
        <v>674</v>
      </c>
      <c r="CQ16" s="85">
        <v>1</v>
      </c>
      <c r="CR16" s="85">
        <v>0</v>
      </c>
      <c r="CS16" s="85">
        <v>0</v>
      </c>
      <c r="CT16" s="85">
        <v>0</v>
      </c>
      <c r="CU16" s="85">
        <v>0</v>
      </c>
      <c r="CV16" s="85">
        <v>0</v>
      </c>
      <c r="CW16" s="85">
        <v>0</v>
      </c>
      <c r="CX16" s="85">
        <v>0</v>
      </c>
      <c r="CY16" s="85">
        <v>0</v>
      </c>
      <c r="CZ16" s="88"/>
      <c r="DA16" s="88" t="s">
        <v>660</v>
      </c>
      <c r="DB16" s="88" t="s">
        <v>678</v>
      </c>
      <c r="DC16" s="88" t="s">
        <v>677</v>
      </c>
      <c r="DD16" s="85">
        <v>0</v>
      </c>
      <c r="DE16" s="85">
        <v>1</v>
      </c>
      <c r="DF16" s="85">
        <v>0</v>
      </c>
      <c r="DG16" s="85">
        <v>0</v>
      </c>
      <c r="DH16" s="85">
        <v>0</v>
      </c>
      <c r="DI16" s="85">
        <v>0</v>
      </c>
      <c r="DJ16" s="88"/>
      <c r="DK16" s="88" t="s">
        <v>660</v>
      </c>
      <c r="DL16" s="88" t="s">
        <v>680</v>
      </c>
      <c r="DM16" s="88" t="s">
        <v>679</v>
      </c>
      <c r="DN16" s="85">
        <v>0</v>
      </c>
      <c r="DO16" s="85">
        <v>2</v>
      </c>
      <c r="DP16" s="85">
        <v>0</v>
      </c>
      <c r="DQ16" s="85">
        <v>0</v>
      </c>
      <c r="DR16" s="85">
        <v>0</v>
      </c>
      <c r="DS16" s="85">
        <v>0</v>
      </c>
      <c r="DT16" s="88"/>
      <c r="DU16" s="88" t="s">
        <v>158</v>
      </c>
      <c r="DV16" s="88" t="s">
        <v>675</v>
      </c>
      <c r="DW16" s="88" t="s">
        <v>676</v>
      </c>
      <c r="DX16" s="85">
        <v>1</v>
      </c>
      <c r="DY16" s="85">
        <v>0</v>
      </c>
      <c r="DZ16" s="85">
        <v>0</v>
      </c>
      <c r="EA16" s="85">
        <v>0</v>
      </c>
      <c r="EB16" s="85">
        <v>0</v>
      </c>
      <c r="EC16" s="85">
        <v>0</v>
      </c>
      <c r="ED16" s="88"/>
      <c r="EE16" s="88" t="s">
        <v>681</v>
      </c>
      <c r="EF16" s="88" t="s">
        <v>683</v>
      </c>
      <c r="EG16" s="88" t="s">
        <v>682</v>
      </c>
      <c r="EH16" s="85">
        <v>0</v>
      </c>
      <c r="EI16" s="85">
        <v>0</v>
      </c>
      <c r="EJ16" s="85">
        <v>2</v>
      </c>
      <c r="EK16" s="85">
        <v>0</v>
      </c>
      <c r="EL16" s="85">
        <v>0</v>
      </c>
      <c r="EM16" s="85">
        <v>0</v>
      </c>
      <c r="EO16" s="85">
        <v>9</v>
      </c>
      <c r="EP16" s="89" t="s">
        <v>1042</v>
      </c>
      <c r="EQ16" s="85" t="s">
        <v>1006</v>
      </c>
      <c r="ER16" s="89" t="s">
        <v>1007</v>
      </c>
      <c r="ES16" s="89" t="s">
        <v>1043</v>
      </c>
    </row>
    <row r="17" spans="1:149" s="89" customFormat="1" x14ac:dyDescent="0.35">
      <c r="A17" s="85">
        <v>12</v>
      </c>
      <c r="B17" s="95" t="s">
        <v>1125</v>
      </c>
      <c r="C17" s="89" t="s">
        <v>454</v>
      </c>
      <c r="D17" s="89" t="s">
        <v>455</v>
      </c>
      <c r="E17" s="90">
        <v>2021</v>
      </c>
      <c r="F17" s="89" t="s">
        <v>456</v>
      </c>
      <c r="G17" s="62" t="s">
        <v>481</v>
      </c>
      <c r="H17" s="89" t="s">
        <v>290</v>
      </c>
      <c r="I17" s="88" t="s">
        <v>290</v>
      </c>
      <c r="J17" s="85" t="s">
        <v>156</v>
      </c>
      <c r="K17" s="88" t="s">
        <v>580</v>
      </c>
      <c r="L17" s="88" t="s">
        <v>290</v>
      </c>
      <c r="M17" s="104" t="s">
        <v>349</v>
      </c>
      <c r="N17" s="90" t="s">
        <v>358</v>
      </c>
      <c r="O17" s="91" t="s">
        <v>741</v>
      </c>
      <c r="P17" s="91" t="s">
        <v>1088</v>
      </c>
      <c r="Q17" s="90" t="s">
        <v>526</v>
      </c>
      <c r="R17" s="90">
        <v>1</v>
      </c>
      <c r="S17" s="85" t="s">
        <v>171</v>
      </c>
      <c r="T17" s="90">
        <v>1</v>
      </c>
      <c r="U17" s="85" t="s">
        <v>353</v>
      </c>
      <c r="V17" s="89" t="s">
        <v>566</v>
      </c>
      <c r="W17" s="85">
        <v>100</v>
      </c>
      <c r="X17" s="88" t="s">
        <v>362</v>
      </c>
      <c r="Y17" s="100">
        <v>0.03</v>
      </c>
      <c r="Z17" s="85" t="s">
        <v>351</v>
      </c>
      <c r="AA17" s="85">
        <v>0</v>
      </c>
      <c r="AB17" s="85">
        <v>1</v>
      </c>
      <c r="AC17" s="88" t="s">
        <v>589</v>
      </c>
      <c r="AD17" s="90">
        <v>2019</v>
      </c>
      <c r="AE17" s="91" t="s">
        <v>567</v>
      </c>
      <c r="AF17" s="85">
        <v>1</v>
      </c>
      <c r="AH17" s="89" t="s">
        <v>568</v>
      </c>
      <c r="AJ17" s="85">
        <v>1</v>
      </c>
      <c r="AK17" s="85">
        <v>1</v>
      </c>
      <c r="AL17" s="85">
        <v>1</v>
      </c>
      <c r="AM17" s="85">
        <v>1</v>
      </c>
      <c r="AN17" s="85">
        <v>1</v>
      </c>
      <c r="AO17" s="85">
        <v>1</v>
      </c>
      <c r="AP17" s="85">
        <v>1</v>
      </c>
      <c r="AQ17" s="85">
        <v>1</v>
      </c>
      <c r="AR17" s="85">
        <v>1</v>
      </c>
      <c r="AS17" s="85">
        <v>1</v>
      </c>
      <c r="AT17" s="85">
        <v>1</v>
      </c>
      <c r="AU17" s="85">
        <v>1</v>
      </c>
      <c r="AV17" s="85">
        <v>1</v>
      </c>
      <c r="AW17" s="85">
        <v>1</v>
      </c>
      <c r="AX17" s="85">
        <v>1</v>
      </c>
      <c r="AY17" s="85">
        <v>1</v>
      </c>
      <c r="AZ17" s="85">
        <v>1</v>
      </c>
      <c r="BA17" s="85">
        <v>1</v>
      </c>
      <c r="BB17" s="85">
        <v>0</v>
      </c>
      <c r="BC17" s="85">
        <v>0</v>
      </c>
      <c r="BD17" s="85">
        <v>0</v>
      </c>
      <c r="BE17" s="90">
        <f t="shared" si="0"/>
        <v>18</v>
      </c>
      <c r="BF17" s="92">
        <f t="shared" si="1"/>
        <v>85.714285714285722</v>
      </c>
      <c r="BH17" s="85">
        <v>1</v>
      </c>
      <c r="BI17" s="85">
        <v>1</v>
      </c>
      <c r="BJ17" s="85">
        <v>1</v>
      </c>
      <c r="BK17" s="85">
        <v>1</v>
      </c>
      <c r="BL17" s="85">
        <v>1</v>
      </c>
      <c r="BM17" s="85">
        <v>1</v>
      </c>
      <c r="BN17" s="85">
        <v>1</v>
      </c>
      <c r="BO17" s="85">
        <v>1</v>
      </c>
      <c r="BP17" s="85">
        <v>1</v>
      </c>
      <c r="BQ17" s="85">
        <v>1</v>
      </c>
      <c r="BR17" s="85">
        <v>1</v>
      </c>
      <c r="BS17" s="85">
        <v>1</v>
      </c>
      <c r="BT17" s="85">
        <v>1</v>
      </c>
      <c r="BU17" s="85">
        <v>1</v>
      </c>
      <c r="BV17" s="85">
        <v>0</v>
      </c>
      <c r="BW17" s="85">
        <v>0</v>
      </c>
      <c r="BX17" s="85">
        <v>0</v>
      </c>
      <c r="BY17" s="85">
        <v>0</v>
      </c>
      <c r="BZ17" s="85">
        <v>0</v>
      </c>
      <c r="CA17" s="90">
        <f t="shared" si="2"/>
        <v>14</v>
      </c>
      <c r="CB17" s="93">
        <f t="shared" si="3"/>
        <v>73.684210526315795</v>
      </c>
      <c r="CD17" s="88" t="s">
        <v>513</v>
      </c>
      <c r="CE17" s="88" t="s">
        <v>685</v>
      </c>
      <c r="CF17" s="88" t="s">
        <v>684</v>
      </c>
      <c r="CG17" s="85">
        <v>1</v>
      </c>
      <c r="CH17" s="85">
        <v>0</v>
      </c>
      <c r="CI17" s="85">
        <v>0</v>
      </c>
      <c r="CJ17" s="85">
        <v>0</v>
      </c>
      <c r="CK17" s="85">
        <v>0</v>
      </c>
      <c r="CL17" s="85">
        <v>0</v>
      </c>
      <c r="CM17" s="88"/>
      <c r="CN17" s="88" t="s">
        <v>688</v>
      </c>
      <c r="CO17" s="88" t="s">
        <v>687</v>
      </c>
      <c r="CP17" s="88" t="s">
        <v>686</v>
      </c>
      <c r="CQ17" s="85">
        <v>1</v>
      </c>
      <c r="CR17" s="85">
        <v>0</v>
      </c>
      <c r="CS17" s="85">
        <v>0</v>
      </c>
      <c r="CT17" s="85">
        <v>0</v>
      </c>
      <c r="CU17" s="85">
        <v>0</v>
      </c>
      <c r="CV17" s="85">
        <v>0</v>
      </c>
      <c r="CW17" s="85">
        <v>0</v>
      </c>
      <c r="CX17" s="85">
        <v>0</v>
      </c>
      <c r="CY17" s="85">
        <v>0</v>
      </c>
      <c r="CZ17" s="88"/>
      <c r="DA17" s="88" t="s">
        <v>660</v>
      </c>
      <c r="DB17" s="88" t="s">
        <v>690</v>
      </c>
      <c r="DC17" s="88" t="s">
        <v>691</v>
      </c>
      <c r="DD17" s="85">
        <v>0</v>
      </c>
      <c r="DE17" s="85">
        <v>0</v>
      </c>
      <c r="DF17" s="85">
        <v>0</v>
      </c>
      <c r="DG17" s="85">
        <v>0</v>
      </c>
      <c r="DH17" s="85">
        <v>1</v>
      </c>
      <c r="DI17" s="85">
        <v>0</v>
      </c>
      <c r="DJ17" s="88"/>
      <c r="DK17" s="88" t="s">
        <v>694</v>
      </c>
      <c r="DL17" s="88" t="s">
        <v>693</v>
      </c>
      <c r="DM17" s="88" t="s">
        <v>692</v>
      </c>
      <c r="DN17" s="85">
        <v>0</v>
      </c>
      <c r="DO17" s="85">
        <v>2</v>
      </c>
      <c r="DP17" s="85">
        <v>0</v>
      </c>
      <c r="DQ17" s="85">
        <v>0</v>
      </c>
      <c r="DR17" s="85">
        <v>2</v>
      </c>
      <c r="DS17" s="85">
        <v>0</v>
      </c>
      <c r="DT17" s="88"/>
      <c r="DU17" s="89" t="s">
        <v>184</v>
      </c>
      <c r="DV17" s="88" t="s">
        <v>494</v>
      </c>
      <c r="DW17" s="88" t="s">
        <v>689</v>
      </c>
      <c r="DX17" s="85">
        <v>0</v>
      </c>
      <c r="DY17" s="85">
        <v>0</v>
      </c>
      <c r="DZ17" s="85">
        <v>1</v>
      </c>
      <c r="EA17" s="85">
        <v>0</v>
      </c>
      <c r="EB17" s="85">
        <v>0</v>
      </c>
      <c r="EC17" s="85">
        <v>0</v>
      </c>
      <c r="ED17" s="88"/>
      <c r="EE17" s="88" t="s">
        <v>616</v>
      </c>
      <c r="EF17" s="88"/>
      <c r="EG17" s="88"/>
      <c r="EH17" s="85">
        <v>0</v>
      </c>
      <c r="EI17" s="85">
        <v>0</v>
      </c>
      <c r="EJ17" s="85">
        <v>0</v>
      </c>
      <c r="EK17" s="85">
        <v>0</v>
      </c>
      <c r="EL17" s="85">
        <v>0</v>
      </c>
      <c r="EM17" s="85">
        <v>0</v>
      </c>
      <c r="EO17" s="85">
        <v>11</v>
      </c>
      <c r="EP17" s="89" t="s">
        <v>1014</v>
      </c>
      <c r="EQ17" s="85" t="s">
        <v>1006</v>
      </c>
      <c r="ER17" s="89" t="s">
        <v>1015</v>
      </c>
      <c r="ES17" s="89" t="s">
        <v>1016</v>
      </c>
    </row>
    <row r="18" spans="1:149" s="89" customFormat="1" x14ac:dyDescent="0.35">
      <c r="A18" s="85">
        <v>13</v>
      </c>
      <c r="B18" s="95" t="s">
        <v>1126</v>
      </c>
      <c r="C18" s="89" t="s">
        <v>368</v>
      </c>
      <c r="D18" s="89" t="s">
        <v>369</v>
      </c>
      <c r="E18" s="90">
        <v>2020</v>
      </c>
      <c r="F18" s="88" t="s">
        <v>383</v>
      </c>
      <c r="G18" s="64" t="s">
        <v>421</v>
      </c>
      <c r="H18" s="89" t="s">
        <v>370</v>
      </c>
      <c r="I18" s="88" t="s">
        <v>260</v>
      </c>
      <c r="J18" s="90" t="s">
        <v>156</v>
      </c>
      <c r="K18" s="90"/>
      <c r="L18" s="88" t="s">
        <v>260</v>
      </c>
      <c r="M18" s="90" t="s">
        <v>156</v>
      </c>
      <c r="N18" s="90" t="s">
        <v>357</v>
      </c>
      <c r="O18" s="91" t="s">
        <v>742</v>
      </c>
      <c r="P18" s="91" t="s">
        <v>1086</v>
      </c>
      <c r="Q18" s="90" t="s">
        <v>184</v>
      </c>
      <c r="R18" s="90">
        <v>1</v>
      </c>
      <c r="S18" s="85" t="s">
        <v>159</v>
      </c>
      <c r="T18" s="90">
        <v>1</v>
      </c>
      <c r="U18" s="90" t="s">
        <v>353</v>
      </c>
      <c r="V18" s="90" t="s">
        <v>351</v>
      </c>
      <c r="W18" s="90" t="s">
        <v>186</v>
      </c>
      <c r="X18" s="88" t="s">
        <v>362</v>
      </c>
      <c r="Y18" s="100">
        <v>0.03</v>
      </c>
      <c r="Z18" s="90" t="s">
        <v>359</v>
      </c>
      <c r="AA18" s="90">
        <v>1</v>
      </c>
      <c r="AB18" s="90">
        <v>0</v>
      </c>
      <c r="AC18" s="91" t="s">
        <v>593</v>
      </c>
      <c r="AD18" s="90">
        <v>2017</v>
      </c>
      <c r="AE18" s="88" t="s">
        <v>537</v>
      </c>
      <c r="AF18" s="85">
        <v>1</v>
      </c>
      <c r="AG18" s="90"/>
      <c r="AH18" s="91" t="s">
        <v>536</v>
      </c>
      <c r="AI18" s="90"/>
      <c r="AJ18" s="90">
        <v>1</v>
      </c>
      <c r="AK18" s="90">
        <v>1</v>
      </c>
      <c r="AL18" s="90">
        <v>1</v>
      </c>
      <c r="AM18" s="90">
        <v>1</v>
      </c>
      <c r="AN18" s="90">
        <v>1</v>
      </c>
      <c r="AO18" s="90">
        <v>1</v>
      </c>
      <c r="AP18" s="90">
        <v>1</v>
      </c>
      <c r="AQ18" s="90">
        <v>1</v>
      </c>
      <c r="AR18" s="90">
        <v>1</v>
      </c>
      <c r="AS18" s="90">
        <v>1</v>
      </c>
      <c r="AT18" s="90">
        <v>1</v>
      </c>
      <c r="AU18" s="90">
        <v>1</v>
      </c>
      <c r="AV18" s="90">
        <v>1</v>
      </c>
      <c r="AW18" s="90">
        <v>1</v>
      </c>
      <c r="AX18" s="90">
        <v>1</v>
      </c>
      <c r="AY18" s="90">
        <v>1</v>
      </c>
      <c r="AZ18" s="90">
        <v>1</v>
      </c>
      <c r="BA18" s="90">
        <v>0</v>
      </c>
      <c r="BB18" s="90">
        <v>1</v>
      </c>
      <c r="BC18" s="90">
        <v>1</v>
      </c>
      <c r="BD18" s="90">
        <v>0</v>
      </c>
      <c r="BE18" s="90">
        <f t="shared" si="0"/>
        <v>19</v>
      </c>
      <c r="BF18" s="92">
        <f t="shared" si="1"/>
        <v>90.476190476190482</v>
      </c>
      <c r="BG18" s="90"/>
      <c r="BH18" s="90">
        <v>1</v>
      </c>
      <c r="BI18" s="90">
        <v>1</v>
      </c>
      <c r="BJ18" s="90">
        <v>1</v>
      </c>
      <c r="BK18" s="90">
        <v>1</v>
      </c>
      <c r="BL18" s="90">
        <v>0</v>
      </c>
      <c r="BM18" s="90">
        <v>1</v>
      </c>
      <c r="BN18" s="90">
        <v>1</v>
      </c>
      <c r="BO18" s="90">
        <v>0</v>
      </c>
      <c r="BP18" s="90">
        <v>1</v>
      </c>
      <c r="BQ18" s="90">
        <v>1</v>
      </c>
      <c r="BR18" s="90">
        <v>1</v>
      </c>
      <c r="BS18" s="90">
        <v>1</v>
      </c>
      <c r="BT18" s="90">
        <v>1</v>
      </c>
      <c r="BU18" s="90">
        <v>1</v>
      </c>
      <c r="BV18" s="90">
        <v>1</v>
      </c>
      <c r="BW18" s="90">
        <v>1</v>
      </c>
      <c r="BX18" s="90">
        <v>1</v>
      </c>
      <c r="BY18" s="90">
        <v>1</v>
      </c>
      <c r="BZ18" s="90">
        <v>0</v>
      </c>
      <c r="CA18" s="90">
        <f t="shared" si="2"/>
        <v>16</v>
      </c>
      <c r="CB18" s="93">
        <f t="shared" si="3"/>
        <v>84.21052631578948</v>
      </c>
      <c r="CD18" s="88" t="s">
        <v>609</v>
      </c>
      <c r="CE18" s="88" t="s">
        <v>696</v>
      </c>
      <c r="CF18" s="105" t="s">
        <v>610</v>
      </c>
      <c r="CG18" s="85">
        <v>1</v>
      </c>
      <c r="CH18" s="85">
        <v>0</v>
      </c>
      <c r="CI18" s="85">
        <v>0</v>
      </c>
      <c r="CJ18" s="85">
        <v>0</v>
      </c>
      <c r="CK18" s="85">
        <v>0</v>
      </c>
      <c r="CL18" s="85">
        <v>0</v>
      </c>
      <c r="CM18" s="88"/>
      <c r="CN18" s="89" t="s">
        <v>571</v>
      </c>
      <c r="CO18" s="89" t="s">
        <v>620</v>
      </c>
      <c r="CP18" s="89" t="s">
        <v>621</v>
      </c>
      <c r="CQ18" s="85">
        <v>1</v>
      </c>
      <c r="CR18" s="85">
        <v>1</v>
      </c>
      <c r="CS18" s="85">
        <v>0</v>
      </c>
      <c r="CT18" s="85">
        <v>0</v>
      </c>
      <c r="CU18" s="85">
        <v>0</v>
      </c>
      <c r="CV18" s="85">
        <v>0</v>
      </c>
      <c r="CW18" s="85">
        <v>0</v>
      </c>
      <c r="CX18" s="85">
        <v>0</v>
      </c>
      <c r="CY18" s="85">
        <v>0</v>
      </c>
      <c r="CZ18" s="88"/>
      <c r="DA18" s="88" t="s">
        <v>615</v>
      </c>
      <c r="DB18" s="88" t="s">
        <v>611</v>
      </c>
      <c r="DC18" s="105" t="s">
        <v>614</v>
      </c>
      <c r="DD18" s="85">
        <v>0</v>
      </c>
      <c r="DE18" s="85">
        <v>1</v>
      </c>
      <c r="DF18" s="85">
        <v>0</v>
      </c>
      <c r="DG18" s="85">
        <v>0</v>
      </c>
      <c r="DH18" s="85">
        <v>0</v>
      </c>
      <c r="DI18" s="85">
        <v>0</v>
      </c>
      <c r="DJ18" s="88"/>
      <c r="DK18" s="89" t="s">
        <v>612</v>
      </c>
      <c r="DL18" s="89" t="s">
        <v>611</v>
      </c>
      <c r="DM18" s="88" t="s">
        <v>613</v>
      </c>
      <c r="DN18" s="85">
        <v>0</v>
      </c>
      <c r="DO18" s="85">
        <v>1</v>
      </c>
      <c r="DP18" s="85">
        <v>0</v>
      </c>
      <c r="DQ18" s="85">
        <v>0</v>
      </c>
      <c r="DR18" s="85">
        <v>0</v>
      </c>
      <c r="DS18" s="85">
        <v>0</v>
      </c>
      <c r="DT18" s="88"/>
      <c r="DU18" s="88" t="s">
        <v>618</v>
      </c>
      <c r="DV18" s="88" t="s">
        <v>619</v>
      </c>
      <c r="DW18" s="88" t="s">
        <v>617</v>
      </c>
      <c r="DX18" s="85">
        <v>0</v>
      </c>
      <c r="DY18" s="85">
        <v>0</v>
      </c>
      <c r="DZ18" s="85">
        <v>1</v>
      </c>
      <c r="EA18" s="85">
        <v>0</v>
      </c>
      <c r="EB18" s="85">
        <v>0</v>
      </c>
      <c r="EC18" s="85">
        <v>0</v>
      </c>
      <c r="ED18" s="88"/>
      <c r="EE18" s="88" t="s">
        <v>616</v>
      </c>
      <c r="EF18" s="88"/>
      <c r="EG18" s="88"/>
      <c r="EH18" s="85">
        <v>0</v>
      </c>
      <c r="EI18" s="85">
        <v>0</v>
      </c>
      <c r="EJ18" s="85">
        <v>0</v>
      </c>
      <c r="EK18" s="85">
        <v>0</v>
      </c>
      <c r="EL18" s="85">
        <v>0</v>
      </c>
      <c r="EM18" s="85">
        <v>0</v>
      </c>
      <c r="EO18" s="85">
        <v>177</v>
      </c>
      <c r="EP18" s="89" t="s">
        <v>1045</v>
      </c>
      <c r="EQ18" s="85" t="s">
        <v>1006</v>
      </c>
      <c r="ER18" s="89" t="s">
        <v>1044</v>
      </c>
      <c r="ES18" s="89" t="s">
        <v>1012</v>
      </c>
    </row>
    <row r="19" spans="1:149" s="89" customFormat="1" x14ac:dyDescent="0.35">
      <c r="A19" s="85">
        <v>14</v>
      </c>
      <c r="B19" s="86" t="s">
        <v>317</v>
      </c>
      <c r="C19" s="86" t="s">
        <v>316</v>
      </c>
      <c r="D19" s="87" t="s">
        <v>392</v>
      </c>
      <c r="E19" s="85">
        <v>2005</v>
      </c>
      <c r="F19" s="88" t="s">
        <v>417</v>
      </c>
      <c r="G19" s="88" t="s">
        <v>416</v>
      </c>
      <c r="H19" s="88" t="s">
        <v>235</v>
      </c>
      <c r="I19" s="88" t="s">
        <v>318</v>
      </c>
      <c r="J19" s="90" t="s">
        <v>156</v>
      </c>
      <c r="K19" s="90"/>
      <c r="L19" s="88" t="s">
        <v>318</v>
      </c>
      <c r="M19" s="90" t="s">
        <v>156</v>
      </c>
      <c r="N19" s="85" t="s">
        <v>358</v>
      </c>
      <c r="O19" s="91" t="s">
        <v>741</v>
      </c>
      <c r="P19" s="91" t="s">
        <v>1086</v>
      </c>
      <c r="Q19" s="90" t="s">
        <v>158</v>
      </c>
      <c r="R19" s="90">
        <v>1</v>
      </c>
      <c r="S19" s="85" t="s">
        <v>303</v>
      </c>
      <c r="T19" s="85">
        <v>1</v>
      </c>
      <c r="U19" s="85" t="s">
        <v>353</v>
      </c>
      <c r="V19" s="89" t="s">
        <v>161</v>
      </c>
      <c r="W19" s="85">
        <v>10</v>
      </c>
      <c r="X19" s="88" t="s">
        <v>362</v>
      </c>
      <c r="Y19" s="96">
        <v>0.03</v>
      </c>
      <c r="Z19" s="85" t="s">
        <v>359</v>
      </c>
      <c r="AA19" s="85">
        <v>1</v>
      </c>
      <c r="AB19" s="85">
        <v>1</v>
      </c>
      <c r="AC19" s="88"/>
      <c r="AD19" s="85">
        <v>2001</v>
      </c>
      <c r="AE19" s="88" t="s">
        <v>175</v>
      </c>
      <c r="AF19" s="85">
        <v>1</v>
      </c>
      <c r="AG19" s="88" t="s">
        <v>319</v>
      </c>
      <c r="AH19" s="88"/>
      <c r="AI19" s="88"/>
      <c r="AJ19" s="85">
        <v>1</v>
      </c>
      <c r="AK19" s="85">
        <v>1</v>
      </c>
      <c r="AL19" s="85">
        <v>1</v>
      </c>
      <c r="AM19" s="85">
        <v>1</v>
      </c>
      <c r="AN19" s="85">
        <v>1</v>
      </c>
      <c r="AO19" s="85">
        <v>1</v>
      </c>
      <c r="AP19" s="85">
        <v>0</v>
      </c>
      <c r="AQ19" s="85">
        <v>1</v>
      </c>
      <c r="AR19" s="85">
        <v>1</v>
      </c>
      <c r="AS19" s="85">
        <v>1</v>
      </c>
      <c r="AT19" s="85">
        <v>1</v>
      </c>
      <c r="AU19" s="85">
        <v>1</v>
      </c>
      <c r="AV19" s="85">
        <v>1</v>
      </c>
      <c r="AW19" s="85">
        <v>1</v>
      </c>
      <c r="AX19" s="85">
        <v>1</v>
      </c>
      <c r="AY19" s="85">
        <v>1</v>
      </c>
      <c r="AZ19" s="85">
        <v>0</v>
      </c>
      <c r="BA19" s="85">
        <v>1</v>
      </c>
      <c r="BB19" s="85">
        <v>1</v>
      </c>
      <c r="BC19" s="85">
        <v>1</v>
      </c>
      <c r="BD19" s="85">
        <v>1</v>
      </c>
      <c r="BE19" s="90">
        <f>SUM(AJ19:BD19)</f>
        <v>19</v>
      </c>
      <c r="BF19" s="92">
        <f>BE19/21%</f>
        <v>90.476190476190482</v>
      </c>
      <c r="BG19" s="88"/>
      <c r="BH19" s="85">
        <v>1</v>
      </c>
      <c r="BI19" s="85">
        <v>1</v>
      </c>
      <c r="BJ19" s="85">
        <v>1</v>
      </c>
      <c r="BK19" s="85">
        <v>0</v>
      </c>
      <c r="BL19" s="85">
        <v>0</v>
      </c>
      <c r="BM19" s="85">
        <v>0</v>
      </c>
      <c r="BN19" s="85">
        <v>1</v>
      </c>
      <c r="BO19" s="85">
        <v>1</v>
      </c>
      <c r="BP19" s="85">
        <v>0</v>
      </c>
      <c r="BQ19" s="85">
        <v>1</v>
      </c>
      <c r="BR19" s="85">
        <v>1</v>
      </c>
      <c r="BS19" s="85">
        <v>1</v>
      </c>
      <c r="BT19" s="85">
        <v>1</v>
      </c>
      <c r="BU19" s="85">
        <v>1</v>
      </c>
      <c r="BV19" s="85">
        <v>1</v>
      </c>
      <c r="BW19" s="85">
        <v>0</v>
      </c>
      <c r="BX19" s="85">
        <v>1</v>
      </c>
      <c r="BY19" s="85">
        <v>1</v>
      </c>
      <c r="BZ19" s="85">
        <v>1</v>
      </c>
      <c r="CA19" s="90">
        <f>SUM(BH19:BZ19)</f>
        <v>14</v>
      </c>
      <c r="CB19" s="93">
        <f>CA19/19%</f>
        <v>73.684210526315795</v>
      </c>
      <c r="CD19" s="88" t="s">
        <v>609</v>
      </c>
      <c r="CE19" s="88" t="s">
        <v>697</v>
      </c>
      <c r="CF19" s="88" t="s">
        <v>695</v>
      </c>
      <c r="CG19" s="85">
        <v>0</v>
      </c>
      <c r="CH19" s="85">
        <v>1</v>
      </c>
      <c r="CI19" s="85">
        <v>0</v>
      </c>
      <c r="CJ19" s="85">
        <v>0</v>
      </c>
      <c r="CK19" s="85">
        <v>0</v>
      </c>
      <c r="CL19" s="85">
        <v>0</v>
      </c>
      <c r="CM19" s="88"/>
      <c r="CN19" s="88" t="s">
        <v>833</v>
      </c>
      <c r="CO19" s="88"/>
      <c r="CP19" s="88" t="s">
        <v>832</v>
      </c>
      <c r="CQ19" s="85">
        <v>1</v>
      </c>
      <c r="CR19" s="85">
        <v>0</v>
      </c>
      <c r="CS19" s="85">
        <v>0</v>
      </c>
      <c r="CT19" s="85">
        <v>0</v>
      </c>
      <c r="CU19" s="85">
        <v>0</v>
      </c>
      <c r="CV19" s="85">
        <v>0</v>
      </c>
      <c r="CW19" s="85">
        <v>0</v>
      </c>
      <c r="CX19" s="85">
        <v>0</v>
      </c>
      <c r="CY19" s="85">
        <v>0</v>
      </c>
      <c r="CZ19" s="88"/>
      <c r="DA19" s="88" t="s">
        <v>660</v>
      </c>
      <c r="DB19" s="88" t="s">
        <v>703</v>
      </c>
      <c r="DC19" s="88" t="s">
        <v>702</v>
      </c>
      <c r="DD19" s="85">
        <v>0</v>
      </c>
      <c r="DE19" s="85">
        <v>1</v>
      </c>
      <c r="DF19" s="85">
        <v>0</v>
      </c>
      <c r="DG19" s="85">
        <v>0</v>
      </c>
      <c r="DH19" s="85">
        <v>1</v>
      </c>
      <c r="DI19" s="85">
        <v>0</v>
      </c>
      <c r="DJ19" s="88"/>
      <c r="DK19" s="88" t="s">
        <v>694</v>
      </c>
      <c r="DL19" s="88" t="s">
        <v>704</v>
      </c>
      <c r="DM19" s="88" t="s">
        <v>705</v>
      </c>
      <c r="DN19" s="85">
        <v>0</v>
      </c>
      <c r="DO19" s="85">
        <v>1</v>
      </c>
      <c r="DP19" s="106">
        <v>1</v>
      </c>
      <c r="DQ19" s="85">
        <v>0</v>
      </c>
      <c r="DR19" s="85">
        <v>1</v>
      </c>
      <c r="DS19" s="85">
        <v>0</v>
      </c>
      <c r="DT19" s="88"/>
      <c r="DU19" s="88" t="s">
        <v>158</v>
      </c>
      <c r="DV19" s="88" t="s">
        <v>494</v>
      </c>
      <c r="DW19" s="88" t="s">
        <v>701</v>
      </c>
      <c r="DX19" s="85">
        <v>0</v>
      </c>
      <c r="DY19" s="85">
        <v>0</v>
      </c>
      <c r="DZ19" s="85">
        <v>1</v>
      </c>
      <c r="EA19" s="85">
        <v>0</v>
      </c>
      <c r="EB19" s="85">
        <v>0</v>
      </c>
      <c r="EC19" s="85">
        <v>0</v>
      </c>
      <c r="ED19" s="88"/>
      <c r="EE19" s="88" t="s">
        <v>699</v>
      </c>
      <c r="EF19" s="88" t="s">
        <v>700</v>
      </c>
      <c r="EG19" s="88" t="s">
        <v>698</v>
      </c>
      <c r="EH19" s="85">
        <v>0</v>
      </c>
      <c r="EI19" s="85">
        <v>3</v>
      </c>
      <c r="EJ19" s="85">
        <v>0</v>
      </c>
      <c r="EK19" s="85">
        <v>0</v>
      </c>
      <c r="EL19" s="85">
        <v>0</v>
      </c>
      <c r="EM19" s="85">
        <v>0</v>
      </c>
      <c r="EO19" s="85" t="s">
        <v>1047</v>
      </c>
      <c r="EP19" s="89" t="s">
        <v>1048</v>
      </c>
      <c r="EQ19" s="85" t="s">
        <v>1006</v>
      </c>
      <c r="ER19" s="88" t="s">
        <v>1007</v>
      </c>
      <c r="ES19" s="88" t="s">
        <v>1049</v>
      </c>
    </row>
    <row r="20" spans="1:149" s="89" customFormat="1" x14ac:dyDescent="0.35">
      <c r="A20" s="85">
        <v>15</v>
      </c>
      <c r="B20" s="86" t="s">
        <v>340</v>
      </c>
      <c r="C20" s="86" t="s">
        <v>167</v>
      </c>
      <c r="D20" s="87" t="s">
        <v>168</v>
      </c>
      <c r="E20" s="85">
        <v>2006</v>
      </c>
      <c r="F20" s="88" t="s">
        <v>419</v>
      </c>
      <c r="G20" s="88" t="s">
        <v>418</v>
      </c>
      <c r="H20" s="89" t="s">
        <v>235</v>
      </c>
      <c r="I20" s="88" t="s">
        <v>169</v>
      </c>
      <c r="J20" s="90" t="s">
        <v>156</v>
      </c>
      <c r="K20" s="90"/>
      <c r="L20" s="88" t="s">
        <v>169</v>
      </c>
      <c r="M20" s="90" t="s">
        <v>156</v>
      </c>
      <c r="N20" s="90" t="s">
        <v>358</v>
      </c>
      <c r="O20" s="91" t="s">
        <v>622</v>
      </c>
      <c r="P20" s="91" t="s">
        <v>1085</v>
      </c>
      <c r="Q20" s="90" t="s">
        <v>158</v>
      </c>
      <c r="R20" s="90">
        <v>1</v>
      </c>
      <c r="S20" s="85" t="s">
        <v>171</v>
      </c>
      <c r="T20" s="90">
        <v>1</v>
      </c>
      <c r="U20" s="85" t="s">
        <v>353</v>
      </c>
      <c r="V20" s="89" t="s">
        <v>161</v>
      </c>
      <c r="W20" s="85">
        <v>10</v>
      </c>
      <c r="X20" s="88" t="s">
        <v>172</v>
      </c>
      <c r="Y20" s="100">
        <v>0.03</v>
      </c>
      <c r="Z20" s="85" t="s">
        <v>163</v>
      </c>
      <c r="AA20" s="85">
        <v>1</v>
      </c>
      <c r="AB20" s="85">
        <v>1</v>
      </c>
      <c r="AC20" s="88"/>
      <c r="AD20" s="90">
        <v>2001</v>
      </c>
      <c r="AE20" s="91" t="s">
        <v>175</v>
      </c>
      <c r="AF20" s="85">
        <v>1</v>
      </c>
      <c r="AG20" s="89" t="s">
        <v>176</v>
      </c>
      <c r="AJ20" s="85">
        <v>1</v>
      </c>
      <c r="AK20" s="85">
        <v>1</v>
      </c>
      <c r="AL20" s="85">
        <v>1</v>
      </c>
      <c r="AM20" s="85">
        <v>1</v>
      </c>
      <c r="AN20" s="85">
        <v>1</v>
      </c>
      <c r="AO20" s="85">
        <v>1</v>
      </c>
      <c r="AP20" s="85">
        <v>1</v>
      </c>
      <c r="AQ20" s="85">
        <v>1</v>
      </c>
      <c r="AR20" s="85">
        <v>1</v>
      </c>
      <c r="AS20" s="85">
        <v>1</v>
      </c>
      <c r="AT20" s="85">
        <v>1</v>
      </c>
      <c r="AU20" s="85">
        <v>1</v>
      </c>
      <c r="AV20" s="85">
        <v>0</v>
      </c>
      <c r="AW20" s="85">
        <v>1</v>
      </c>
      <c r="AX20" s="85">
        <v>1</v>
      </c>
      <c r="AY20" s="85">
        <v>1</v>
      </c>
      <c r="AZ20" s="85">
        <v>1</v>
      </c>
      <c r="BA20" s="85">
        <v>1</v>
      </c>
      <c r="BB20" s="85">
        <v>1</v>
      </c>
      <c r="BC20" s="85">
        <v>1</v>
      </c>
      <c r="BD20" s="85">
        <v>1</v>
      </c>
      <c r="BE20" s="90">
        <f>SUM(AJ20:BD20)</f>
        <v>20</v>
      </c>
      <c r="BF20" s="92">
        <f>BE20/21%</f>
        <v>95.238095238095241</v>
      </c>
      <c r="BH20" s="85">
        <v>1</v>
      </c>
      <c r="BI20" s="85">
        <v>1</v>
      </c>
      <c r="BJ20" s="85">
        <v>1</v>
      </c>
      <c r="BK20" s="85">
        <v>1</v>
      </c>
      <c r="BL20" s="85">
        <v>0</v>
      </c>
      <c r="BM20" s="85">
        <v>0</v>
      </c>
      <c r="BN20" s="85">
        <v>1</v>
      </c>
      <c r="BO20" s="85">
        <v>0</v>
      </c>
      <c r="BP20" s="85">
        <v>1</v>
      </c>
      <c r="BQ20" s="85">
        <v>1</v>
      </c>
      <c r="BR20" s="85">
        <v>1</v>
      </c>
      <c r="BS20" s="85">
        <v>0</v>
      </c>
      <c r="BT20" s="85">
        <v>1</v>
      </c>
      <c r="BU20" s="85">
        <v>1</v>
      </c>
      <c r="BV20" s="85">
        <v>1</v>
      </c>
      <c r="BW20" s="85">
        <v>0</v>
      </c>
      <c r="BX20" s="85">
        <v>1</v>
      </c>
      <c r="BY20" s="85">
        <v>1</v>
      </c>
      <c r="BZ20" s="85">
        <v>1</v>
      </c>
      <c r="CA20" s="90">
        <f>SUM(BH20:BZ20)</f>
        <v>14</v>
      </c>
      <c r="CB20" s="93">
        <f>CA20/19%</f>
        <v>73.684210526315795</v>
      </c>
      <c r="CD20" s="88" t="s">
        <v>835</v>
      </c>
      <c r="CE20" s="88" t="s">
        <v>836</v>
      </c>
      <c r="CF20" s="88" t="s">
        <v>834</v>
      </c>
      <c r="CG20" s="85">
        <v>0</v>
      </c>
      <c r="CH20" s="85">
        <v>0</v>
      </c>
      <c r="CI20" s="85">
        <v>1</v>
      </c>
      <c r="CJ20" s="85">
        <v>0</v>
      </c>
      <c r="CK20" s="85">
        <v>0</v>
      </c>
      <c r="CL20" s="85">
        <v>0</v>
      </c>
      <c r="CM20" s="88"/>
      <c r="CN20" s="88" t="s">
        <v>708</v>
      </c>
      <c r="CO20" s="88" t="s">
        <v>709</v>
      </c>
      <c r="CP20" s="88" t="s">
        <v>714</v>
      </c>
      <c r="CQ20" s="85">
        <v>1</v>
      </c>
      <c r="CR20" s="85">
        <v>1</v>
      </c>
      <c r="CS20" s="85">
        <v>0</v>
      </c>
      <c r="CT20" s="85">
        <v>0</v>
      </c>
      <c r="CU20" s="85">
        <v>0</v>
      </c>
      <c r="CV20" s="85">
        <v>0</v>
      </c>
      <c r="CW20" s="85">
        <v>0</v>
      </c>
      <c r="CX20" s="85">
        <v>0</v>
      </c>
      <c r="CY20" s="85">
        <v>0</v>
      </c>
      <c r="CZ20" s="88"/>
      <c r="DA20" s="88" t="s">
        <v>727</v>
      </c>
      <c r="DB20" s="88" t="s">
        <v>713</v>
      </c>
      <c r="DC20" s="88" t="s">
        <v>711</v>
      </c>
      <c r="DD20" s="85">
        <v>0</v>
      </c>
      <c r="DE20" s="85">
        <v>0</v>
      </c>
      <c r="DF20" s="85">
        <v>0</v>
      </c>
      <c r="DG20" s="85">
        <v>0</v>
      </c>
      <c r="DH20" s="85">
        <v>1</v>
      </c>
      <c r="DI20" s="85">
        <v>0</v>
      </c>
      <c r="DJ20" s="88"/>
      <c r="DK20" s="88" t="s">
        <v>694</v>
      </c>
      <c r="DL20" s="88" t="s">
        <v>713</v>
      </c>
      <c r="DM20" s="88" t="s">
        <v>712</v>
      </c>
      <c r="DN20" s="85">
        <v>0</v>
      </c>
      <c r="DO20" s="85">
        <v>0</v>
      </c>
      <c r="DP20" s="85">
        <v>0</v>
      </c>
      <c r="DQ20" s="85">
        <v>0</v>
      </c>
      <c r="DR20" s="85">
        <v>2</v>
      </c>
      <c r="DS20" s="85">
        <v>0</v>
      </c>
      <c r="DT20" s="88"/>
      <c r="DU20" s="88" t="s">
        <v>158</v>
      </c>
      <c r="DV20" s="88" t="s">
        <v>494</v>
      </c>
      <c r="DW20" s="88" t="s">
        <v>710</v>
      </c>
      <c r="DX20" s="85">
        <v>0</v>
      </c>
      <c r="DY20" s="85">
        <v>0</v>
      </c>
      <c r="DZ20" s="85">
        <v>1</v>
      </c>
      <c r="EA20" s="85">
        <v>0</v>
      </c>
      <c r="EB20" s="85">
        <v>0</v>
      </c>
      <c r="EC20" s="85">
        <v>0</v>
      </c>
      <c r="ED20" s="88"/>
      <c r="EE20" s="88" t="s">
        <v>707</v>
      </c>
      <c r="EF20" s="88" t="s">
        <v>715</v>
      </c>
      <c r="EG20" s="88" t="s">
        <v>706</v>
      </c>
      <c r="EH20" s="85">
        <v>0</v>
      </c>
      <c r="EI20" s="85">
        <v>0</v>
      </c>
      <c r="EJ20" s="85">
        <v>1</v>
      </c>
      <c r="EK20" s="85">
        <v>0</v>
      </c>
      <c r="EL20" s="85">
        <v>0</v>
      </c>
      <c r="EM20" s="85">
        <v>0</v>
      </c>
      <c r="EO20" s="85" t="s">
        <v>1046</v>
      </c>
      <c r="EP20" s="88" t="s">
        <v>1027</v>
      </c>
      <c r="EQ20" s="85" t="s">
        <v>1007</v>
      </c>
      <c r="ER20" s="88" t="s">
        <v>1007</v>
      </c>
    </row>
    <row r="21" spans="1:149" s="89" customFormat="1" x14ac:dyDescent="0.35">
      <c r="A21" s="85">
        <v>16</v>
      </c>
      <c r="B21" s="95" t="s">
        <v>1127</v>
      </c>
      <c r="C21" s="95" t="s">
        <v>371</v>
      </c>
      <c r="D21" s="89" t="s">
        <v>388</v>
      </c>
      <c r="E21" s="90">
        <v>2020</v>
      </c>
      <c r="F21" s="88" t="s">
        <v>384</v>
      </c>
      <c r="G21" s="64" t="s">
        <v>420</v>
      </c>
      <c r="H21" s="89" t="s">
        <v>372</v>
      </c>
      <c r="I21" s="88" t="s">
        <v>229</v>
      </c>
      <c r="J21" s="85" t="s">
        <v>156</v>
      </c>
      <c r="K21" s="85"/>
      <c r="L21" s="88" t="s">
        <v>229</v>
      </c>
      <c r="M21" s="85" t="s">
        <v>156</v>
      </c>
      <c r="N21" s="85" t="s">
        <v>357</v>
      </c>
      <c r="O21" s="91" t="s">
        <v>741</v>
      </c>
      <c r="P21" s="91" t="s">
        <v>1087</v>
      </c>
      <c r="Q21" s="85" t="s">
        <v>526</v>
      </c>
      <c r="R21" s="85">
        <v>1</v>
      </c>
      <c r="S21" s="85" t="s">
        <v>171</v>
      </c>
      <c r="T21" s="85">
        <v>1</v>
      </c>
      <c r="U21" s="85" t="s">
        <v>353</v>
      </c>
      <c r="V21" s="88" t="s">
        <v>161</v>
      </c>
      <c r="W21" s="85">
        <v>30</v>
      </c>
      <c r="X21" s="88" t="s">
        <v>362</v>
      </c>
      <c r="Y21" s="85">
        <v>0</v>
      </c>
      <c r="Z21" s="85" t="s">
        <v>351</v>
      </c>
      <c r="AA21" s="85">
        <v>0</v>
      </c>
      <c r="AB21" s="85">
        <v>1</v>
      </c>
      <c r="AC21" s="88"/>
      <c r="AD21" s="85" t="s">
        <v>538</v>
      </c>
      <c r="AE21" s="88" t="s">
        <v>223</v>
      </c>
      <c r="AF21" s="85">
        <v>1</v>
      </c>
      <c r="AG21" s="85"/>
      <c r="AH21" s="85"/>
      <c r="AI21" s="85"/>
      <c r="AJ21" s="85">
        <v>1</v>
      </c>
      <c r="AK21" s="85">
        <v>1</v>
      </c>
      <c r="AL21" s="85">
        <v>1</v>
      </c>
      <c r="AM21" s="85">
        <v>1</v>
      </c>
      <c r="AN21" s="85">
        <v>1</v>
      </c>
      <c r="AO21" s="85">
        <v>0</v>
      </c>
      <c r="AP21" s="85">
        <v>1</v>
      </c>
      <c r="AQ21" s="85">
        <v>1</v>
      </c>
      <c r="AR21" s="85">
        <v>0</v>
      </c>
      <c r="AS21" s="85">
        <v>1</v>
      </c>
      <c r="AT21" s="85">
        <v>1</v>
      </c>
      <c r="AU21" s="85">
        <v>0</v>
      </c>
      <c r="AV21" s="85">
        <v>0</v>
      </c>
      <c r="AW21" s="85">
        <v>1</v>
      </c>
      <c r="AX21" s="85">
        <v>1</v>
      </c>
      <c r="AY21" s="85">
        <v>0</v>
      </c>
      <c r="AZ21" s="85">
        <v>0</v>
      </c>
      <c r="BA21" s="85">
        <v>0</v>
      </c>
      <c r="BB21" s="85">
        <v>0</v>
      </c>
      <c r="BC21" s="85">
        <v>0</v>
      </c>
      <c r="BD21" s="85">
        <v>0</v>
      </c>
      <c r="BE21" s="90">
        <f>SUM(AJ21:BD21)</f>
        <v>11</v>
      </c>
      <c r="BF21" s="92">
        <f>BE21/21%</f>
        <v>52.38095238095238</v>
      </c>
      <c r="BG21" s="85"/>
      <c r="BH21" s="85">
        <v>1</v>
      </c>
      <c r="BI21" s="85">
        <v>1</v>
      </c>
      <c r="BJ21" s="85">
        <v>0</v>
      </c>
      <c r="BK21" s="85">
        <v>1</v>
      </c>
      <c r="BL21" s="85">
        <v>0</v>
      </c>
      <c r="BM21" s="85">
        <v>1</v>
      </c>
      <c r="BN21" s="85">
        <v>1</v>
      </c>
      <c r="BO21" s="85">
        <v>0</v>
      </c>
      <c r="BP21" s="85">
        <v>1</v>
      </c>
      <c r="BQ21" s="85">
        <v>0</v>
      </c>
      <c r="BR21" s="85">
        <v>0</v>
      </c>
      <c r="BS21" s="85">
        <v>1</v>
      </c>
      <c r="BT21" s="85">
        <v>1</v>
      </c>
      <c r="BU21" s="85">
        <v>0</v>
      </c>
      <c r="BV21" s="85">
        <v>0</v>
      </c>
      <c r="BW21" s="85">
        <v>0</v>
      </c>
      <c r="BX21" s="85">
        <v>0</v>
      </c>
      <c r="BY21" s="85">
        <v>0</v>
      </c>
      <c r="BZ21" s="85">
        <v>0</v>
      </c>
      <c r="CA21" s="90">
        <f>SUM(BH21:BZ21)</f>
        <v>8</v>
      </c>
      <c r="CB21" s="93">
        <f>CA21/19%</f>
        <v>42.10526315789474</v>
      </c>
      <c r="CD21" s="88" t="s">
        <v>820</v>
      </c>
      <c r="CE21" s="88" t="s">
        <v>831</v>
      </c>
      <c r="CF21" s="88" t="s">
        <v>830</v>
      </c>
      <c r="CG21" s="85">
        <v>0</v>
      </c>
      <c r="CH21" s="85">
        <v>1</v>
      </c>
      <c r="CI21" s="85">
        <v>0</v>
      </c>
      <c r="CJ21" s="85">
        <v>0</v>
      </c>
      <c r="CK21" s="85">
        <v>0</v>
      </c>
      <c r="CL21" s="85">
        <v>1</v>
      </c>
      <c r="CM21" s="88"/>
      <c r="CN21" s="88" t="s">
        <v>822</v>
      </c>
      <c r="CO21" s="88" t="s">
        <v>823</v>
      </c>
      <c r="CP21" s="88" t="s">
        <v>824</v>
      </c>
      <c r="CQ21" s="85">
        <v>0</v>
      </c>
      <c r="CR21" s="85">
        <v>1</v>
      </c>
      <c r="CS21" s="85">
        <v>0</v>
      </c>
      <c r="CT21" s="85">
        <v>0</v>
      </c>
      <c r="CU21" s="85">
        <v>0</v>
      </c>
      <c r="CV21" s="85">
        <v>0</v>
      </c>
      <c r="CW21" s="85">
        <v>0</v>
      </c>
      <c r="CX21" s="85">
        <v>0</v>
      </c>
      <c r="CY21" s="85">
        <v>0</v>
      </c>
      <c r="CZ21" s="88"/>
      <c r="DA21" s="88" t="s">
        <v>660</v>
      </c>
      <c r="DB21" s="88" t="s">
        <v>821</v>
      </c>
      <c r="DC21" s="88" t="s">
        <v>825</v>
      </c>
      <c r="DD21" s="85">
        <v>0</v>
      </c>
      <c r="DE21" s="85">
        <v>1</v>
      </c>
      <c r="DF21" s="85">
        <v>0</v>
      </c>
      <c r="DG21" s="85">
        <v>0</v>
      </c>
      <c r="DH21" s="85">
        <v>1</v>
      </c>
      <c r="DI21" s="85">
        <v>0</v>
      </c>
      <c r="DJ21" s="88"/>
      <c r="DK21" s="88" t="s">
        <v>660</v>
      </c>
      <c r="DL21" s="88" t="s">
        <v>827</v>
      </c>
      <c r="DM21" s="88" t="s">
        <v>826</v>
      </c>
      <c r="DN21" s="85">
        <v>0</v>
      </c>
      <c r="DO21" s="85">
        <v>3</v>
      </c>
      <c r="DP21" s="85">
        <v>0</v>
      </c>
      <c r="DQ21" s="85">
        <v>3</v>
      </c>
      <c r="DR21" s="85">
        <v>0</v>
      </c>
      <c r="DS21" s="85">
        <v>0</v>
      </c>
      <c r="DT21" s="88"/>
      <c r="DU21" s="88" t="s">
        <v>829</v>
      </c>
      <c r="DV21" s="88" t="s">
        <v>494</v>
      </c>
      <c r="DW21" s="88" t="s">
        <v>828</v>
      </c>
      <c r="DX21" s="85">
        <v>0</v>
      </c>
      <c r="DY21" s="85">
        <v>0</v>
      </c>
      <c r="DZ21" s="85">
        <v>1</v>
      </c>
      <c r="EA21" s="85">
        <v>0</v>
      </c>
      <c r="EB21" s="85">
        <v>0</v>
      </c>
      <c r="EC21" s="85">
        <v>0</v>
      </c>
      <c r="ED21" s="88"/>
      <c r="EE21" s="88" t="s">
        <v>616</v>
      </c>
      <c r="EF21" s="88"/>
      <c r="EG21" s="88"/>
      <c r="EH21" s="85">
        <v>0</v>
      </c>
      <c r="EI21" s="85">
        <v>0</v>
      </c>
      <c r="EJ21" s="85">
        <v>0</v>
      </c>
      <c r="EK21" s="85">
        <v>0</v>
      </c>
      <c r="EL21" s="85">
        <v>0</v>
      </c>
      <c r="EM21" s="85">
        <v>0</v>
      </c>
      <c r="EO21" s="85" t="s">
        <v>1052</v>
      </c>
      <c r="EP21" s="89" t="s">
        <v>1050</v>
      </c>
      <c r="EQ21" s="85" t="s">
        <v>1006</v>
      </c>
      <c r="ER21" s="89" t="s">
        <v>1007</v>
      </c>
      <c r="ES21" s="89" t="s">
        <v>1051</v>
      </c>
    </row>
    <row r="22" spans="1:149" s="89" customFormat="1" x14ac:dyDescent="0.35">
      <c r="A22" s="85">
        <v>17</v>
      </c>
      <c r="B22" s="95" t="s">
        <v>1128</v>
      </c>
      <c r="C22" s="95" t="s">
        <v>373</v>
      </c>
      <c r="D22" s="89" t="s">
        <v>389</v>
      </c>
      <c r="E22" s="90">
        <v>2020</v>
      </c>
      <c r="F22" s="88" t="s">
        <v>385</v>
      </c>
      <c r="G22" s="88" t="s">
        <v>541</v>
      </c>
      <c r="H22" s="89" t="s">
        <v>374</v>
      </c>
      <c r="I22" s="88" t="s">
        <v>374</v>
      </c>
      <c r="J22" s="85" t="s">
        <v>156</v>
      </c>
      <c r="K22" s="85"/>
      <c r="L22" s="88" t="s">
        <v>374</v>
      </c>
      <c r="M22" s="85" t="s">
        <v>156</v>
      </c>
      <c r="N22" s="85" t="s">
        <v>358</v>
      </c>
      <c r="O22" s="91" t="s">
        <v>740</v>
      </c>
      <c r="P22" s="91" t="s">
        <v>1088</v>
      </c>
      <c r="Q22" s="85" t="s">
        <v>542</v>
      </c>
      <c r="R22" s="85">
        <v>0</v>
      </c>
      <c r="S22" s="85" t="s">
        <v>544</v>
      </c>
      <c r="T22" s="85">
        <v>0</v>
      </c>
      <c r="U22" s="85" t="s">
        <v>353</v>
      </c>
      <c r="V22" s="90" t="s">
        <v>351</v>
      </c>
      <c r="W22" s="85">
        <v>40</v>
      </c>
      <c r="X22" s="88" t="s">
        <v>172</v>
      </c>
      <c r="Y22" s="96">
        <v>0</v>
      </c>
      <c r="Z22" s="85" t="s">
        <v>163</v>
      </c>
      <c r="AA22" s="85">
        <v>1</v>
      </c>
      <c r="AB22" s="85">
        <v>1</v>
      </c>
      <c r="AC22" s="88" t="s">
        <v>588</v>
      </c>
      <c r="AD22" s="85">
        <v>2017</v>
      </c>
      <c r="AE22" s="91" t="s">
        <v>351</v>
      </c>
      <c r="AF22" s="85">
        <v>0</v>
      </c>
      <c r="AG22" s="89" t="s">
        <v>351</v>
      </c>
      <c r="AH22" s="107" t="s">
        <v>543</v>
      </c>
      <c r="AJ22" s="85">
        <v>1</v>
      </c>
      <c r="AK22" s="85">
        <v>1</v>
      </c>
      <c r="AL22" s="85">
        <v>1</v>
      </c>
      <c r="AM22" s="85">
        <v>1</v>
      </c>
      <c r="AN22" s="85">
        <v>1</v>
      </c>
      <c r="AO22" s="85">
        <v>1</v>
      </c>
      <c r="AP22" s="85">
        <v>1</v>
      </c>
      <c r="AQ22" s="85">
        <v>0</v>
      </c>
      <c r="AR22" s="85">
        <v>0</v>
      </c>
      <c r="AS22" s="85">
        <v>1</v>
      </c>
      <c r="AT22" s="85">
        <v>1</v>
      </c>
      <c r="AU22" s="85">
        <v>0</v>
      </c>
      <c r="AV22" s="85">
        <v>1</v>
      </c>
      <c r="AW22" s="85">
        <v>1</v>
      </c>
      <c r="AX22" s="85">
        <v>1</v>
      </c>
      <c r="AY22" s="85">
        <v>0</v>
      </c>
      <c r="AZ22" s="85">
        <v>0</v>
      </c>
      <c r="BA22" s="85">
        <v>0</v>
      </c>
      <c r="BB22" s="85">
        <v>1</v>
      </c>
      <c r="BC22" s="85">
        <v>0</v>
      </c>
      <c r="BD22" s="85">
        <v>0</v>
      </c>
      <c r="BE22" s="90">
        <f>SUM(AJ22:BD22)</f>
        <v>13</v>
      </c>
      <c r="BF22" s="92">
        <f>BE22/21%</f>
        <v>61.904761904761905</v>
      </c>
      <c r="BG22" s="85"/>
      <c r="BH22" s="85">
        <v>1</v>
      </c>
      <c r="BI22" s="85">
        <v>1</v>
      </c>
      <c r="BJ22" s="85">
        <v>1</v>
      </c>
      <c r="BK22" s="85">
        <v>1</v>
      </c>
      <c r="BL22" s="85">
        <v>1</v>
      </c>
      <c r="BM22" s="85">
        <v>0</v>
      </c>
      <c r="BN22" s="85">
        <v>1</v>
      </c>
      <c r="BO22" s="85">
        <v>0</v>
      </c>
      <c r="BP22" s="85">
        <v>1</v>
      </c>
      <c r="BQ22" s="85">
        <v>0</v>
      </c>
      <c r="BR22" s="85">
        <v>0</v>
      </c>
      <c r="BS22" s="85">
        <v>0</v>
      </c>
      <c r="BT22" s="85">
        <v>0</v>
      </c>
      <c r="BU22" s="85">
        <v>0</v>
      </c>
      <c r="BV22" s="85">
        <v>0</v>
      </c>
      <c r="BW22" s="85">
        <v>1</v>
      </c>
      <c r="BX22" s="85">
        <v>1</v>
      </c>
      <c r="BY22" s="85">
        <v>0</v>
      </c>
      <c r="BZ22" s="85">
        <v>0</v>
      </c>
      <c r="CA22" s="90">
        <f>SUM(BH22:BZ22)</f>
        <v>9</v>
      </c>
      <c r="CB22" s="93">
        <f>CA22/19%</f>
        <v>47.368421052631575</v>
      </c>
      <c r="CD22" s="88" t="s">
        <v>758</v>
      </c>
      <c r="CE22" s="88" t="s">
        <v>757</v>
      </c>
      <c r="CF22" s="88" t="s">
        <v>756</v>
      </c>
      <c r="CG22" s="85">
        <v>0</v>
      </c>
      <c r="CH22" s="85">
        <v>3</v>
      </c>
      <c r="CI22" s="85">
        <v>0</v>
      </c>
      <c r="CJ22" s="85">
        <v>0</v>
      </c>
      <c r="CK22" s="85">
        <v>0</v>
      </c>
      <c r="CL22" s="85">
        <v>0</v>
      </c>
      <c r="CM22" s="88"/>
      <c r="CN22" s="88" t="s">
        <v>761</v>
      </c>
      <c r="CO22" s="88" t="s">
        <v>749</v>
      </c>
      <c r="CP22" s="88" t="s">
        <v>748</v>
      </c>
      <c r="CQ22" s="85">
        <v>0</v>
      </c>
      <c r="CR22" s="85">
        <v>0</v>
      </c>
      <c r="CS22" s="85">
        <v>0</v>
      </c>
      <c r="CT22" s="85">
        <v>0</v>
      </c>
      <c r="CU22" s="85">
        <v>0</v>
      </c>
      <c r="CV22" s="85">
        <v>0</v>
      </c>
      <c r="CW22" s="85">
        <v>0</v>
      </c>
      <c r="CX22" s="85">
        <v>1</v>
      </c>
      <c r="CY22" s="85">
        <v>0</v>
      </c>
      <c r="CZ22" s="88"/>
      <c r="DA22" s="88" t="s">
        <v>1096</v>
      </c>
      <c r="DB22" s="88" t="s">
        <v>1097</v>
      </c>
      <c r="DC22" s="88" t="s">
        <v>1095</v>
      </c>
      <c r="DD22" s="85">
        <v>0</v>
      </c>
      <c r="DE22" s="85">
        <v>1</v>
      </c>
      <c r="DF22" s="85">
        <v>1</v>
      </c>
      <c r="DG22" s="85">
        <v>0</v>
      </c>
      <c r="DH22" s="85">
        <v>0</v>
      </c>
      <c r="DI22" s="85">
        <v>0</v>
      </c>
      <c r="DJ22" s="88"/>
      <c r="DK22" s="88" t="s">
        <v>747</v>
      </c>
      <c r="DL22" s="88" t="s">
        <v>746</v>
      </c>
      <c r="DM22" s="88" t="s">
        <v>745</v>
      </c>
      <c r="DN22" s="85">
        <v>0</v>
      </c>
      <c r="DO22" s="85">
        <v>1</v>
      </c>
      <c r="DP22" s="85">
        <v>0</v>
      </c>
      <c r="DQ22" s="85">
        <v>0</v>
      </c>
      <c r="DR22" s="85">
        <v>0</v>
      </c>
      <c r="DS22" s="85">
        <v>0</v>
      </c>
      <c r="DT22" s="88"/>
      <c r="DU22" s="88" t="s">
        <v>1101</v>
      </c>
      <c r="DV22" s="88" t="s">
        <v>753</v>
      </c>
      <c r="DW22" s="88" t="s">
        <v>1100</v>
      </c>
      <c r="DX22" s="85">
        <v>0</v>
      </c>
      <c r="DY22" s="85">
        <v>0</v>
      </c>
      <c r="DZ22" s="85">
        <v>0</v>
      </c>
      <c r="EA22" s="85">
        <v>0</v>
      </c>
      <c r="EB22" s="85">
        <v>0</v>
      </c>
      <c r="EC22" s="85">
        <v>0</v>
      </c>
      <c r="ED22" s="88"/>
      <c r="EE22" s="88" t="s">
        <v>927</v>
      </c>
      <c r="EF22" s="88" t="s">
        <v>751</v>
      </c>
      <c r="EG22" s="88" t="s">
        <v>752</v>
      </c>
      <c r="EH22" s="85">
        <v>0</v>
      </c>
      <c r="EI22" s="85">
        <v>1</v>
      </c>
      <c r="EJ22" s="85">
        <v>0</v>
      </c>
      <c r="EK22" s="85">
        <v>0</v>
      </c>
      <c r="EL22" s="85">
        <v>0</v>
      </c>
      <c r="EM22" s="85">
        <v>0</v>
      </c>
      <c r="EO22" s="85">
        <v>8</v>
      </c>
      <c r="EP22" s="89" t="s">
        <v>1053</v>
      </c>
      <c r="EQ22" s="85" t="s">
        <v>1006</v>
      </c>
      <c r="ER22" s="89" t="s">
        <v>1007</v>
      </c>
      <c r="ES22" s="89" t="s">
        <v>1054</v>
      </c>
    </row>
    <row r="23" spans="1:149" s="89" customFormat="1" x14ac:dyDescent="0.35">
      <c r="A23" s="85">
        <v>18</v>
      </c>
      <c r="B23" s="95" t="s">
        <v>1129</v>
      </c>
      <c r="C23" s="89" t="s">
        <v>375</v>
      </c>
      <c r="D23" s="89" t="s">
        <v>376</v>
      </c>
      <c r="E23" s="90">
        <v>2019</v>
      </c>
      <c r="F23" s="88" t="s">
        <v>386</v>
      </c>
      <c r="G23" s="88" t="s">
        <v>545</v>
      </c>
      <c r="H23" s="89" t="s">
        <v>377</v>
      </c>
      <c r="I23" s="88" t="s">
        <v>507</v>
      </c>
      <c r="J23" s="90" t="s">
        <v>156</v>
      </c>
      <c r="K23" s="90"/>
      <c r="L23" s="88" t="s">
        <v>507</v>
      </c>
      <c r="M23" s="90" t="s">
        <v>156</v>
      </c>
      <c r="N23" s="90" t="s">
        <v>357</v>
      </c>
      <c r="O23" s="91" t="s">
        <v>622</v>
      </c>
      <c r="P23" s="91" t="s">
        <v>1085</v>
      </c>
      <c r="Q23" s="90" t="s">
        <v>184</v>
      </c>
      <c r="R23" s="90">
        <v>1</v>
      </c>
      <c r="S23" s="85" t="s">
        <v>159</v>
      </c>
      <c r="T23" s="90">
        <v>1</v>
      </c>
      <c r="U23" s="90" t="s">
        <v>353</v>
      </c>
      <c r="V23" s="89" t="s">
        <v>161</v>
      </c>
      <c r="W23" s="90" t="s">
        <v>186</v>
      </c>
      <c r="X23" s="88" t="s">
        <v>362</v>
      </c>
      <c r="Y23" s="100">
        <v>0.03</v>
      </c>
      <c r="Z23" s="90" t="s">
        <v>163</v>
      </c>
      <c r="AA23" s="90">
        <v>1</v>
      </c>
      <c r="AB23" s="85">
        <v>0</v>
      </c>
      <c r="AC23" s="88" t="s">
        <v>590</v>
      </c>
      <c r="AD23" s="90">
        <v>2017</v>
      </c>
      <c r="AE23" s="91" t="s">
        <v>207</v>
      </c>
      <c r="AF23" s="90">
        <v>1</v>
      </c>
      <c r="AG23" s="90"/>
      <c r="AH23" s="91" t="s">
        <v>546</v>
      </c>
      <c r="AI23" s="90"/>
      <c r="AJ23" s="90">
        <v>1</v>
      </c>
      <c r="AK23" s="90">
        <v>1</v>
      </c>
      <c r="AL23" s="90">
        <v>1</v>
      </c>
      <c r="AM23" s="90">
        <v>1</v>
      </c>
      <c r="AN23" s="90">
        <v>1</v>
      </c>
      <c r="AO23" s="90">
        <v>1</v>
      </c>
      <c r="AP23" s="90">
        <v>1</v>
      </c>
      <c r="AQ23" s="90">
        <v>1</v>
      </c>
      <c r="AR23" s="90">
        <v>1</v>
      </c>
      <c r="AS23" s="90">
        <v>1</v>
      </c>
      <c r="AT23" s="90">
        <v>1</v>
      </c>
      <c r="AU23" s="90">
        <v>1</v>
      </c>
      <c r="AV23" s="90">
        <v>1</v>
      </c>
      <c r="AW23" s="90">
        <v>1</v>
      </c>
      <c r="AX23" s="90">
        <v>1</v>
      </c>
      <c r="AY23" s="90">
        <v>1</v>
      </c>
      <c r="AZ23" s="90">
        <v>1</v>
      </c>
      <c r="BA23" s="90">
        <v>0</v>
      </c>
      <c r="BB23" s="90">
        <v>1</v>
      </c>
      <c r="BC23" s="90">
        <v>1</v>
      </c>
      <c r="BD23" s="90">
        <v>0</v>
      </c>
      <c r="BE23" s="90">
        <f t="shared" ref="BE23" si="4">SUM(AJ23:BD23)</f>
        <v>19</v>
      </c>
      <c r="BF23" s="92">
        <f t="shared" ref="BF23" si="5">BE23/21%</f>
        <v>90.476190476190482</v>
      </c>
      <c r="BG23" s="90"/>
      <c r="BH23" s="90">
        <v>1</v>
      </c>
      <c r="BI23" s="90">
        <v>1</v>
      </c>
      <c r="BJ23" s="90">
        <v>1</v>
      </c>
      <c r="BK23" s="90">
        <v>1</v>
      </c>
      <c r="BL23" s="90">
        <v>1</v>
      </c>
      <c r="BM23" s="90">
        <v>1</v>
      </c>
      <c r="BN23" s="90">
        <v>1</v>
      </c>
      <c r="BO23" s="90">
        <v>0</v>
      </c>
      <c r="BP23" s="90">
        <v>1</v>
      </c>
      <c r="BQ23" s="90">
        <v>1</v>
      </c>
      <c r="BR23" s="90">
        <v>1</v>
      </c>
      <c r="BS23" s="90">
        <v>1</v>
      </c>
      <c r="BT23" s="90">
        <v>1</v>
      </c>
      <c r="BU23" s="90">
        <v>0</v>
      </c>
      <c r="BV23" s="90">
        <v>1</v>
      </c>
      <c r="BW23" s="90">
        <v>1</v>
      </c>
      <c r="BX23" s="90">
        <v>1</v>
      </c>
      <c r="BY23" s="90">
        <v>1</v>
      </c>
      <c r="BZ23" s="90">
        <v>0</v>
      </c>
      <c r="CA23" s="90">
        <f t="shared" ref="CA23" si="6">SUM(BH23:BZ23)</f>
        <v>16</v>
      </c>
      <c r="CB23" s="93">
        <f t="shared" ref="CB23" si="7">CA23/19%</f>
        <v>84.21052631578948</v>
      </c>
      <c r="CD23" s="88" t="s">
        <v>879</v>
      </c>
      <c r="CE23" s="108" t="s">
        <v>880</v>
      </c>
      <c r="CF23" s="88" t="s">
        <v>878</v>
      </c>
      <c r="CG23" s="85">
        <v>1</v>
      </c>
      <c r="CH23" s="85">
        <v>0</v>
      </c>
      <c r="CI23" s="85">
        <v>0</v>
      </c>
      <c r="CJ23" s="85">
        <v>0</v>
      </c>
      <c r="CK23" s="85">
        <v>0</v>
      </c>
      <c r="CL23" s="85">
        <v>0</v>
      </c>
      <c r="CM23" s="88"/>
      <c r="CN23" s="88" t="s">
        <v>882</v>
      </c>
      <c r="CO23" s="88" t="s">
        <v>520</v>
      </c>
      <c r="CP23" s="88" t="s">
        <v>881</v>
      </c>
      <c r="CQ23" s="85">
        <v>0</v>
      </c>
      <c r="CR23" s="85">
        <v>0</v>
      </c>
      <c r="CS23" s="85">
        <v>4</v>
      </c>
      <c r="CT23" s="85">
        <v>8</v>
      </c>
      <c r="CU23" s="85">
        <v>3</v>
      </c>
      <c r="CV23" s="85">
        <v>0</v>
      </c>
      <c r="CW23" s="85">
        <v>1</v>
      </c>
      <c r="CX23" s="85">
        <v>0</v>
      </c>
      <c r="CY23" s="85">
        <v>0</v>
      </c>
      <c r="CZ23" s="88"/>
      <c r="DA23" s="88" t="s">
        <v>883</v>
      </c>
      <c r="DB23" s="88" t="s">
        <v>885</v>
      </c>
      <c r="DC23" s="88" t="s">
        <v>875</v>
      </c>
      <c r="DD23" s="85">
        <v>0</v>
      </c>
      <c r="DE23" s="85">
        <v>4</v>
      </c>
      <c r="DF23" s="85">
        <v>0</v>
      </c>
      <c r="DG23" s="85">
        <v>0</v>
      </c>
      <c r="DH23" s="85">
        <v>0</v>
      </c>
      <c r="DI23" s="85">
        <v>0</v>
      </c>
      <c r="DJ23" s="88"/>
      <c r="DK23" s="88" t="s">
        <v>886</v>
      </c>
      <c r="DL23" s="88" t="s">
        <v>884</v>
      </c>
      <c r="DM23" s="88" t="s">
        <v>887</v>
      </c>
      <c r="DN23" s="85">
        <v>0</v>
      </c>
      <c r="DO23" s="85">
        <v>4</v>
      </c>
      <c r="DP23" s="85">
        <v>0</v>
      </c>
      <c r="DQ23" s="85">
        <v>0</v>
      </c>
      <c r="DR23" s="85">
        <v>0</v>
      </c>
      <c r="DS23" s="85">
        <v>0</v>
      </c>
      <c r="DT23" s="88"/>
      <c r="DU23" s="88" t="s">
        <v>184</v>
      </c>
      <c r="DV23" s="88" t="s">
        <v>625</v>
      </c>
      <c r="DW23" s="88" t="s">
        <v>624</v>
      </c>
      <c r="DX23" s="85">
        <v>0</v>
      </c>
      <c r="DY23" s="85">
        <v>0</v>
      </c>
      <c r="DZ23" s="85">
        <v>2</v>
      </c>
      <c r="EA23" s="85">
        <v>0</v>
      </c>
      <c r="EB23" s="85">
        <v>0</v>
      </c>
      <c r="EC23" s="85">
        <v>0</v>
      </c>
      <c r="ED23" s="88"/>
      <c r="EE23" s="88" t="s">
        <v>616</v>
      </c>
      <c r="EF23" s="88"/>
      <c r="EG23" s="88"/>
      <c r="EH23" s="85">
        <v>0</v>
      </c>
      <c r="EI23" s="85">
        <v>0</v>
      </c>
      <c r="EJ23" s="85">
        <v>0</v>
      </c>
      <c r="EK23" s="85">
        <v>0</v>
      </c>
      <c r="EL23" s="85">
        <v>0</v>
      </c>
      <c r="EM23" s="85">
        <v>0</v>
      </c>
      <c r="EO23" s="85">
        <v>1355</v>
      </c>
      <c r="EP23" s="89" t="s">
        <v>1055</v>
      </c>
      <c r="EQ23" s="85" t="s">
        <v>1007</v>
      </c>
      <c r="ER23" s="89" t="s">
        <v>1007</v>
      </c>
      <c r="ES23" s="89" t="s">
        <v>1056</v>
      </c>
    </row>
    <row r="24" spans="1:149" s="89" customFormat="1" x14ac:dyDescent="0.35">
      <c r="A24" s="85">
        <v>19</v>
      </c>
      <c r="B24" s="95" t="s">
        <v>1139</v>
      </c>
      <c r="C24" s="89" t="s">
        <v>451</v>
      </c>
      <c r="D24" s="89" t="s">
        <v>452</v>
      </c>
      <c r="E24" s="90">
        <v>2020</v>
      </c>
      <c r="F24" s="89" t="s">
        <v>453</v>
      </c>
      <c r="G24" s="62" t="s">
        <v>482</v>
      </c>
      <c r="H24" s="89" t="s">
        <v>390</v>
      </c>
      <c r="I24" s="88" t="s">
        <v>235</v>
      </c>
      <c r="J24" s="90" t="s">
        <v>156</v>
      </c>
      <c r="K24" s="90"/>
      <c r="L24" s="88" t="s">
        <v>235</v>
      </c>
      <c r="M24" s="90" t="s">
        <v>156</v>
      </c>
      <c r="N24" s="90" t="s">
        <v>357</v>
      </c>
      <c r="O24" s="91" t="s">
        <v>741</v>
      </c>
      <c r="P24" s="91" t="s">
        <v>1085</v>
      </c>
      <c r="Q24" s="88" t="s">
        <v>550</v>
      </c>
      <c r="R24" s="85">
        <v>0</v>
      </c>
      <c r="S24" s="85" t="s">
        <v>284</v>
      </c>
      <c r="T24" s="90">
        <v>0</v>
      </c>
      <c r="U24" s="85" t="s">
        <v>352</v>
      </c>
      <c r="V24" s="89" t="s">
        <v>351</v>
      </c>
      <c r="W24" s="90">
        <v>5</v>
      </c>
      <c r="X24" s="88" t="s">
        <v>311</v>
      </c>
      <c r="Y24" s="100">
        <v>0.03</v>
      </c>
      <c r="Z24" s="85" t="s">
        <v>351</v>
      </c>
      <c r="AA24" s="85">
        <v>0</v>
      </c>
      <c r="AB24" s="90">
        <v>0</v>
      </c>
      <c r="AC24" s="88" t="s">
        <v>251</v>
      </c>
      <c r="AD24" s="85">
        <v>2019</v>
      </c>
      <c r="AE24" s="91" t="s">
        <v>351</v>
      </c>
      <c r="AF24" s="85">
        <v>0</v>
      </c>
      <c r="AG24" s="89" t="s">
        <v>351</v>
      </c>
      <c r="AH24" s="89" t="s">
        <v>549</v>
      </c>
      <c r="AJ24" s="85">
        <v>1</v>
      </c>
      <c r="AK24" s="85">
        <v>1</v>
      </c>
      <c r="AL24" s="85">
        <v>1</v>
      </c>
      <c r="AM24" s="85">
        <v>1</v>
      </c>
      <c r="AN24" s="85">
        <v>1</v>
      </c>
      <c r="AO24" s="85">
        <v>1</v>
      </c>
      <c r="AP24" s="85">
        <v>0</v>
      </c>
      <c r="AQ24" s="85">
        <v>1</v>
      </c>
      <c r="AR24" s="85">
        <v>0</v>
      </c>
      <c r="AS24" s="85">
        <v>1</v>
      </c>
      <c r="AT24" s="85">
        <v>1</v>
      </c>
      <c r="AU24" s="85">
        <v>0</v>
      </c>
      <c r="AV24" s="85">
        <v>1</v>
      </c>
      <c r="AW24" s="85">
        <v>0</v>
      </c>
      <c r="AX24" s="85">
        <v>1</v>
      </c>
      <c r="AY24" s="85">
        <v>1</v>
      </c>
      <c r="AZ24" s="85">
        <v>1</v>
      </c>
      <c r="BA24" s="85">
        <v>0</v>
      </c>
      <c r="BB24" s="85">
        <v>0</v>
      </c>
      <c r="BC24" s="85">
        <v>1</v>
      </c>
      <c r="BD24" s="85">
        <v>0</v>
      </c>
      <c r="BE24" s="90">
        <f t="shared" ref="BE24" si="8">SUM(AJ24:BD24)</f>
        <v>14</v>
      </c>
      <c r="BF24" s="92">
        <f t="shared" ref="BF24" si="9">BE24/21%</f>
        <v>66.666666666666671</v>
      </c>
      <c r="BG24" s="85"/>
      <c r="BH24" s="85">
        <v>1</v>
      </c>
      <c r="BI24" s="85">
        <v>1</v>
      </c>
      <c r="BJ24" s="85">
        <v>1</v>
      </c>
      <c r="BK24" s="85">
        <v>1</v>
      </c>
      <c r="BL24" s="85">
        <v>0</v>
      </c>
      <c r="BM24" s="85">
        <v>0</v>
      </c>
      <c r="BN24" s="85">
        <v>1</v>
      </c>
      <c r="BO24" s="85">
        <v>1</v>
      </c>
      <c r="BP24" s="85">
        <v>0</v>
      </c>
      <c r="BQ24" s="85">
        <v>1</v>
      </c>
      <c r="BR24" s="85">
        <v>0</v>
      </c>
      <c r="BS24" s="85">
        <v>1</v>
      </c>
      <c r="BT24" s="85">
        <v>1</v>
      </c>
      <c r="BU24" s="85">
        <v>0</v>
      </c>
      <c r="BV24" s="85">
        <v>0</v>
      </c>
      <c r="BW24" s="85">
        <v>0</v>
      </c>
      <c r="BX24" s="85">
        <v>0</v>
      </c>
      <c r="BY24" s="85">
        <v>0</v>
      </c>
      <c r="BZ24" s="85">
        <v>0</v>
      </c>
      <c r="CA24" s="90">
        <f t="shared" ref="CA24" si="10">SUM(BH24:BZ24)</f>
        <v>9</v>
      </c>
      <c r="CB24" s="93">
        <f t="shared" ref="CB24" si="11">CA24/19%</f>
        <v>47.368421052631575</v>
      </c>
      <c r="CD24" s="88" t="s">
        <v>768</v>
      </c>
      <c r="CE24" s="88" t="s">
        <v>771</v>
      </c>
      <c r="CF24" s="88" t="s">
        <v>770</v>
      </c>
      <c r="CG24" s="85">
        <v>0</v>
      </c>
      <c r="CH24" s="85">
        <v>3</v>
      </c>
      <c r="CI24" s="85">
        <v>0</v>
      </c>
      <c r="CJ24" s="85">
        <v>0</v>
      </c>
      <c r="CK24" s="85">
        <v>0</v>
      </c>
      <c r="CL24" s="85">
        <v>0</v>
      </c>
      <c r="CM24" s="88"/>
      <c r="CN24" s="88" t="s">
        <v>780</v>
      </c>
      <c r="CO24" s="88" t="s">
        <v>779</v>
      </c>
      <c r="CP24" s="88" t="s">
        <v>772</v>
      </c>
      <c r="CQ24" s="85">
        <v>0</v>
      </c>
      <c r="CR24" s="85">
        <v>1</v>
      </c>
      <c r="CS24" s="85">
        <v>0</v>
      </c>
      <c r="CT24" s="85">
        <v>0</v>
      </c>
      <c r="CU24" s="85">
        <v>0</v>
      </c>
      <c r="CV24" s="85">
        <v>0</v>
      </c>
      <c r="CW24" s="85">
        <v>0</v>
      </c>
      <c r="CX24" s="85">
        <v>0</v>
      </c>
      <c r="CY24" s="85">
        <v>0</v>
      </c>
      <c r="CZ24" s="88"/>
      <c r="DA24" s="88" t="s">
        <v>775</v>
      </c>
      <c r="DB24" s="88" t="s">
        <v>777</v>
      </c>
      <c r="DC24" s="88" t="s">
        <v>776</v>
      </c>
      <c r="DD24" s="85">
        <v>0</v>
      </c>
      <c r="DE24" s="85">
        <v>1</v>
      </c>
      <c r="DF24" s="85">
        <v>0</v>
      </c>
      <c r="DG24" s="85">
        <v>0</v>
      </c>
      <c r="DH24" s="85">
        <v>0</v>
      </c>
      <c r="DI24" s="85">
        <v>0</v>
      </c>
      <c r="DJ24" s="88"/>
      <c r="DK24" s="88" t="s">
        <v>773</v>
      </c>
      <c r="DL24" s="88" t="s">
        <v>774</v>
      </c>
      <c r="DM24" s="88" t="s">
        <v>778</v>
      </c>
      <c r="DN24" s="85">
        <v>2</v>
      </c>
      <c r="DO24" s="85">
        <v>0</v>
      </c>
      <c r="DP24" s="85">
        <v>0</v>
      </c>
      <c r="DQ24" s="85">
        <v>0</v>
      </c>
      <c r="DR24" s="85">
        <v>0</v>
      </c>
      <c r="DS24" s="85">
        <v>0</v>
      </c>
      <c r="DT24" s="88"/>
      <c r="DU24" s="88" t="s">
        <v>1098</v>
      </c>
      <c r="DV24" s="88" t="s">
        <v>781</v>
      </c>
      <c r="DW24" s="88" t="s">
        <v>769</v>
      </c>
      <c r="DX24" s="85">
        <v>0</v>
      </c>
      <c r="DY24" s="85">
        <v>0</v>
      </c>
      <c r="DZ24" s="85">
        <v>0</v>
      </c>
      <c r="EA24" s="85">
        <v>0</v>
      </c>
      <c r="EB24" s="85">
        <v>0</v>
      </c>
      <c r="EC24" s="85">
        <v>0</v>
      </c>
      <c r="ED24" s="88"/>
      <c r="EE24" s="89" t="s">
        <v>616</v>
      </c>
      <c r="EF24" s="88"/>
      <c r="EG24" s="88"/>
      <c r="EH24" s="85">
        <v>0</v>
      </c>
      <c r="EI24" s="85">
        <v>0</v>
      </c>
      <c r="EJ24" s="85">
        <v>0</v>
      </c>
      <c r="EK24" s="85">
        <v>0</v>
      </c>
      <c r="EL24" s="85">
        <v>0</v>
      </c>
      <c r="EM24" s="85">
        <v>0</v>
      </c>
      <c r="EO24" s="85" t="s">
        <v>1019</v>
      </c>
      <c r="EP24" s="89" t="s">
        <v>1017</v>
      </c>
      <c r="EQ24" s="85" t="s">
        <v>1006</v>
      </c>
      <c r="ER24" s="89" t="s">
        <v>1018</v>
      </c>
      <c r="ES24" s="89" t="s">
        <v>1079</v>
      </c>
    </row>
    <row r="25" spans="1:149" s="89" customFormat="1" x14ac:dyDescent="0.35">
      <c r="A25" s="85">
        <v>20</v>
      </c>
      <c r="B25" s="86" t="s">
        <v>1130</v>
      </c>
      <c r="C25" s="86" t="s">
        <v>301</v>
      </c>
      <c r="D25" s="87" t="s">
        <v>394</v>
      </c>
      <c r="E25" s="85">
        <v>2016</v>
      </c>
      <c r="F25" s="88" t="s">
        <v>423</v>
      </c>
      <c r="G25" s="88" t="s">
        <v>422</v>
      </c>
      <c r="H25" s="88" t="s">
        <v>235</v>
      </c>
      <c r="I25" s="88" t="s">
        <v>235</v>
      </c>
      <c r="J25" s="90" t="s">
        <v>156</v>
      </c>
      <c r="K25" s="90"/>
      <c r="L25" s="88" t="s">
        <v>235</v>
      </c>
      <c r="M25" s="90" t="s">
        <v>156</v>
      </c>
      <c r="N25" s="85" t="s">
        <v>358</v>
      </c>
      <c r="O25" s="91" t="s">
        <v>740</v>
      </c>
      <c r="P25" s="91" t="s">
        <v>1085</v>
      </c>
      <c r="Q25" s="90" t="s">
        <v>184</v>
      </c>
      <c r="R25" s="90">
        <v>1</v>
      </c>
      <c r="S25" s="85" t="s">
        <v>303</v>
      </c>
      <c r="T25" s="85">
        <v>1</v>
      </c>
      <c r="U25" s="85" t="s">
        <v>353</v>
      </c>
      <c r="V25" s="89" t="s">
        <v>161</v>
      </c>
      <c r="W25" s="85">
        <v>20</v>
      </c>
      <c r="X25" s="88" t="s">
        <v>362</v>
      </c>
      <c r="Y25" s="96">
        <v>0</v>
      </c>
      <c r="Z25" s="85" t="s">
        <v>359</v>
      </c>
      <c r="AA25" s="85">
        <v>1</v>
      </c>
      <c r="AB25" s="85">
        <v>1</v>
      </c>
      <c r="AC25" s="88"/>
      <c r="AD25" s="85">
        <v>2015</v>
      </c>
      <c r="AE25" s="88" t="s">
        <v>351</v>
      </c>
      <c r="AF25" s="85">
        <v>0</v>
      </c>
      <c r="AG25" s="88" t="s">
        <v>351</v>
      </c>
      <c r="AH25" s="88"/>
      <c r="AI25" s="88"/>
      <c r="AJ25" s="85">
        <v>1</v>
      </c>
      <c r="AK25" s="85">
        <v>1</v>
      </c>
      <c r="AL25" s="85">
        <v>1</v>
      </c>
      <c r="AM25" s="85">
        <v>1</v>
      </c>
      <c r="AN25" s="85">
        <v>1</v>
      </c>
      <c r="AO25" s="85">
        <v>1</v>
      </c>
      <c r="AP25" s="85">
        <v>1</v>
      </c>
      <c r="AQ25" s="85">
        <v>1</v>
      </c>
      <c r="AR25" s="85">
        <v>0</v>
      </c>
      <c r="AS25" s="85">
        <v>1</v>
      </c>
      <c r="AT25" s="85">
        <v>1</v>
      </c>
      <c r="AU25" s="85">
        <v>1</v>
      </c>
      <c r="AV25" s="85">
        <v>1</v>
      </c>
      <c r="AW25" s="85">
        <v>1</v>
      </c>
      <c r="AX25" s="85">
        <v>1</v>
      </c>
      <c r="AY25" s="85">
        <v>0</v>
      </c>
      <c r="AZ25" s="85">
        <v>1</v>
      </c>
      <c r="BA25" s="85">
        <v>0</v>
      </c>
      <c r="BB25" s="85">
        <v>1</v>
      </c>
      <c r="BC25" s="85">
        <v>1</v>
      </c>
      <c r="BD25" s="85">
        <v>1</v>
      </c>
      <c r="BE25" s="90">
        <f t="shared" ref="BE25:BE40" si="12">SUM(AJ25:BD25)</f>
        <v>18</v>
      </c>
      <c r="BF25" s="92">
        <f t="shared" ref="BF25:BF40" si="13">BE25/21%</f>
        <v>85.714285714285722</v>
      </c>
      <c r="BG25" s="88"/>
      <c r="BH25" s="85">
        <v>1</v>
      </c>
      <c r="BI25" s="85">
        <v>1</v>
      </c>
      <c r="BJ25" s="85">
        <v>1</v>
      </c>
      <c r="BK25" s="85">
        <v>1</v>
      </c>
      <c r="BL25" s="85">
        <v>0</v>
      </c>
      <c r="BM25" s="85">
        <v>1</v>
      </c>
      <c r="BN25" s="85">
        <v>1</v>
      </c>
      <c r="BO25" s="85">
        <v>0</v>
      </c>
      <c r="BP25" s="85">
        <v>0</v>
      </c>
      <c r="BQ25" s="85">
        <v>0</v>
      </c>
      <c r="BR25" s="85">
        <v>0</v>
      </c>
      <c r="BS25" s="85">
        <v>1</v>
      </c>
      <c r="BT25" s="85">
        <v>1</v>
      </c>
      <c r="BU25" s="85">
        <v>1</v>
      </c>
      <c r="BV25" s="85">
        <v>1</v>
      </c>
      <c r="BW25" s="85">
        <v>1</v>
      </c>
      <c r="BX25" s="85">
        <v>1</v>
      </c>
      <c r="BY25" s="85">
        <v>1</v>
      </c>
      <c r="BZ25" s="85">
        <v>1</v>
      </c>
      <c r="CA25" s="90">
        <f t="shared" ref="CA25:CA40" si="14">SUM(BH25:BZ25)</f>
        <v>14</v>
      </c>
      <c r="CB25" s="93">
        <f t="shared" ref="CB25:CB40" si="15">CA25/19%</f>
        <v>73.684210526315795</v>
      </c>
      <c r="CD25" s="88" t="s">
        <v>754</v>
      </c>
      <c r="CE25" s="88" t="s">
        <v>520</v>
      </c>
      <c r="CF25" s="88" t="s">
        <v>755</v>
      </c>
      <c r="CG25" s="85">
        <v>0</v>
      </c>
      <c r="CH25" s="85">
        <v>3</v>
      </c>
      <c r="CI25" s="85">
        <v>0</v>
      </c>
      <c r="CJ25" s="85">
        <v>0</v>
      </c>
      <c r="CK25" s="85">
        <v>0</v>
      </c>
      <c r="CL25" s="85">
        <v>0</v>
      </c>
      <c r="CM25" s="88"/>
      <c r="CN25" s="88" t="s">
        <v>760</v>
      </c>
      <c r="CO25" s="88" t="s">
        <v>673</v>
      </c>
      <c r="CP25" s="88" t="s">
        <v>759</v>
      </c>
      <c r="CQ25" s="85">
        <v>1</v>
      </c>
      <c r="CR25" s="85">
        <v>0</v>
      </c>
      <c r="CS25" s="85">
        <v>0</v>
      </c>
      <c r="CT25" s="85">
        <v>0</v>
      </c>
      <c r="CU25" s="85">
        <v>0</v>
      </c>
      <c r="CV25" s="85">
        <v>0</v>
      </c>
      <c r="CW25" s="85">
        <v>0</v>
      </c>
      <c r="CX25" s="85">
        <v>0</v>
      </c>
      <c r="CY25" s="85">
        <v>0</v>
      </c>
      <c r="CZ25" s="88"/>
      <c r="DA25" s="88" t="s">
        <v>764</v>
      </c>
      <c r="DB25" s="88" t="s">
        <v>1104</v>
      </c>
      <c r="DC25" s="88" t="s">
        <v>1103</v>
      </c>
      <c r="DD25" s="85">
        <v>0</v>
      </c>
      <c r="DE25" s="85">
        <v>1</v>
      </c>
      <c r="DF25" s="85">
        <v>0</v>
      </c>
      <c r="DG25" s="85">
        <v>0</v>
      </c>
      <c r="DH25" s="85">
        <v>0</v>
      </c>
      <c r="DI25" s="85">
        <v>0</v>
      </c>
      <c r="DJ25" s="88"/>
      <c r="DK25" s="88" t="s">
        <v>763</v>
      </c>
      <c r="DL25" s="88" t="s">
        <v>1102</v>
      </c>
      <c r="DM25" s="88" t="s">
        <v>765</v>
      </c>
      <c r="DN25" s="85">
        <v>2</v>
      </c>
      <c r="DO25" s="85">
        <v>0</v>
      </c>
      <c r="DP25" s="85">
        <v>0</v>
      </c>
      <c r="DQ25" s="85">
        <v>0</v>
      </c>
      <c r="DR25" s="85">
        <v>0</v>
      </c>
      <c r="DS25" s="85">
        <v>0</v>
      </c>
      <c r="DT25" s="88"/>
      <c r="DU25" s="88" t="s">
        <v>899</v>
      </c>
      <c r="DV25" s="88" t="s">
        <v>900</v>
      </c>
      <c r="DW25" s="88" t="s">
        <v>762</v>
      </c>
      <c r="DX25" s="85">
        <v>5</v>
      </c>
      <c r="DY25" s="85">
        <v>0</v>
      </c>
      <c r="DZ25" s="85">
        <v>0</v>
      </c>
      <c r="EA25" s="85">
        <v>0</v>
      </c>
      <c r="EB25" s="85">
        <v>0</v>
      </c>
      <c r="EC25" s="85">
        <v>0</v>
      </c>
      <c r="ED25" s="88"/>
      <c r="EE25" s="88" t="s">
        <v>750</v>
      </c>
      <c r="EF25" s="88" t="s">
        <v>767</v>
      </c>
      <c r="EG25" s="88" t="s">
        <v>766</v>
      </c>
      <c r="EH25" s="85">
        <v>0</v>
      </c>
      <c r="EI25" s="85">
        <v>1</v>
      </c>
      <c r="EJ25" s="85">
        <v>0</v>
      </c>
      <c r="EK25" s="85">
        <v>0</v>
      </c>
      <c r="EL25" s="85">
        <v>0</v>
      </c>
      <c r="EM25" s="85">
        <v>0</v>
      </c>
      <c r="EO25" s="85">
        <v>6</v>
      </c>
      <c r="EP25" s="89" t="s">
        <v>1057</v>
      </c>
      <c r="EQ25" s="85" t="s">
        <v>1006</v>
      </c>
      <c r="ER25" s="88" t="s">
        <v>1007</v>
      </c>
      <c r="ES25" s="88" t="s">
        <v>1058</v>
      </c>
    </row>
    <row r="26" spans="1:149" s="89" customFormat="1" x14ac:dyDescent="0.35">
      <c r="A26" s="85">
        <v>21</v>
      </c>
      <c r="B26" s="95" t="s">
        <v>1140</v>
      </c>
      <c r="C26" s="89" t="s">
        <v>467</v>
      </c>
      <c r="D26" s="89" t="s">
        <v>468</v>
      </c>
      <c r="E26" s="90">
        <v>2015</v>
      </c>
      <c r="F26" s="89" t="s">
        <v>469</v>
      </c>
      <c r="G26" s="62" t="s">
        <v>483</v>
      </c>
      <c r="H26" s="89" t="s">
        <v>390</v>
      </c>
      <c r="I26" s="88" t="s">
        <v>235</v>
      </c>
      <c r="J26" s="90" t="s">
        <v>156</v>
      </c>
      <c r="K26" s="90"/>
      <c r="L26" s="88" t="s">
        <v>235</v>
      </c>
      <c r="M26" s="90" t="s">
        <v>156</v>
      </c>
      <c r="N26" s="85" t="s">
        <v>358</v>
      </c>
      <c r="O26" s="91" t="s">
        <v>741</v>
      </c>
      <c r="P26" s="91" t="s">
        <v>1087</v>
      </c>
      <c r="Q26" s="85" t="s">
        <v>158</v>
      </c>
      <c r="R26" s="85">
        <v>1</v>
      </c>
      <c r="S26" s="85" t="s">
        <v>159</v>
      </c>
      <c r="T26" s="85">
        <v>1</v>
      </c>
      <c r="U26" s="85" t="s">
        <v>183</v>
      </c>
      <c r="V26" s="89" t="s">
        <v>161</v>
      </c>
      <c r="W26" s="109" t="s">
        <v>186</v>
      </c>
      <c r="X26" s="88" t="s">
        <v>172</v>
      </c>
      <c r="Y26" s="96" t="s">
        <v>351</v>
      </c>
      <c r="Z26" s="85" t="s">
        <v>351</v>
      </c>
      <c r="AA26" s="85">
        <v>0</v>
      </c>
      <c r="AB26" s="85">
        <v>1</v>
      </c>
      <c r="AC26" s="88" t="s">
        <v>251</v>
      </c>
      <c r="AD26" s="85">
        <v>2014</v>
      </c>
      <c r="AE26" s="88" t="s">
        <v>223</v>
      </c>
      <c r="AF26" s="85">
        <v>1</v>
      </c>
      <c r="AG26" s="88" t="s">
        <v>551</v>
      </c>
      <c r="AH26" s="109"/>
      <c r="AI26" s="109"/>
      <c r="AJ26" s="85">
        <v>1</v>
      </c>
      <c r="AK26" s="85">
        <v>1</v>
      </c>
      <c r="AL26" s="85">
        <v>1</v>
      </c>
      <c r="AM26" s="85">
        <v>1</v>
      </c>
      <c r="AN26" s="85">
        <v>1</v>
      </c>
      <c r="AO26" s="85">
        <v>1</v>
      </c>
      <c r="AP26" s="85">
        <v>1</v>
      </c>
      <c r="AQ26" s="85">
        <v>1</v>
      </c>
      <c r="AR26" s="85">
        <v>1</v>
      </c>
      <c r="AS26" s="85">
        <v>1</v>
      </c>
      <c r="AT26" s="85">
        <v>1</v>
      </c>
      <c r="AU26" s="85">
        <v>0</v>
      </c>
      <c r="AV26" s="85">
        <v>1</v>
      </c>
      <c r="AW26" s="85">
        <v>1</v>
      </c>
      <c r="AX26" s="85">
        <v>1</v>
      </c>
      <c r="AY26" s="85">
        <v>0</v>
      </c>
      <c r="AZ26" s="85">
        <v>1</v>
      </c>
      <c r="BA26" s="85">
        <v>0</v>
      </c>
      <c r="BB26" s="85">
        <v>0</v>
      </c>
      <c r="BC26" s="85">
        <v>0</v>
      </c>
      <c r="BD26" s="85">
        <v>0</v>
      </c>
      <c r="BE26" s="90">
        <f t="shared" si="12"/>
        <v>15</v>
      </c>
      <c r="BF26" s="92">
        <f t="shared" si="13"/>
        <v>71.428571428571431</v>
      </c>
      <c r="BG26" s="85"/>
      <c r="BH26" s="85">
        <v>1</v>
      </c>
      <c r="BI26" s="85">
        <v>1</v>
      </c>
      <c r="BJ26" s="85">
        <v>1</v>
      </c>
      <c r="BK26" s="85">
        <v>1</v>
      </c>
      <c r="BL26" s="85">
        <v>0</v>
      </c>
      <c r="BM26" s="85">
        <v>1</v>
      </c>
      <c r="BN26" s="85">
        <v>1</v>
      </c>
      <c r="BO26" s="85">
        <v>1</v>
      </c>
      <c r="BP26" s="85">
        <v>1</v>
      </c>
      <c r="BQ26" s="85">
        <v>0</v>
      </c>
      <c r="BR26" s="85">
        <v>0</v>
      </c>
      <c r="BS26" s="85">
        <v>1</v>
      </c>
      <c r="BT26" s="85">
        <v>1</v>
      </c>
      <c r="BU26" s="85">
        <v>0</v>
      </c>
      <c r="BV26" s="85">
        <v>0</v>
      </c>
      <c r="BW26" s="85">
        <v>0</v>
      </c>
      <c r="BX26" s="85">
        <v>0</v>
      </c>
      <c r="BY26" s="85">
        <v>0</v>
      </c>
      <c r="BZ26" s="85">
        <v>0</v>
      </c>
      <c r="CA26" s="90">
        <f t="shared" si="14"/>
        <v>10</v>
      </c>
      <c r="CB26" s="93">
        <f t="shared" si="15"/>
        <v>52.631578947368418</v>
      </c>
      <c r="CD26" s="88" t="s">
        <v>838</v>
      </c>
      <c r="CE26" s="88" t="s">
        <v>520</v>
      </c>
      <c r="CF26" s="88" t="s">
        <v>837</v>
      </c>
      <c r="CG26" s="85">
        <v>0</v>
      </c>
      <c r="CH26" s="85">
        <v>2</v>
      </c>
      <c r="CI26" s="85">
        <v>0</v>
      </c>
      <c r="CJ26" s="85">
        <v>0</v>
      </c>
      <c r="CK26" s="85">
        <v>0</v>
      </c>
      <c r="CL26" s="85">
        <v>0</v>
      </c>
      <c r="CM26" s="88"/>
      <c r="CN26" s="88" t="s">
        <v>844</v>
      </c>
      <c r="CO26" s="88" t="s">
        <v>840</v>
      </c>
      <c r="CP26" s="88" t="s">
        <v>839</v>
      </c>
      <c r="CQ26" s="85">
        <v>0</v>
      </c>
      <c r="CR26" s="85">
        <v>1</v>
      </c>
      <c r="CS26" s="85">
        <v>0</v>
      </c>
      <c r="CT26" s="85">
        <v>0</v>
      </c>
      <c r="CU26" s="85">
        <v>0</v>
      </c>
      <c r="CV26" s="85">
        <v>0</v>
      </c>
      <c r="CW26" s="85">
        <v>0</v>
      </c>
      <c r="CX26" s="85">
        <v>0</v>
      </c>
      <c r="CY26" s="85">
        <v>0</v>
      </c>
      <c r="CZ26" s="88"/>
      <c r="DA26" s="88" t="s">
        <v>841</v>
      </c>
      <c r="DB26" s="88" t="s">
        <v>842</v>
      </c>
      <c r="DC26" s="88" t="s">
        <v>843</v>
      </c>
      <c r="DD26" s="85">
        <v>0</v>
      </c>
      <c r="DE26" s="85">
        <v>1</v>
      </c>
      <c r="DF26" s="85">
        <v>0</v>
      </c>
      <c r="DG26" s="85">
        <v>0</v>
      </c>
      <c r="DH26" s="85">
        <v>0</v>
      </c>
      <c r="DI26" s="85">
        <v>0</v>
      </c>
      <c r="DJ26" s="88"/>
      <c r="DK26" s="88" t="s">
        <v>852</v>
      </c>
      <c r="DL26" s="88" t="s">
        <v>845</v>
      </c>
      <c r="DM26" s="88" t="s">
        <v>846</v>
      </c>
      <c r="DN26" s="85">
        <v>1</v>
      </c>
      <c r="DO26" s="85">
        <v>0</v>
      </c>
      <c r="DP26" s="85">
        <v>0</v>
      </c>
      <c r="DQ26" s="85">
        <v>0</v>
      </c>
      <c r="DR26" s="85">
        <v>0</v>
      </c>
      <c r="DS26" s="85">
        <v>0</v>
      </c>
      <c r="DT26" s="88"/>
      <c r="DU26" s="88" t="s">
        <v>158</v>
      </c>
      <c r="DV26" s="88" t="s">
        <v>851</v>
      </c>
      <c r="DW26" s="88" t="s">
        <v>850</v>
      </c>
      <c r="DX26" s="85">
        <v>0</v>
      </c>
      <c r="DY26" s="85">
        <v>0</v>
      </c>
      <c r="DZ26" s="85">
        <v>1</v>
      </c>
      <c r="EA26" s="85">
        <v>0</v>
      </c>
      <c r="EB26" s="85">
        <v>0</v>
      </c>
      <c r="EC26" s="85">
        <v>0</v>
      </c>
      <c r="ED26" s="88"/>
      <c r="EE26" s="88" t="s">
        <v>847</v>
      </c>
      <c r="EF26" s="88" t="s">
        <v>849</v>
      </c>
      <c r="EG26" s="88" t="s">
        <v>848</v>
      </c>
      <c r="EH26" s="85">
        <v>0</v>
      </c>
      <c r="EI26" s="85">
        <v>1</v>
      </c>
      <c r="EJ26" s="85">
        <v>0</v>
      </c>
      <c r="EK26" s="85">
        <v>0</v>
      </c>
      <c r="EL26" s="85">
        <v>0</v>
      </c>
      <c r="EM26" s="85">
        <v>0</v>
      </c>
      <c r="EO26" s="85">
        <v>625</v>
      </c>
      <c r="EP26" s="89" t="s">
        <v>1020</v>
      </c>
      <c r="EQ26" s="85" t="s">
        <v>1006</v>
      </c>
      <c r="ER26" s="89" t="s">
        <v>1007</v>
      </c>
      <c r="ES26" s="89" t="s">
        <v>1021</v>
      </c>
    </row>
    <row r="27" spans="1:149" s="89" customFormat="1" x14ac:dyDescent="0.35">
      <c r="A27" s="85">
        <v>22</v>
      </c>
      <c r="B27" s="86" t="s">
        <v>1131</v>
      </c>
      <c r="C27" s="86" t="s">
        <v>265</v>
      </c>
      <c r="D27" s="87" t="s">
        <v>267</v>
      </c>
      <c r="E27" s="85">
        <v>2016</v>
      </c>
      <c r="F27" s="88" t="s">
        <v>425</v>
      </c>
      <c r="G27" s="88" t="s">
        <v>424</v>
      </c>
      <c r="H27" s="88" t="s">
        <v>268</v>
      </c>
      <c r="I27" s="88" t="s">
        <v>196</v>
      </c>
      <c r="J27" s="85" t="s">
        <v>156</v>
      </c>
      <c r="K27" s="88" t="s">
        <v>579</v>
      </c>
      <c r="L27" s="88" t="s">
        <v>270</v>
      </c>
      <c r="M27" s="110" t="s">
        <v>156</v>
      </c>
      <c r="N27" s="85" t="s">
        <v>358</v>
      </c>
      <c r="O27" s="91" t="s">
        <v>741</v>
      </c>
      <c r="P27" s="91" t="s">
        <v>1085</v>
      </c>
      <c r="Q27" s="90" t="s">
        <v>184</v>
      </c>
      <c r="R27" s="90">
        <v>1</v>
      </c>
      <c r="S27" s="85" t="s">
        <v>159</v>
      </c>
      <c r="T27" s="85">
        <v>1</v>
      </c>
      <c r="U27" s="85" t="s">
        <v>353</v>
      </c>
      <c r="V27" s="89" t="s">
        <v>161</v>
      </c>
      <c r="W27" s="85">
        <v>60</v>
      </c>
      <c r="X27" s="88" t="s">
        <v>172</v>
      </c>
      <c r="Y27" s="96">
        <v>0.03</v>
      </c>
      <c r="Z27" s="85" t="s">
        <v>359</v>
      </c>
      <c r="AA27" s="85">
        <v>1</v>
      </c>
      <c r="AB27" s="85">
        <v>1</v>
      </c>
      <c r="AC27" s="88"/>
      <c r="AD27" s="85">
        <v>2014</v>
      </c>
      <c r="AE27" s="88" t="s">
        <v>199</v>
      </c>
      <c r="AF27" s="85">
        <v>1</v>
      </c>
      <c r="AG27" s="88" t="s">
        <v>351</v>
      </c>
      <c r="AH27" s="88" t="s">
        <v>274</v>
      </c>
      <c r="AI27" s="88"/>
      <c r="AJ27" s="85">
        <v>1</v>
      </c>
      <c r="AK27" s="85">
        <v>1</v>
      </c>
      <c r="AL27" s="85">
        <v>1</v>
      </c>
      <c r="AM27" s="85">
        <v>1</v>
      </c>
      <c r="AN27" s="85">
        <v>1</v>
      </c>
      <c r="AO27" s="85">
        <v>1</v>
      </c>
      <c r="AP27" s="85">
        <v>1</v>
      </c>
      <c r="AQ27" s="85">
        <v>1</v>
      </c>
      <c r="AR27" s="85">
        <v>1</v>
      </c>
      <c r="AS27" s="85">
        <v>1</v>
      </c>
      <c r="AT27" s="85">
        <v>1</v>
      </c>
      <c r="AU27" s="85">
        <v>1</v>
      </c>
      <c r="AV27" s="85">
        <v>1</v>
      </c>
      <c r="AW27" s="85">
        <v>1</v>
      </c>
      <c r="AX27" s="85">
        <v>1</v>
      </c>
      <c r="AY27" s="85">
        <v>1</v>
      </c>
      <c r="AZ27" s="85">
        <v>1</v>
      </c>
      <c r="BA27" s="85">
        <v>1</v>
      </c>
      <c r="BB27" s="85">
        <v>1</v>
      </c>
      <c r="BC27" s="85">
        <v>1</v>
      </c>
      <c r="BD27" s="85">
        <v>1</v>
      </c>
      <c r="BE27" s="90">
        <f t="shared" si="12"/>
        <v>21</v>
      </c>
      <c r="BF27" s="92">
        <f t="shared" si="13"/>
        <v>100</v>
      </c>
      <c r="BG27" s="88"/>
      <c r="BH27" s="85">
        <v>1</v>
      </c>
      <c r="BI27" s="85">
        <v>1</v>
      </c>
      <c r="BJ27" s="85">
        <v>1</v>
      </c>
      <c r="BK27" s="85">
        <v>1</v>
      </c>
      <c r="BL27" s="85">
        <v>1</v>
      </c>
      <c r="BM27" s="85">
        <v>1</v>
      </c>
      <c r="BN27" s="85">
        <v>1</v>
      </c>
      <c r="BO27" s="85">
        <v>0</v>
      </c>
      <c r="BP27" s="85">
        <v>1</v>
      </c>
      <c r="BQ27" s="85">
        <v>1</v>
      </c>
      <c r="BR27" s="85">
        <v>1</v>
      </c>
      <c r="BS27" s="85">
        <v>0</v>
      </c>
      <c r="BT27" s="85">
        <v>1</v>
      </c>
      <c r="BU27" s="85">
        <v>1</v>
      </c>
      <c r="BV27" s="85">
        <v>1</v>
      </c>
      <c r="BW27" s="85">
        <v>1</v>
      </c>
      <c r="BX27" s="85">
        <v>1</v>
      </c>
      <c r="BY27" s="85">
        <v>1</v>
      </c>
      <c r="BZ27" s="85">
        <v>1</v>
      </c>
      <c r="CA27" s="90">
        <f t="shared" si="14"/>
        <v>17</v>
      </c>
      <c r="CB27" s="93">
        <f t="shared" si="15"/>
        <v>89.473684210526315</v>
      </c>
      <c r="CD27" s="88" t="s">
        <v>854</v>
      </c>
      <c r="CE27" s="88" t="s">
        <v>855</v>
      </c>
      <c r="CF27" s="108" t="s">
        <v>853</v>
      </c>
      <c r="CG27" s="94">
        <v>0</v>
      </c>
      <c r="CH27" s="85">
        <v>1</v>
      </c>
      <c r="CI27" s="85">
        <v>0</v>
      </c>
      <c r="CJ27" s="85">
        <v>0</v>
      </c>
      <c r="CK27" s="85">
        <v>0</v>
      </c>
      <c r="CL27" s="85">
        <v>0</v>
      </c>
      <c r="CM27" s="88"/>
      <c r="CN27" s="88" t="s">
        <v>856</v>
      </c>
      <c r="CO27" s="88" t="s">
        <v>857</v>
      </c>
      <c r="CP27" s="88" t="s">
        <v>862</v>
      </c>
      <c r="CQ27" s="85">
        <v>2</v>
      </c>
      <c r="CR27" s="85">
        <v>0</v>
      </c>
      <c r="CS27" s="85">
        <v>0</v>
      </c>
      <c r="CT27" s="85">
        <v>0</v>
      </c>
      <c r="CU27" s="85">
        <v>0</v>
      </c>
      <c r="CV27" s="85">
        <v>0</v>
      </c>
      <c r="CW27" s="85">
        <v>1</v>
      </c>
      <c r="CX27" s="85">
        <v>0</v>
      </c>
      <c r="CY27" s="85">
        <v>0</v>
      </c>
      <c r="CZ27" s="88"/>
      <c r="DA27" s="88" t="s">
        <v>861</v>
      </c>
      <c r="DB27" s="88" t="s">
        <v>860</v>
      </c>
      <c r="DC27" s="88" t="s">
        <v>858</v>
      </c>
      <c r="DD27" s="85">
        <v>1</v>
      </c>
      <c r="DE27" s="85">
        <v>0</v>
      </c>
      <c r="DF27" s="85">
        <v>0</v>
      </c>
      <c r="DG27" s="85">
        <v>0</v>
      </c>
      <c r="DH27" s="85">
        <v>0</v>
      </c>
      <c r="DI27" s="85">
        <v>0</v>
      </c>
      <c r="DJ27" s="88"/>
      <c r="DK27" s="88" t="s">
        <v>861</v>
      </c>
      <c r="DL27" s="88" t="s">
        <v>860</v>
      </c>
      <c r="DM27" s="88" t="s">
        <v>859</v>
      </c>
      <c r="DN27" s="85">
        <v>1</v>
      </c>
      <c r="DO27" s="85">
        <v>0</v>
      </c>
      <c r="DP27" s="85">
        <v>0</v>
      </c>
      <c r="DQ27" s="85">
        <v>0</v>
      </c>
      <c r="DR27" s="85">
        <v>0</v>
      </c>
      <c r="DS27" s="85">
        <v>0</v>
      </c>
      <c r="DT27" s="88"/>
      <c r="DU27" s="88" t="s">
        <v>184</v>
      </c>
      <c r="DV27" s="88" t="s">
        <v>807</v>
      </c>
      <c r="DW27" s="88" t="s">
        <v>863</v>
      </c>
      <c r="DX27" s="85">
        <v>0</v>
      </c>
      <c r="DY27" s="85">
        <v>0</v>
      </c>
      <c r="DZ27" s="85">
        <v>1</v>
      </c>
      <c r="EA27" s="85">
        <v>0</v>
      </c>
      <c r="EB27" s="85">
        <v>0</v>
      </c>
      <c r="EC27" s="85">
        <v>0</v>
      </c>
      <c r="ED27" s="88"/>
      <c r="EE27" s="89" t="s">
        <v>616</v>
      </c>
      <c r="EF27" s="88"/>
      <c r="EG27" s="88"/>
      <c r="EH27" s="85">
        <v>0</v>
      </c>
      <c r="EI27" s="85">
        <v>0</v>
      </c>
      <c r="EJ27" s="85">
        <v>0</v>
      </c>
      <c r="EK27" s="85">
        <v>0</v>
      </c>
      <c r="EL27" s="85">
        <v>0</v>
      </c>
      <c r="EM27" s="85">
        <v>0</v>
      </c>
      <c r="EO27" s="85">
        <v>11</v>
      </c>
      <c r="EP27" s="89" t="s">
        <v>1059</v>
      </c>
      <c r="EQ27" s="85" t="s">
        <v>1006</v>
      </c>
      <c r="ER27" s="88" t="s">
        <v>1007</v>
      </c>
      <c r="ES27" s="88" t="s">
        <v>1060</v>
      </c>
    </row>
    <row r="28" spans="1:149" s="89" customFormat="1" x14ac:dyDescent="0.35">
      <c r="A28" s="85">
        <v>23</v>
      </c>
      <c r="B28" s="95" t="s">
        <v>1131</v>
      </c>
      <c r="C28" s="89" t="s">
        <v>464</v>
      </c>
      <c r="D28" s="89" t="s">
        <v>465</v>
      </c>
      <c r="E28" s="90">
        <v>2017</v>
      </c>
      <c r="F28" s="89" t="s">
        <v>466</v>
      </c>
      <c r="G28" s="62" t="s">
        <v>552</v>
      </c>
      <c r="H28" s="89" t="s">
        <v>196</v>
      </c>
      <c r="I28" s="88" t="s">
        <v>196</v>
      </c>
      <c r="J28" s="85" t="s">
        <v>156</v>
      </c>
      <c r="K28" s="88" t="s">
        <v>579</v>
      </c>
      <c r="L28" s="88" t="s">
        <v>196</v>
      </c>
      <c r="M28" s="94" t="s">
        <v>349</v>
      </c>
      <c r="N28" s="85" t="s">
        <v>358</v>
      </c>
      <c r="O28" s="91" t="s">
        <v>740</v>
      </c>
      <c r="P28" s="91" t="s">
        <v>1085</v>
      </c>
      <c r="Q28" s="90" t="s">
        <v>184</v>
      </c>
      <c r="R28" s="90">
        <v>1</v>
      </c>
      <c r="S28" s="85" t="s">
        <v>159</v>
      </c>
      <c r="T28" s="85">
        <v>1</v>
      </c>
      <c r="U28" s="85" t="s">
        <v>353</v>
      </c>
      <c r="V28" s="89" t="s">
        <v>161</v>
      </c>
      <c r="W28" s="85">
        <v>10</v>
      </c>
      <c r="X28" s="88" t="s">
        <v>311</v>
      </c>
      <c r="Y28" s="96">
        <v>0.03</v>
      </c>
      <c r="Z28" s="85" t="s">
        <v>163</v>
      </c>
      <c r="AA28" s="85">
        <v>1</v>
      </c>
      <c r="AB28" s="85">
        <v>1</v>
      </c>
      <c r="AC28" s="88" t="s">
        <v>591</v>
      </c>
      <c r="AD28" s="85">
        <v>2013</v>
      </c>
      <c r="AE28" s="88" t="s">
        <v>554</v>
      </c>
      <c r="AF28" s="85">
        <v>1</v>
      </c>
      <c r="AG28" s="88"/>
      <c r="AH28" s="111" t="s">
        <v>553</v>
      </c>
      <c r="AI28" s="88"/>
      <c r="AJ28" s="85">
        <v>1</v>
      </c>
      <c r="AK28" s="85">
        <v>1</v>
      </c>
      <c r="AL28" s="85">
        <v>1</v>
      </c>
      <c r="AM28" s="85">
        <v>1</v>
      </c>
      <c r="AN28" s="85">
        <v>1</v>
      </c>
      <c r="AO28" s="85">
        <v>1</v>
      </c>
      <c r="AP28" s="85">
        <v>1</v>
      </c>
      <c r="AQ28" s="85">
        <v>1</v>
      </c>
      <c r="AR28" s="85">
        <v>1</v>
      </c>
      <c r="AS28" s="85">
        <v>1</v>
      </c>
      <c r="AT28" s="85">
        <v>1</v>
      </c>
      <c r="AU28" s="85">
        <v>1</v>
      </c>
      <c r="AV28" s="85">
        <v>1</v>
      </c>
      <c r="AW28" s="85">
        <v>1</v>
      </c>
      <c r="AX28" s="85">
        <v>1</v>
      </c>
      <c r="AY28" s="85">
        <v>1</v>
      </c>
      <c r="AZ28" s="85">
        <v>1</v>
      </c>
      <c r="BA28" s="85">
        <v>1</v>
      </c>
      <c r="BB28" s="85">
        <v>1</v>
      </c>
      <c r="BC28" s="85">
        <v>0</v>
      </c>
      <c r="BD28" s="85">
        <v>0</v>
      </c>
      <c r="BE28" s="90">
        <f t="shared" si="12"/>
        <v>19</v>
      </c>
      <c r="BF28" s="92">
        <f t="shared" si="13"/>
        <v>90.476190476190482</v>
      </c>
      <c r="BG28" s="88"/>
      <c r="BH28" s="85">
        <v>1</v>
      </c>
      <c r="BI28" s="85">
        <v>1</v>
      </c>
      <c r="BJ28" s="85">
        <v>1</v>
      </c>
      <c r="BK28" s="85">
        <v>1</v>
      </c>
      <c r="BL28" s="85">
        <v>0</v>
      </c>
      <c r="BM28" s="85">
        <v>1</v>
      </c>
      <c r="BN28" s="85">
        <v>1</v>
      </c>
      <c r="BO28" s="85">
        <v>1</v>
      </c>
      <c r="BP28" s="85">
        <v>0</v>
      </c>
      <c r="BQ28" s="85">
        <v>1</v>
      </c>
      <c r="BR28" s="85">
        <v>1</v>
      </c>
      <c r="BS28" s="85">
        <v>1</v>
      </c>
      <c r="BT28" s="85">
        <v>1</v>
      </c>
      <c r="BU28" s="85">
        <v>1</v>
      </c>
      <c r="BV28" s="85">
        <v>1</v>
      </c>
      <c r="BW28" s="85">
        <v>0</v>
      </c>
      <c r="BX28" s="85">
        <v>1</v>
      </c>
      <c r="BY28" s="85">
        <v>0</v>
      </c>
      <c r="BZ28" s="85">
        <v>0</v>
      </c>
      <c r="CA28" s="90">
        <f t="shared" si="14"/>
        <v>14</v>
      </c>
      <c r="CB28" s="93">
        <f t="shared" si="15"/>
        <v>73.684210526315795</v>
      </c>
      <c r="CD28" s="88" t="s">
        <v>865</v>
      </c>
      <c r="CE28" s="88" t="s">
        <v>866</v>
      </c>
      <c r="CF28" s="88" t="s">
        <v>864</v>
      </c>
      <c r="CG28" s="85">
        <v>0</v>
      </c>
      <c r="CH28" s="85">
        <v>5</v>
      </c>
      <c r="CI28" s="85">
        <v>1</v>
      </c>
      <c r="CJ28" s="85">
        <v>0</v>
      </c>
      <c r="CK28" s="85">
        <v>0</v>
      </c>
      <c r="CL28" s="85">
        <v>0</v>
      </c>
      <c r="CM28" s="88"/>
      <c r="CN28" s="88" t="s">
        <v>868</v>
      </c>
      <c r="CO28" s="88" t="s">
        <v>869</v>
      </c>
      <c r="CP28" s="88" t="s">
        <v>867</v>
      </c>
      <c r="CQ28" s="85">
        <v>1</v>
      </c>
      <c r="CR28" s="85">
        <v>1</v>
      </c>
      <c r="CS28" s="85">
        <v>0</v>
      </c>
      <c r="CT28" s="85">
        <v>0</v>
      </c>
      <c r="CU28" s="85">
        <v>0</v>
      </c>
      <c r="CV28" s="85">
        <v>0</v>
      </c>
      <c r="CW28" s="85">
        <v>0</v>
      </c>
      <c r="CX28" s="85">
        <v>1</v>
      </c>
      <c r="CY28" s="85">
        <v>0</v>
      </c>
      <c r="CZ28" s="88"/>
      <c r="DA28" s="88" t="s">
        <v>873</v>
      </c>
      <c r="DB28" s="88" t="s">
        <v>529</v>
      </c>
      <c r="DC28" s="88" t="s">
        <v>872</v>
      </c>
      <c r="DD28" s="85">
        <v>0</v>
      </c>
      <c r="DE28" s="85">
        <v>2</v>
      </c>
      <c r="DF28" s="85">
        <v>0</v>
      </c>
      <c r="DG28" s="85">
        <v>0</v>
      </c>
      <c r="DH28" s="85">
        <v>0</v>
      </c>
      <c r="DI28" s="85">
        <v>0</v>
      </c>
      <c r="DJ28" s="88"/>
      <c r="DK28" s="88" t="s">
        <v>870</v>
      </c>
      <c r="DL28" s="88" t="s">
        <v>874</v>
      </c>
      <c r="DM28" s="88" t="s">
        <v>871</v>
      </c>
      <c r="DN28" s="85">
        <v>0</v>
      </c>
      <c r="DO28" s="85">
        <v>2</v>
      </c>
      <c r="DP28" s="85">
        <v>0</v>
      </c>
      <c r="DQ28" s="85">
        <v>0</v>
      </c>
      <c r="DR28" s="85">
        <v>0</v>
      </c>
      <c r="DS28" s="85">
        <v>0</v>
      </c>
      <c r="DT28" s="88"/>
      <c r="DU28" s="88" t="s">
        <v>184</v>
      </c>
      <c r="DV28" s="88" t="s">
        <v>877</v>
      </c>
      <c r="DW28" s="88" t="s">
        <v>876</v>
      </c>
      <c r="DX28" s="85">
        <v>0</v>
      </c>
      <c r="DY28" s="85">
        <v>0</v>
      </c>
      <c r="DZ28" s="85">
        <v>1</v>
      </c>
      <c r="EA28" s="85">
        <v>0</v>
      </c>
      <c r="EB28" s="85">
        <v>0</v>
      </c>
      <c r="EC28" s="85">
        <v>0</v>
      </c>
      <c r="ED28" s="88"/>
      <c r="EE28" s="89" t="s">
        <v>616</v>
      </c>
      <c r="EF28" s="88"/>
      <c r="EG28" s="88"/>
      <c r="EH28" s="85">
        <v>0</v>
      </c>
      <c r="EI28" s="85">
        <v>0</v>
      </c>
      <c r="EJ28" s="85">
        <v>0</v>
      </c>
      <c r="EK28" s="85">
        <v>0</v>
      </c>
      <c r="EL28" s="85">
        <v>0</v>
      </c>
      <c r="EM28" s="85">
        <v>0</v>
      </c>
      <c r="EO28" s="85">
        <v>15</v>
      </c>
      <c r="EP28" s="89" t="s">
        <v>1022</v>
      </c>
      <c r="EQ28" s="85" t="s">
        <v>1006</v>
      </c>
      <c r="ER28" s="89" t="s">
        <v>1007</v>
      </c>
      <c r="ES28" s="89" t="s">
        <v>1023</v>
      </c>
    </row>
    <row r="29" spans="1:149" s="89" customFormat="1" x14ac:dyDescent="0.35">
      <c r="A29" s="85">
        <v>24</v>
      </c>
      <c r="B29" s="86" t="s">
        <v>1132</v>
      </c>
      <c r="C29" s="99" t="s">
        <v>178</v>
      </c>
      <c r="D29" s="87" t="s">
        <v>179</v>
      </c>
      <c r="E29" s="85">
        <v>2012</v>
      </c>
      <c r="F29" s="88" t="s">
        <v>427</v>
      </c>
      <c r="G29" s="88" t="s">
        <v>426</v>
      </c>
      <c r="H29" s="89" t="s">
        <v>180</v>
      </c>
      <c r="I29" s="88" t="s">
        <v>181</v>
      </c>
      <c r="J29" s="90" t="s">
        <v>156</v>
      </c>
      <c r="K29" s="90"/>
      <c r="L29" s="88" t="s">
        <v>524</v>
      </c>
      <c r="M29" s="90" t="s">
        <v>183</v>
      </c>
      <c r="N29" s="90" t="s">
        <v>358</v>
      </c>
      <c r="O29" s="91" t="s">
        <v>740</v>
      </c>
      <c r="P29" s="91" t="s">
        <v>1088</v>
      </c>
      <c r="Q29" s="90" t="s">
        <v>184</v>
      </c>
      <c r="R29" s="90">
        <v>1</v>
      </c>
      <c r="S29" s="85" t="s">
        <v>171</v>
      </c>
      <c r="T29" s="90">
        <v>1</v>
      </c>
      <c r="U29" s="85" t="s">
        <v>353</v>
      </c>
      <c r="V29" s="88" t="s">
        <v>351</v>
      </c>
      <c r="W29" s="85">
        <v>50</v>
      </c>
      <c r="X29" s="88" t="s">
        <v>362</v>
      </c>
      <c r="Y29" s="100">
        <v>0.03</v>
      </c>
      <c r="Z29" s="85" t="s">
        <v>359</v>
      </c>
      <c r="AA29" s="85">
        <v>1</v>
      </c>
      <c r="AB29" s="85">
        <v>0</v>
      </c>
      <c r="AC29" s="88" t="s">
        <v>590</v>
      </c>
      <c r="AD29" s="90">
        <v>2005</v>
      </c>
      <c r="AE29" s="91" t="s">
        <v>189</v>
      </c>
      <c r="AF29" s="85">
        <v>1</v>
      </c>
      <c r="AG29" s="89" t="s">
        <v>190</v>
      </c>
      <c r="AJ29" s="85">
        <v>1</v>
      </c>
      <c r="AK29" s="85">
        <v>1</v>
      </c>
      <c r="AL29" s="85">
        <v>1</v>
      </c>
      <c r="AM29" s="85">
        <v>1</v>
      </c>
      <c r="AN29" s="85">
        <v>1</v>
      </c>
      <c r="AO29" s="85">
        <v>1</v>
      </c>
      <c r="AP29" s="85">
        <v>1</v>
      </c>
      <c r="AQ29" s="85">
        <v>1</v>
      </c>
      <c r="AR29" s="85">
        <v>1</v>
      </c>
      <c r="AS29" s="85">
        <v>1</v>
      </c>
      <c r="AT29" s="85">
        <v>1</v>
      </c>
      <c r="AU29" s="85">
        <v>1</v>
      </c>
      <c r="AV29" s="85">
        <v>1</v>
      </c>
      <c r="AW29" s="85">
        <v>1</v>
      </c>
      <c r="AX29" s="85">
        <v>1</v>
      </c>
      <c r="AY29" s="85">
        <v>1</v>
      </c>
      <c r="AZ29" s="85">
        <v>1</v>
      </c>
      <c r="BA29" s="85">
        <v>1</v>
      </c>
      <c r="BB29" s="85">
        <v>1</v>
      </c>
      <c r="BC29" s="85">
        <v>1</v>
      </c>
      <c r="BD29" s="85">
        <v>1</v>
      </c>
      <c r="BE29" s="90">
        <f t="shared" si="12"/>
        <v>21</v>
      </c>
      <c r="BF29" s="92">
        <f t="shared" si="13"/>
        <v>100</v>
      </c>
      <c r="BH29" s="85">
        <v>1</v>
      </c>
      <c r="BI29" s="85">
        <v>1</v>
      </c>
      <c r="BJ29" s="85">
        <v>1</v>
      </c>
      <c r="BK29" s="85">
        <v>1</v>
      </c>
      <c r="BL29" s="85">
        <v>1</v>
      </c>
      <c r="BM29" s="85">
        <v>1</v>
      </c>
      <c r="BN29" s="85">
        <v>1</v>
      </c>
      <c r="BO29" s="85">
        <v>1</v>
      </c>
      <c r="BP29" s="85">
        <v>1</v>
      </c>
      <c r="BQ29" s="85">
        <v>1</v>
      </c>
      <c r="BR29" s="85">
        <v>1</v>
      </c>
      <c r="BS29" s="85">
        <v>1</v>
      </c>
      <c r="BT29" s="85">
        <v>1</v>
      </c>
      <c r="BU29" s="85">
        <v>1</v>
      </c>
      <c r="BV29" s="85">
        <v>1</v>
      </c>
      <c r="BW29" s="85">
        <v>0</v>
      </c>
      <c r="BX29" s="85">
        <v>1</v>
      </c>
      <c r="BY29" s="85">
        <v>1</v>
      </c>
      <c r="BZ29" s="85">
        <v>1</v>
      </c>
      <c r="CA29" s="90">
        <f t="shared" si="14"/>
        <v>18</v>
      </c>
      <c r="CB29" s="93">
        <f t="shared" si="15"/>
        <v>94.73684210526315</v>
      </c>
      <c r="CD29" s="88" t="s">
        <v>888</v>
      </c>
      <c r="CE29" s="88" t="s">
        <v>494</v>
      </c>
      <c r="CF29" s="88" t="s">
        <v>889</v>
      </c>
      <c r="CG29" s="85">
        <v>0</v>
      </c>
      <c r="CH29" s="85">
        <v>0</v>
      </c>
      <c r="CI29" s="85">
        <v>1</v>
      </c>
      <c r="CJ29" s="85">
        <v>0</v>
      </c>
      <c r="CK29" s="85">
        <v>0</v>
      </c>
      <c r="CL29" s="85">
        <v>0</v>
      </c>
      <c r="CM29" s="88"/>
      <c r="CN29" s="88" t="s">
        <v>891</v>
      </c>
      <c r="CO29" s="88" t="s">
        <v>520</v>
      </c>
      <c r="CP29" s="88" t="s">
        <v>890</v>
      </c>
      <c r="CQ29" s="85">
        <v>1</v>
      </c>
      <c r="CR29" s="85">
        <v>1</v>
      </c>
      <c r="CS29" s="85">
        <v>1</v>
      </c>
      <c r="CT29" s="85">
        <v>0</v>
      </c>
      <c r="CU29" s="85">
        <v>0</v>
      </c>
      <c r="CV29" s="85">
        <v>0</v>
      </c>
      <c r="CW29" s="85">
        <v>0</v>
      </c>
      <c r="CX29" s="85">
        <v>0</v>
      </c>
      <c r="CY29" s="85">
        <v>0</v>
      </c>
      <c r="CZ29" s="88"/>
      <c r="DA29" s="88" t="s">
        <v>892</v>
      </c>
      <c r="DB29" s="88" t="s">
        <v>690</v>
      </c>
      <c r="DC29" s="88" t="s">
        <v>893</v>
      </c>
      <c r="DD29" s="85">
        <v>0</v>
      </c>
      <c r="DE29" s="85">
        <v>2</v>
      </c>
      <c r="DF29" s="85">
        <v>0</v>
      </c>
      <c r="DG29" s="85">
        <v>0</v>
      </c>
      <c r="DH29" s="85">
        <v>3</v>
      </c>
      <c r="DI29" s="85">
        <v>0</v>
      </c>
      <c r="DJ29" s="88"/>
      <c r="DK29" s="88" t="s">
        <v>892</v>
      </c>
      <c r="DL29" s="88" t="s">
        <v>893</v>
      </c>
      <c r="DM29" s="88" t="s">
        <v>894</v>
      </c>
      <c r="DN29" s="85">
        <v>0</v>
      </c>
      <c r="DO29" s="85">
        <v>1</v>
      </c>
      <c r="DP29" s="85">
        <v>0</v>
      </c>
      <c r="DQ29" s="85">
        <v>0</v>
      </c>
      <c r="DR29" s="85">
        <v>3</v>
      </c>
      <c r="DS29" s="85">
        <v>0</v>
      </c>
      <c r="DT29" s="88"/>
      <c r="DU29" s="88" t="s">
        <v>184</v>
      </c>
      <c r="DV29" s="88" t="s">
        <v>895</v>
      </c>
      <c r="DW29" s="88" t="s">
        <v>896</v>
      </c>
      <c r="DX29" s="85">
        <v>0</v>
      </c>
      <c r="DY29" s="85">
        <v>0</v>
      </c>
      <c r="DZ29" s="85">
        <v>1</v>
      </c>
      <c r="EA29" s="85">
        <v>0</v>
      </c>
      <c r="EB29" s="85">
        <v>0</v>
      </c>
      <c r="EC29" s="85">
        <v>0</v>
      </c>
      <c r="ED29" s="88"/>
      <c r="EE29" s="89" t="s">
        <v>616</v>
      </c>
      <c r="EF29" s="88"/>
      <c r="EG29" s="88"/>
      <c r="EH29" s="85">
        <v>0</v>
      </c>
      <c r="EI29" s="85">
        <v>0</v>
      </c>
      <c r="EJ29" s="85">
        <v>0</v>
      </c>
      <c r="EK29" s="85">
        <v>0</v>
      </c>
      <c r="EL29" s="85">
        <v>0</v>
      </c>
      <c r="EM29" s="85">
        <v>0</v>
      </c>
      <c r="EO29" s="85">
        <v>6</v>
      </c>
      <c r="EP29" s="89" t="s">
        <v>1061</v>
      </c>
      <c r="EQ29" s="85" t="s">
        <v>1006</v>
      </c>
      <c r="ER29" s="88" t="s">
        <v>1007</v>
      </c>
      <c r="ES29" s="88" t="s">
        <v>1062</v>
      </c>
    </row>
    <row r="30" spans="1:149" s="89" customFormat="1" x14ac:dyDescent="0.35">
      <c r="A30" s="85">
        <v>25</v>
      </c>
      <c r="B30" s="86" t="s">
        <v>1133</v>
      </c>
      <c r="C30" s="86" t="s">
        <v>277</v>
      </c>
      <c r="D30" s="87" t="s">
        <v>279</v>
      </c>
      <c r="E30" s="85">
        <v>2016</v>
      </c>
      <c r="F30" s="88" t="s">
        <v>429</v>
      </c>
      <c r="G30" s="88" t="s">
        <v>428</v>
      </c>
      <c r="H30" s="88" t="s">
        <v>280</v>
      </c>
      <c r="I30" s="88" t="s">
        <v>280</v>
      </c>
      <c r="J30" s="90" t="s">
        <v>156</v>
      </c>
      <c r="K30" s="90"/>
      <c r="L30" s="88" t="s">
        <v>281</v>
      </c>
      <c r="M30" s="90" t="s">
        <v>156</v>
      </c>
      <c r="N30" s="85" t="s">
        <v>358</v>
      </c>
      <c r="O30" s="91" t="s">
        <v>740</v>
      </c>
      <c r="P30" s="91" t="s">
        <v>1086</v>
      </c>
      <c r="Q30" s="85" t="s">
        <v>283</v>
      </c>
      <c r="R30" s="85">
        <v>0</v>
      </c>
      <c r="S30" s="85" t="s">
        <v>284</v>
      </c>
      <c r="T30" s="85">
        <v>0</v>
      </c>
      <c r="U30" s="85" t="s">
        <v>352</v>
      </c>
      <c r="V30" s="88" t="s">
        <v>218</v>
      </c>
      <c r="W30" s="85">
        <v>0.5</v>
      </c>
      <c r="X30" s="88" t="s">
        <v>362</v>
      </c>
      <c r="Y30" s="96">
        <v>0.03</v>
      </c>
      <c r="Z30" s="85" t="s">
        <v>351</v>
      </c>
      <c r="AA30" s="85">
        <v>0</v>
      </c>
      <c r="AB30" s="85">
        <v>1</v>
      </c>
      <c r="AC30" s="88"/>
      <c r="AD30" s="85">
        <v>2013</v>
      </c>
      <c r="AE30" s="88" t="s">
        <v>351</v>
      </c>
      <c r="AF30" s="85">
        <v>0</v>
      </c>
      <c r="AG30" s="88" t="s">
        <v>351</v>
      </c>
      <c r="AH30" s="88"/>
      <c r="AI30" s="88"/>
      <c r="AJ30" s="85">
        <v>1</v>
      </c>
      <c r="AK30" s="85">
        <v>1</v>
      </c>
      <c r="AL30" s="85">
        <v>1</v>
      </c>
      <c r="AM30" s="85">
        <v>1</v>
      </c>
      <c r="AN30" s="85">
        <v>1</v>
      </c>
      <c r="AO30" s="85">
        <v>1</v>
      </c>
      <c r="AP30" s="85">
        <v>1</v>
      </c>
      <c r="AQ30" s="85">
        <v>1</v>
      </c>
      <c r="AR30" s="85">
        <v>0</v>
      </c>
      <c r="AS30" s="85">
        <v>1</v>
      </c>
      <c r="AT30" s="85">
        <v>1</v>
      </c>
      <c r="AU30" s="85">
        <v>1</v>
      </c>
      <c r="AV30" s="85">
        <v>1</v>
      </c>
      <c r="AW30" s="85">
        <v>1</v>
      </c>
      <c r="AX30" s="85">
        <v>0</v>
      </c>
      <c r="AY30" s="85">
        <v>1</v>
      </c>
      <c r="AZ30" s="85">
        <v>1</v>
      </c>
      <c r="BA30" s="85">
        <v>1</v>
      </c>
      <c r="BB30" s="85">
        <v>0</v>
      </c>
      <c r="BC30" s="85">
        <v>1</v>
      </c>
      <c r="BD30" s="85">
        <v>1</v>
      </c>
      <c r="BE30" s="90">
        <f t="shared" si="12"/>
        <v>18</v>
      </c>
      <c r="BF30" s="92">
        <f t="shared" si="13"/>
        <v>85.714285714285722</v>
      </c>
      <c r="BG30" s="88"/>
      <c r="BH30" s="85">
        <v>1</v>
      </c>
      <c r="BI30" s="85">
        <v>1</v>
      </c>
      <c r="BJ30" s="85">
        <v>1</v>
      </c>
      <c r="BK30" s="85">
        <v>0</v>
      </c>
      <c r="BL30" s="85">
        <v>0</v>
      </c>
      <c r="BM30" s="85">
        <v>0</v>
      </c>
      <c r="BN30" s="85">
        <v>1</v>
      </c>
      <c r="BO30" s="85">
        <v>1</v>
      </c>
      <c r="BP30" s="85">
        <v>0</v>
      </c>
      <c r="BQ30" s="85">
        <v>1</v>
      </c>
      <c r="BR30" s="85">
        <v>1</v>
      </c>
      <c r="BS30" s="85">
        <v>1</v>
      </c>
      <c r="BT30" s="85">
        <v>1</v>
      </c>
      <c r="BU30" s="85">
        <v>1</v>
      </c>
      <c r="BV30" s="85">
        <v>0</v>
      </c>
      <c r="BW30" s="85">
        <v>0</v>
      </c>
      <c r="BX30" s="85">
        <v>0</v>
      </c>
      <c r="BY30" s="85">
        <v>1</v>
      </c>
      <c r="BZ30" s="85">
        <v>1</v>
      </c>
      <c r="CA30" s="90">
        <f t="shared" si="14"/>
        <v>12</v>
      </c>
      <c r="CB30" s="93">
        <f t="shared" si="15"/>
        <v>63.157894736842103</v>
      </c>
      <c r="CD30" s="88" t="s">
        <v>902</v>
      </c>
      <c r="CE30" s="88" t="s">
        <v>903</v>
      </c>
      <c r="CF30" s="88" t="s">
        <v>904</v>
      </c>
      <c r="CG30" s="85">
        <v>0</v>
      </c>
      <c r="CH30" s="85">
        <v>2</v>
      </c>
      <c r="CI30" s="85">
        <v>0</v>
      </c>
      <c r="CJ30" s="85">
        <v>0</v>
      </c>
      <c r="CK30" s="85">
        <v>0</v>
      </c>
      <c r="CL30" s="85">
        <v>0</v>
      </c>
      <c r="CM30" s="88"/>
      <c r="CN30" s="88" t="s">
        <v>901</v>
      </c>
      <c r="CO30" s="88" t="s">
        <v>910</v>
      </c>
      <c r="CP30" s="88" t="s">
        <v>905</v>
      </c>
      <c r="CQ30" s="85">
        <v>0</v>
      </c>
      <c r="CR30" s="85">
        <v>1</v>
      </c>
      <c r="CS30" s="85">
        <v>0</v>
      </c>
      <c r="CT30" s="85">
        <v>0</v>
      </c>
      <c r="CU30" s="85">
        <v>0</v>
      </c>
      <c r="CV30" s="85">
        <v>0</v>
      </c>
      <c r="CW30" s="85">
        <v>0</v>
      </c>
      <c r="CX30" s="85">
        <v>0</v>
      </c>
      <c r="CY30" s="85">
        <v>0</v>
      </c>
      <c r="CZ30" s="88"/>
      <c r="DA30" s="88" t="s">
        <v>694</v>
      </c>
      <c r="DB30" s="88" t="s">
        <v>909</v>
      </c>
      <c r="DC30" s="88" t="s">
        <v>908</v>
      </c>
      <c r="DD30" s="85">
        <v>0</v>
      </c>
      <c r="DE30" s="85">
        <v>1</v>
      </c>
      <c r="DF30" s="85">
        <v>0</v>
      </c>
      <c r="DG30" s="85">
        <v>0</v>
      </c>
      <c r="DH30" s="85">
        <v>0</v>
      </c>
      <c r="DI30" s="85">
        <v>0</v>
      </c>
      <c r="DJ30" s="88"/>
      <c r="DK30" s="88" t="s">
        <v>694</v>
      </c>
      <c r="DL30" s="88" t="s">
        <v>906</v>
      </c>
      <c r="DM30" s="88" t="s">
        <v>907</v>
      </c>
      <c r="DN30" s="85">
        <v>1</v>
      </c>
      <c r="DO30" s="85">
        <v>0</v>
      </c>
      <c r="DP30" s="85">
        <v>0</v>
      </c>
      <c r="DQ30" s="85">
        <v>0</v>
      </c>
      <c r="DR30" s="85">
        <v>0</v>
      </c>
      <c r="DS30" s="85">
        <v>0</v>
      </c>
      <c r="DT30" s="88"/>
      <c r="DU30" s="88" t="s">
        <v>637</v>
      </c>
      <c r="DV30" s="88" t="s">
        <v>911</v>
      </c>
      <c r="DW30" s="88"/>
      <c r="DX30" s="85">
        <v>0</v>
      </c>
      <c r="DY30" s="85">
        <v>0</v>
      </c>
      <c r="DZ30" s="85">
        <v>0</v>
      </c>
      <c r="EA30" s="85">
        <v>0</v>
      </c>
      <c r="EB30" s="85">
        <v>0</v>
      </c>
      <c r="EC30" s="85">
        <v>0</v>
      </c>
      <c r="ED30" s="88"/>
      <c r="EE30" s="89" t="s">
        <v>616</v>
      </c>
      <c r="EF30" s="88" t="s">
        <v>1115</v>
      </c>
      <c r="EG30" s="88"/>
      <c r="EH30" s="85">
        <v>0</v>
      </c>
      <c r="EI30" s="85">
        <v>0</v>
      </c>
      <c r="EJ30" s="85">
        <v>0</v>
      </c>
      <c r="EK30" s="85">
        <v>0</v>
      </c>
      <c r="EL30" s="85">
        <v>0</v>
      </c>
      <c r="EM30" s="85">
        <v>0</v>
      </c>
      <c r="EO30" s="85">
        <v>505</v>
      </c>
      <c r="EP30" s="88" t="s">
        <v>1063</v>
      </c>
      <c r="EQ30" s="85" t="s">
        <v>1006</v>
      </c>
      <c r="ER30" s="88" t="s">
        <v>1007</v>
      </c>
      <c r="ES30" s="88" t="s">
        <v>1064</v>
      </c>
    </row>
    <row r="31" spans="1:149" s="89" customFormat="1" x14ac:dyDescent="0.35">
      <c r="A31" s="85">
        <v>26</v>
      </c>
      <c r="B31" s="86" t="s">
        <v>1134</v>
      </c>
      <c r="C31" s="86" t="s">
        <v>194</v>
      </c>
      <c r="D31" s="87" t="s">
        <v>195</v>
      </c>
      <c r="E31" s="85">
        <v>2007</v>
      </c>
      <c r="F31" s="88" t="s">
        <v>431</v>
      </c>
      <c r="G31" s="88" t="s">
        <v>430</v>
      </c>
      <c r="H31" s="89" t="s">
        <v>196</v>
      </c>
      <c r="I31" s="88" t="s">
        <v>197</v>
      </c>
      <c r="J31" s="90" t="s">
        <v>156</v>
      </c>
      <c r="K31" s="90"/>
      <c r="L31" s="88" t="s">
        <v>197</v>
      </c>
      <c r="M31" s="90" t="s">
        <v>156</v>
      </c>
      <c r="N31" s="90" t="s">
        <v>358</v>
      </c>
      <c r="O31" s="91" t="s">
        <v>741</v>
      </c>
      <c r="P31" s="91" t="s">
        <v>1085</v>
      </c>
      <c r="Q31" s="90" t="s">
        <v>184</v>
      </c>
      <c r="R31" s="90">
        <v>1</v>
      </c>
      <c r="S31" s="85" t="s">
        <v>171</v>
      </c>
      <c r="T31" s="90">
        <v>1</v>
      </c>
      <c r="U31" s="85" t="s">
        <v>353</v>
      </c>
      <c r="V31" s="89" t="s">
        <v>161</v>
      </c>
      <c r="W31" s="85">
        <v>50</v>
      </c>
      <c r="X31" s="88" t="s">
        <v>362</v>
      </c>
      <c r="Y31" s="100">
        <v>0.03</v>
      </c>
      <c r="Z31" s="85" t="s">
        <v>359</v>
      </c>
      <c r="AA31" s="85">
        <v>1</v>
      </c>
      <c r="AB31" s="85">
        <v>1</v>
      </c>
      <c r="AC31" s="88"/>
      <c r="AD31" s="90">
        <v>2005</v>
      </c>
      <c r="AE31" s="91" t="s">
        <v>199</v>
      </c>
      <c r="AF31" s="90">
        <v>1</v>
      </c>
      <c r="AG31" s="89" t="s">
        <v>200</v>
      </c>
      <c r="AJ31" s="85">
        <v>1</v>
      </c>
      <c r="AK31" s="85">
        <v>1</v>
      </c>
      <c r="AL31" s="85">
        <v>1</v>
      </c>
      <c r="AM31" s="85">
        <v>1</v>
      </c>
      <c r="AN31" s="85">
        <v>1</v>
      </c>
      <c r="AO31" s="85">
        <v>1</v>
      </c>
      <c r="AP31" s="85">
        <v>1</v>
      </c>
      <c r="AQ31" s="85">
        <v>1</v>
      </c>
      <c r="AR31" s="85">
        <v>1</v>
      </c>
      <c r="AS31" s="85">
        <v>1</v>
      </c>
      <c r="AT31" s="85">
        <v>1</v>
      </c>
      <c r="AU31" s="85">
        <v>1</v>
      </c>
      <c r="AV31" s="85">
        <v>1</v>
      </c>
      <c r="AW31" s="85">
        <v>1</v>
      </c>
      <c r="AX31" s="85">
        <v>1</v>
      </c>
      <c r="AY31" s="85">
        <v>1</v>
      </c>
      <c r="AZ31" s="85">
        <v>1</v>
      </c>
      <c r="BA31" s="85">
        <v>1</v>
      </c>
      <c r="BB31" s="85">
        <v>1</v>
      </c>
      <c r="BC31" s="85">
        <v>1</v>
      </c>
      <c r="BD31" s="85">
        <v>1</v>
      </c>
      <c r="BE31" s="90">
        <f t="shared" si="12"/>
        <v>21</v>
      </c>
      <c r="BF31" s="92">
        <f t="shared" si="13"/>
        <v>100</v>
      </c>
      <c r="BH31" s="85">
        <v>1</v>
      </c>
      <c r="BI31" s="85">
        <v>1</v>
      </c>
      <c r="BJ31" s="85">
        <v>1</v>
      </c>
      <c r="BK31" s="85">
        <v>0</v>
      </c>
      <c r="BL31" s="85">
        <v>1</v>
      </c>
      <c r="BM31" s="85">
        <v>1</v>
      </c>
      <c r="BN31" s="85">
        <v>1</v>
      </c>
      <c r="BO31" s="85">
        <v>1</v>
      </c>
      <c r="BP31" s="85">
        <v>1</v>
      </c>
      <c r="BQ31" s="85">
        <v>1</v>
      </c>
      <c r="BR31" s="85">
        <v>1</v>
      </c>
      <c r="BS31" s="85">
        <v>1</v>
      </c>
      <c r="BT31" s="85">
        <v>1</v>
      </c>
      <c r="BU31" s="85">
        <v>1</v>
      </c>
      <c r="BV31" s="85">
        <v>1</v>
      </c>
      <c r="BW31" s="85">
        <v>0</v>
      </c>
      <c r="BX31" s="85">
        <v>1</v>
      </c>
      <c r="BY31" s="85">
        <v>1</v>
      </c>
      <c r="BZ31" s="85">
        <v>1</v>
      </c>
      <c r="CA31" s="90">
        <f t="shared" si="14"/>
        <v>17</v>
      </c>
      <c r="CB31" s="93">
        <f t="shared" si="15"/>
        <v>89.473684210526315</v>
      </c>
      <c r="CD31" s="88" t="s">
        <v>718</v>
      </c>
      <c r="CE31" s="89" t="s">
        <v>717</v>
      </c>
      <c r="CF31" s="88" t="s">
        <v>716</v>
      </c>
      <c r="CG31" s="85">
        <v>0</v>
      </c>
      <c r="CH31" s="85">
        <v>1</v>
      </c>
      <c r="CI31" s="85">
        <v>0</v>
      </c>
      <c r="CJ31" s="85">
        <v>0</v>
      </c>
      <c r="CK31" s="85">
        <v>0</v>
      </c>
      <c r="CL31" s="85">
        <v>0</v>
      </c>
      <c r="CM31" s="88"/>
      <c r="CN31" s="88" t="s">
        <v>719</v>
      </c>
      <c r="CO31" s="88" t="s">
        <v>673</v>
      </c>
      <c r="CP31" s="88" t="s">
        <v>723</v>
      </c>
      <c r="CQ31" s="85">
        <v>0</v>
      </c>
      <c r="CR31" s="85">
        <v>0</v>
      </c>
      <c r="CS31" s="85">
        <v>0</v>
      </c>
      <c r="CT31" s="85">
        <v>0</v>
      </c>
      <c r="CU31" s="85">
        <v>0</v>
      </c>
      <c r="CV31" s="85">
        <v>0</v>
      </c>
      <c r="CW31" s="85">
        <v>2</v>
      </c>
      <c r="CX31" s="85">
        <v>0</v>
      </c>
      <c r="CY31" s="85">
        <v>0</v>
      </c>
      <c r="CZ31" s="88"/>
      <c r="DA31" s="88" t="s">
        <v>660</v>
      </c>
      <c r="DB31" s="88" t="s">
        <v>196</v>
      </c>
      <c r="DC31" s="88" t="s">
        <v>728</v>
      </c>
      <c r="DD31" s="85">
        <v>0</v>
      </c>
      <c r="DE31" s="85">
        <v>1</v>
      </c>
      <c r="DF31" s="85">
        <v>0</v>
      </c>
      <c r="DG31" s="85">
        <v>0</v>
      </c>
      <c r="DH31" s="85">
        <v>1</v>
      </c>
      <c r="DI31" s="85">
        <v>0</v>
      </c>
      <c r="DJ31" s="88"/>
      <c r="DK31" s="88" t="s">
        <v>724</v>
      </c>
      <c r="DL31" s="88" t="s">
        <v>725</v>
      </c>
      <c r="DM31" s="88" t="s">
        <v>726</v>
      </c>
      <c r="DN31" s="85">
        <v>1</v>
      </c>
      <c r="DO31" s="85">
        <v>1</v>
      </c>
      <c r="DP31" s="85">
        <v>0</v>
      </c>
      <c r="DQ31" s="85">
        <v>0</v>
      </c>
      <c r="DR31" s="85">
        <v>1</v>
      </c>
      <c r="DS31" s="85">
        <v>0</v>
      </c>
      <c r="DT31" s="88"/>
      <c r="DU31" s="88" t="s">
        <v>184</v>
      </c>
      <c r="DV31" s="88" t="s">
        <v>494</v>
      </c>
      <c r="DW31" s="88" t="s">
        <v>720</v>
      </c>
      <c r="DX31" s="85">
        <v>0</v>
      </c>
      <c r="DY31" s="85">
        <v>0</v>
      </c>
      <c r="DZ31" s="85">
        <v>1</v>
      </c>
      <c r="EA31" s="85">
        <v>0</v>
      </c>
      <c r="EB31" s="85">
        <v>0</v>
      </c>
      <c r="EC31" s="85">
        <v>0</v>
      </c>
      <c r="ED31" s="88"/>
      <c r="EE31" s="88" t="s">
        <v>707</v>
      </c>
      <c r="EF31" s="88" t="s">
        <v>722</v>
      </c>
      <c r="EG31" s="88" t="s">
        <v>721</v>
      </c>
      <c r="EH31" s="85">
        <v>0</v>
      </c>
      <c r="EI31" s="85">
        <v>0</v>
      </c>
      <c r="EJ31" s="85">
        <v>1</v>
      </c>
      <c r="EK31" s="85">
        <v>0</v>
      </c>
      <c r="EL31" s="85">
        <v>0</v>
      </c>
      <c r="EM31" s="85">
        <v>0</v>
      </c>
      <c r="EO31" s="85">
        <v>10</v>
      </c>
      <c r="EP31" s="89" t="s">
        <v>1065</v>
      </c>
      <c r="EQ31" s="85" t="s">
        <v>1006</v>
      </c>
      <c r="ER31" s="88" t="s">
        <v>1007</v>
      </c>
      <c r="ES31" s="88" t="s">
        <v>623</v>
      </c>
    </row>
    <row r="32" spans="1:149" s="89" customFormat="1" x14ac:dyDescent="0.35">
      <c r="A32" s="85">
        <v>27</v>
      </c>
      <c r="B32" s="86" t="s">
        <v>1135</v>
      </c>
      <c r="C32" s="86" t="s">
        <v>201</v>
      </c>
      <c r="D32" s="87" t="s">
        <v>202</v>
      </c>
      <c r="E32" s="85">
        <v>2016</v>
      </c>
      <c r="F32" s="88" t="s">
        <v>433</v>
      </c>
      <c r="G32" s="88" t="s">
        <v>432</v>
      </c>
      <c r="H32" s="89" t="s">
        <v>157</v>
      </c>
      <c r="I32" s="88" t="s">
        <v>203</v>
      </c>
      <c r="J32" s="90" t="s">
        <v>156</v>
      </c>
      <c r="K32" s="90"/>
      <c r="L32" s="88" t="s">
        <v>203</v>
      </c>
      <c r="M32" s="90" t="s">
        <v>156</v>
      </c>
      <c r="N32" s="90" t="s">
        <v>358</v>
      </c>
      <c r="O32" s="91" t="s">
        <v>741</v>
      </c>
      <c r="P32" s="91" t="s">
        <v>1086</v>
      </c>
      <c r="Q32" s="90" t="s">
        <v>184</v>
      </c>
      <c r="R32" s="90">
        <v>1</v>
      </c>
      <c r="S32" s="85" t="s">
        <v>171</v>
      </c>
      <c r="T32" s="90">
        <v>1</v>
      </c>
      <c r="U32" s="85" t="s">
        <v>353</v>
      </c>
      <c r="V32" s="89" t="s">
        <v>161</v>
      </c>
      <c r="W32" s="85">
        <v>50</v>
      </c>
      <c r="X32" s="88" t="s">
        <v>362</v>
      </c>
      <c r="Y32" s="90" t="s">
        <v>351</v>
      </c>
      <c r="Z32" s="85" t="s">
        <v>163</v>
      </c>
      <c r="AA32" s="85">
        <v>1</v>
      </c>
      <c r="AB32" s="85">
        <v>1</v>
      </c>
      <c r="AC32" s="88"/>
      <c r="AD32" s="90">
        <v>2012</v>
      </c>
      <c r="AE32" s="91" t="s">
        <v>207</v>
      </c>
      <c r="AF32" s="90">
        <v>1</v>
      </c>
      <c r="AG32" s="89" t="s">
        <v>208</v>
      </c>
      <c r="AJ32" s="85">
        <v>1</v>
      </c>
      <c r="AK32" s="85">
        <v>1</v>
      </c>
      <c r="AL32" s="85">
        <v>1</v>
      </c>
      <c r="AM32" s="85">
        <v>1</v>
      </c>
      <c r="AN32" s="85">
        <v>1</v>
      </c>
      <c r="AO32" s="85">
        <v>1</v>
      </c>
      <c r="AP32" s="85">
        <v>1</v>
      </c>
      <c r="AQ32" s="85">
        <v>1</v>
      </c>
      <c r="AR32" s="85">
        <v>1</v>
      </c>
      <c r="AS32" s="85">
        <v>1</v>
      </c>
      <c r="AT32" s="85">
        <v>1</v>
      </c>
      <c r="AU32" s="85">
        <v>1</v>
      </c>
      <c r="AV32" s="85">
        <v>1</v>
      </c>
      <c r="AW32" s="85">
        <v>1</v>
      </c>
      <c r="AX32" s="85">
        <v>1</v>
      </c>
      <c r="AY32" s="85">
        <v>0</v>
      </c>
      <c r="AZ32" s="85">
        <v>1</v>
      </c>
      <c r="BA32" s="85">
        <v>1</v>
      </c>
      <c r="BB32" s="85">
        <v>1</v>
      </c>
      <c r="BC32" s="85">
        <v>1</v>
      </c>
      <c r="BD32" s="85">
        <v>1</v>
      </c>
      <c r="BE32" s="90">
        <f t="shared" si="12"/>
        <v>20</v>
      </c>
      <c r="BF32" s="92">
        <f t="shared" si="13"/>
        <v>95.238095238095241</v>
      </c>
      <c r="BH32" s="85">
        <v>1</v>
      </c>
      <c r="BI32" s="85">
        <v>1</v>
      </c>
      <c r="BJ32" s="85">
        <v>1</v>
      </c>
      <c r="BK32" s="85">
        <v>1</v>
      </c>
      <c r="BL32" s="85">
        <v>0</v>
      </c>
      <c r="BM32" s="85">
        <v>1</v>
      </c>
      <c r="BN32" s="85">
        <v>1</v>
      </c>
      <c r="BO32" s="85">
        <v>1</v>
      </c>
      <c r="BP32" s="85">
        <v>1</v>
      </c>
      <c r="BQ32" s="85">
        <v>0</v>
      </c>
      <c r="BR32" s="85">
        <v>0</v>
      </c>
      <c r="BS32" s="85">
        <v>1</v>
      </c>
      <c r="BT32" s="85">
        <v>1</v>
      </c>
      <c r="BU32" s="85">
        <v>1</v>
      </c>
      <c r="BV32" s="85">
        <v>1</v>
      </c>
      <c r="BW32" s="85">
        <v>0</v>
      </c>
      <c r="BX32" s="85">
        <v>1</v>
      </c>
      <c r="BY32" s="85">
        <v>1</v>
      </c>
      <c r="BZ32" s="85">
        <v>1</v>
      </c>
      <c r="CA32" s="90">
        <f t="shared" si="14"/>
        <v>15</v>
      </c>
      <c r="CB32" s="93">
        <f t="shared" si="15"/>
        <v>78.94736842105263</v>
      </c>
      <c r="CD32" s="88" t="s">
        <v>902</v>
      </c>
      <c r="CE32" s="89" t="s">
        <v>912</v>
      </c>
      <c r="CF32" s="88" t="s">
        <v>913</v>
      </c>
      <c r="CG32" s="85">
        <v>0</v>
      </c>
      <c r="CH32" s="85">
        <v>1</v>
      </c>
      <c r="CI32" s="85">
        <v>0</v>
      </c>
      <c r="CJ32" s="85">
        <v>0</v>
      </c>
      <c r="CK32" s="85">
        <v>0</v>
      </c>
      <c r="CL32" s="85">
        <v>0</v>
      </c>
      <c r="CN32" s="88" t="s">
        <v>916</v>
      </c>
      <c r="CO32" s="88" t="s">
        <v>915</v>
      </c>
      <c r="CP32" s="89" t="s">
        <v>914</v>
      </c>
      <c r="CQ32" s="85">
        <v>0</v>
      </c>
      <c r="CR32" s="85">
        <v>2</v>
      </c>
      <c r="CS32" s="85">
        <v>0</v>
      </c>
      <c r="CT32" s="85">
        <v>0</v>
      </c>
      <c r="CU32" s="85">
        <v>0</v>
      </c>
      <c r="CV32" s="85">
        <v>0</v>
      </c>
      <c r="CW32" s="85">
        <v>0</v>
      </c>
      <c r="CX32" s="85">
        <v>0</v>
      </c>
      <c r="CY32" s="85">
        <v>0</v>
      </c>
      <c r="DA32" s="89" t="s">
        <v>918</v>
      </c>
      <c r="DB32" s="88" t="s">
        <v>920</v>
      </c>
      <c r="DC32" s="88" t="s">
        <v>728</v>
      </c>
      <c r="DD32" s="85">
        <v>1</v>
      </c>
      <c r="DE32" s="85">
        <v>0</v>
      </c>
      <c r="DF32" s="85">
        <v>0</v>
      </c>
      <c r="DG32" s="85">
        <v>0</v>
      </c>
      <c r="DH32" s="85">
        <v>0</v>
      </c>
      <c r="DI32" s="85">
        <v>0</v>
      </c>
      <c r="DJ32" s="85"/>
      <c r="DK32" s="88" t="s">
        <v>918</v>
      </c>
      <c r="DL32" s="88" t="s">
        <v>919</v>
      </c>
      <c r="DM32" s="88" t="s">
        <v>917</v>
      </c>
      <c r="DN32" s="85">
        <v>1</v>
      </c>
      <c r="DO32" s="85">
        <v>1</v>
      </c>
      <c r="DP32" s="85">
        <v>0</v>
      </c>
      <c r="DQ32" s="85">
        <v>1</v>
      </c>
      <c r="DR32" s="85">
        <v>1</v>
      </c>
      <c r="DS32" s="85">
        <v>0</v>
      </c>
      <c r="DT32" s="85"/>
      <c r="DU32" s="85" t="s">
        <v>184</v>
      </c>
      <c r="DV32" s="88" t="s">
        <v>807</v>
      </c>
      <c r="DW32" s="88" t="s">
        <v>921</v>
      </c>
      <c r="DX32" s="85">
        <v>0</v>
      </c>
      <c r="DY32" s="85">
        <v>0</v>
      </c>
      <c r="DZ32" s="85">
        <v>1</v>
      </c>
      <c r="EA32" s="85">
        <v>0</v>
      </c>
      <c r="EB32" s="85">
        <v>0</v>
      </c>
      <c r="EC32" s="85">
        <v>0</v>
      </c>
      <c r="EE32" s="89" t="s">
        <v>616</v>
      </c>
      <c r="EH32" s="85">
        <v>0</v>
      </c>
      <c r="EI32" s="85">
        <v>0</v>
      </c>
      <c r="EJ32" s="85">
        <v>0</v>
      </c>
      <c r="EK32" s="85">
        <v>0</v>
      </c>
      <c r="EL32" s="85">
        <v>0</v>
      </c>
      <c r="EM32" s="85">
        <v>0</v>
      </c>
      <c r="EN32" s="85"/>
      <c r="EO32" s="98" t="s">
        <v>1067</v>
      </c>
      <c r="EP32" s="89" t="s">
        <v>1066</v>
      </c>
      <c r="EQ32" s="85" t="s">
        <v>1006</v>
      </c>
      <c r="ER32" s="88" t="s">
        <v>1007</v>
      </c>
      <c r="ES32" s="88" t="s">
        <v>1068</v>
      </c>
    </row>
    <row r="33" spans="1:149" s="89" customFormat="1" x14ac:dyDescent="0.35">
      <c r="A33" s="85">
        <v>28</v>
      </c>
      <c r="B33" s="95" t="s">
        <v>1141</v>
      </c>
      <c r="C33" s="89" t="s">
        <v>449</v>
      </c>
      <c r="D33" s="89" t="s">
        <v>450</v>
      </c>
      <c r="E33" s="90">
        <v>2020</v>
      </c>
      <c r="F33" s="89" t="s">
        <v>478</v>
      </c>
      <c r="G33" s="62" t="s">
        <v>484</v>
      </c>
      <c r="H33" s="89" t="s">
        <v>391</v>
      </c>
      <c r="I33" s="88" t="s">
        <v>318</v>
      </c>
      <c r="J33" s="90" t="s">
        <v>156</v>
      </c>
      <c r="K33" s="90"/>
      <c r="L33" s="88" t="s">
        <v>318</v>
      </c>
      <c r="M33" s="90" t="s">
        <v>156</v>
      </c>
      <c r="N33" s="85" t="s">
        <v>357</v>
      </c>
      <c r="O33" s="91" t="s">
        <v>741</v>
      </c>
      <c r="P33" s="91" t="s">
        <v>1088</v>
      </c>
      <c r="Q33" s="90" t="s">
        <v>184</v>
      </c>
      <c r="R33" s="90">
        <v>1</v>
      </c>
      <c r="S33" s="85" t="s">
        <v>159</v>
      </c>
      <c r="T33" s="90">
        <v>1</v>
      </c>
      <c r="U33" s="85" t="s">
        <v>353</v>
      </c>
      <c r="V33" s="90" t="s">
        <v>351</v>
      </c>
      <c r="W33" s="85">
        <v>10</v>
      </c>
      <c r="X33" s="88" t="s">
        <v>362</v>
      </c>
      <c r="Y33" s="100">
        <v>0.03</v>
      </c>
      <c r="Z33" s="85" t="s">
        <v>359</v>
      </c>
      <c r="AA33" s="85">
        <v>1</v>
      </c>
      <c r="AB33" s="85">
        <v>1</v>
      </c>
      <c r="AC33" s="88" t="s">
        <v>592</v>
      </c>
      <c r="AD33" s="90">
        <v>2017</v>
      </c>
      <c r="AE33" s="91" t="s">
        <v>207</v>
      </c>
      <c r="AF33" s="90">
        <v>1</v>
      </c>
      <c r="AH33" s="89" t="s">
        <v>555</v>
      </c>
      <c r="AJ33" s="85">
        <v>1</v>
      </c>
      <c r="AK33" s="85">
        <v>1</v>
      </c>
      <c r="AL33" s="85">
        <v>1</v>
      </c>
      <c r="AM33" s="85">
        <v>1</v>
      </c>
      <c r="AN33" s="85">
        <v>1</v>
      </c>
      <c r="AO33" s="85">
        <v>1</v>
      </c>
      <c r="AP33" s="85">
        <v>1</v>
      </c>
      <c r="AQ33" s="85">
        <v>1</v>
      </c>
      <c r="AR33" s="85">
        <v>1</v>
      </c>
      <c r="AS33" s="85">
        <v>1</v>
      </c>
      <c r="AT33" s="85">
        <v>1</v>
      </c>
      <c r="AU33" s="85">
        <v>1</v>
      </c>
      <c r="AV33" s="85">
        <v>1</v>
      </c>
      <c r="AW33" s="85">
        <v>1</v>
      </c>
      <c r="AX33" s="85">
        <v>1</v>
      </c>
      <c r="AY33" s="85">
        <v>1</v>
      </c>
      <c r="AZ33" s="85">
        <v>1</v>
      </c>
      <c r="BA33" s="85">
        <v>1</v>
      </c>
      <c r="BB33" s="85">
        <v>1</v>
      </c>
      <c r="BC33" s="85">
        <v>0</v>
      </c>
      <c r="BD33" s="85">
        <v>0</v>
      </c>
      <c r="BE33" s="90">
        <f t="shared" si="12"/>
        <v>19</v>
      </c>
      <c r="BF33" s="92">
        <f t="shared" si="13"/>
        <v>90.476190476190482</v>
      </c>
      <c r="BH33" s="85">
        <v>1</v>
      </c>
      <c r="BI33" s="85">
        <v>1</v>
      </c>
      <c r="BJ33" s="85">
        <v>1</v>
      </c>
      <c r="BK33" s="85">
        <v>1</v>
      </c>
      <c r="BL33" s="85">
        <v>0</v>
      </c>
      <c r="BM33" s="85">
        <v>1</v>
      </c>
      <c r="BN33" s="85">
        <v>1</v>
      </c>
      <c r="BO33" s="85">
        <v>1</v>
      </c>
      <c r="BP33" s="85">
        <v>0</v>
      </c>
      <c r="BQ33" s="85">
        <v>1</v>
      </c>
      <c r="BR33" s="85">
        <v>1</v>
      </c>
      <c r="BS33" s="85">
        <v>1</v>
      </c>
      <c r="BT33" s="85">
        <v>1</v>
      </c>
      <c r="BU33" s="85">
        <v>1</v>
      </c>
      <c r="BV33" s="85">
        <v>0</v>
      </c>
      <c r="BW33" s="85">
        <v>1</v>
      </c>
      <c r="BX33" s="85">
        <v>0</v>
      </c>
      <c r="BY33" s="85">
        <v>0</v>
      </c>
      <c r="BZ33" s="85">
        <v>0</v>
      </c>
      <c r="CA33" s="90">
        <f t="shared" si="14"/>
        <v>13</v>
      </c>
      <c r="CB33" s="93">
        <f t="shared" si="15"/>
        <v>68.421052631578945</v>
      </c>
      <c r="CD33" s="88" t="s">
        <v>925</v>
      </c>
      <c r="CE33" s="88" t="s">
        <v>931</v>
      </c>
      <c r="CF33" s="88" t="s">
        <v>930</v>
      </c>
      <c r="CG33" s="85">
        <v>0</v>
      </c>
      <c r="CH33" s="85">
        <v>0</v>
      </c>
      <c r="CI33" s="85">
        <v>0</v>
      </c>
      <c r="CJ33" s="85">
        <v>0</v>
      </c>
      <c r="CK33" s="85">
        <v>0</v>
      </c>
      <c r="CL33" s="85">
        <v>0</v>
      </c>
      <c r="CN33" s="88" t="s">
        <v>922</v>
      </c>
      <c r="CO33" s="88" t="s">
        <v>924</v>
      </c>
      <c r="CP33" s="88" t="s">
        <v>1105</v>
      </c>
      <c r="CQ33" s="85">
        <v>1</v>
      </c>
      <c r="CR33" s="85">
        <v>2</v>
      </c>
      <c r="CS33" s="85">
        <v>0</v>
      </c>
      <c r="CT33" s="85">
        <v>1</v>
      </c>
      <c r="CU33" s="85">
        <v>0</v>
      </c>
      <c r="CV33" s="85">
        <v>0</v>
      </c>
      <c r="CW33" s="85">
        <v>0</v>
      </c>
      <c r="CX33" s="85">
        <v>0</v>
      </c>
      <c r="CY33" s="85">
        <v>0</v>
      </c>
      <c r="DA33" s="89" t="s">
        <v>937</v>
      </c>
      <c r="DB33" s="88" t="s">
        <v>936</v>
      </c>
      <c r="DC33" s="88" t="s">
        <v>932</v>
      </c>
      <c r="DD33" s="85">
        <v>0</v>
      </c>
      <c r="DE33" s="85">
        <v>1</v>
      </c>
      <c r="DF33" s="85">
        <v>0</v>
      </c>
      <c r="DG33" s="85">
        <v>0</v>
      </c>
      <c r="DH33" s="85">
        <v>0</v>
      </c>
      <c r="DI33" s="85">
        <v>0</v>
      </c>
      <c r="DJ33" s="85"/>
      <c r="DK33" s="88" t="s">
        <v>935</v>
      </c>
      <c r="DL33" s="88" t="s">
        <v>933</v>
      </c>
      <c r="DM33" s="88" t="s">
        <v>934</v>
      </c>
      <c r="DN33" s="85">
        <v>0</v>
      </c>
      <c r="DO33" s="85">
        <v>2</v>
      </c>
      <c r="DP33" s="85">
        <v>0</v>
      </c>
      <c r="DQ33" s="85">
        <v>0</v>
      </c>
      <c r="DR33" s="85">
        <v>0</v>
      </c>
      <c r="DS33" s="85">
        <v>0</v>
      </c>
      <c r="DT33" s="85"/>
      <c r="DU33" s="85" t="s">
        <v>184</v>
      </c>
      <c r="DV33" s="88" t="s">
        <v>877</v>
      </c>
      <c r="DW33" s="88" t="s">
        <v>926</v>
      </c>
      <c r="DX33" s="85">
        <v>0</v>
      </c>
      <c r="DY33" s="85">
        <v>0</v>
      </c>
      <c r="DZ33" s="85">
        <v>1</v>
      </c>
      <c r="EA33" s="85">
        <v>0</v>
      </c>
      <c r="EB33" s="85">
        <v>0</v>
      </c>
      <c r="EC33" s="85">
        <v>0</v>
      </c>
      <c r="EE33" s="89" t="s">
        <v>928</v>
      </c>
      <c r="EF33" s="89" t="s">
        <v>923</v>
      </c>
      <c r="EG33" s="89" t="s">
        <v>929</v>
      </c>
      <c r="EH33" s="85">
        <v>0</v>
      </c>
      <c r="EI33" s="85">
        <v>1</v>
      </c>
      <c r="EJ33" s="85">
        <v>0</v>
      </c>
      <c r="EK33" s="85">
        <v>0</v>
      </c>
      <c r="EL33" s="85">
        <v>0</v>
      </c>
      <c r="EM33" s="85">
        <v>0</v>
      </c>
      <c r="EN33" s="85"/>
      <c r="EO33" s="85">
        <v>38</v>
      </c>
      <c r="EP33" s="89" t="s">
        <v>1024</v>
      </c>
      <c r="EQ33" s="85" t="s">
        <v>1006</v>
      </c>
      <c r="ER33" s="89" t="s">
        <v>1007</v>
      </c>
      <c r="ES33" s="89" t="s">
        <v>1025</v>
      </c>
    </row>
    <row r="34" spans="1:149" s="89" customFormat="1" x14ac:dyDescent="0.35">
      <c r="A34" s="85">
        <v>29</v>
      </c>
      <c r="B34" s="95" t="s">
        <v>1142</v>
      </c>
      <c r="C34" s="89" t="s">
        <v>446</v>
      </c>
      <c r="D34" s="89" t="s">
        <v>447</v>
      </c>
      <c r="E34" s="90">
        <v>2020</v>
      </c>
      <c r="F34" s="89" t="s">
        <v>448</v>
      </c>
      <c r="G34" s="62" t="s">
        <v>556</v>
      </c>
      <c r="H34" s="89" t="s">
        <v>390</v>
      </c>
      <c r="I34" s="88" t="s">
        <v>235</v>
      </c>
      <c r="J34" s="90" t="s">
        <v>156</v>
      </c>
      <c r="K34" s="90"/>
      <c r="L34" s="88" t="s">
        <v>235</v>
      </c>
      <c r="M34" s="90" t="s">
        <v>156</v>
      </c>
      <c r="N34" s="90" t="s">
        <v>358</v>
      </c>
      <c r="O34" s="91" t="s">
        <v>740</v>
      </c>
      <c r="P34" s="91" t="s">
        <v>1088</v>
      </c>
      <c r="Q34" s="91" t="s">
        <v>557</v>
      </c>
      <c r="R34" s="90">
        <v>0</v>
      </c>
      <c r="S34" s="85" t="s">
        <v>1083</v>
      </c>
      <c r="T34" s="90">
        <v>0</v>
      </c>
      <c r="U34" s="85" t="s">
        <v>352</v>
      </c>
      <c r="V34" s="85" t="s">
        <v>351</v>
      </c>
      <c r="W34" s="85">
        <v>2</v>
      </c>
      <c r="X34" s="88" t="s">
        <v>558</v>
      </c>
      <c r="Y34" s="90" t="s">
        <v>351</v>
      </c>
      <c r="Z34" s="85" t="s">
        <v>351</v>
      </c>
      <c r="AA34" s="85">
        <v>0</v>
      </c>
      <c r="AB34" s="85">
        <v>1</v>
      </c>
      <c r="AC34" s="88" t="s">
        <v>251</v>
      </c>
      <c r="AD34" s="90">
        <v>2019</v>
      </c>
      <c r="AE34" s="91" t="s">
        <v>351</v>
      </c>
      <c r="AF34" s="90">
        <v>0</v>
      </c>
      <c r="AG34" s="89" t="s">
        <v>351</v>
      </c>
      <c r="AH34" s="89" t="s">
        <v>559</v>
      </c>
      <c r="AJ34" s="85">
        <v>1</v>
      </c>
      <c r="AK34" s="85">
        <v>1</v>
      </c>
      <c r="AL34" s="85">
        <v>0</v>
      </c>
      <c r="AM34" s="85">
        <v>1</v>
      </c>
      <c r="AN34" s="85">
        <v>1</v>
      </c>
      <c r="AO34" s="85">
        <v>1</v>
      </c>
      <c r="AP34" s="85">
        <v>1</v>
      </c>
      <c r="AQ34" s="85">
        <v>0</v>
      </c>
      <c r="AR34" s="85">
        <v>0</v>
      </c>
      <c r="AS34" s="85">
        <v>1</v>
      </c>
      <c r="AT34" s="85">
        <v>1</v>
      </c>
      <c r="AU34" s="85">
        <v>0</v>
      </c>
      <c r="AV34" s="85">
        <v>1</v>
      </c>
      <c r="AW34" s="85">
        <v>1</v>
      </c>
      <c r="AX34" s="85">
        <v>1</v>
      </c>
      <c r="AY34" s="85">
        <v>0</v>
      </c>
      <c r="AZ34" s="85">
        <v>1</v>
      </c>
      <c r="BA34" s="85">
        <v>0</v>
      </c>
      <c r="BB34" s="85">
        <v>0</v>
      </c>
      <c r="BC34" s="85">
        <v>0</v>
      </c>
      <c r="BD34" s="85">
        <v>0</v>
      </c>
      <c r="BE34" s="90">
        <f t="shared" si="12"/>
        <v>12</v>
      </c>
      <c r="BF34" s="92">
        <f t="shared" si="13"/>
        <v>57.142857142857146</v>
      </c>
      <c r="BH34" s="85">
        <v>1</v>
      </c>
      <c r="BI34" s="85">
        <v>1</v>
      </c>
      <c r="BJ34" s="85">
        <v>1</v>
      </c>
      <c r="BK34" s="85">
        <v>1</v>
      </c>
      <c r="BL34" s="85">
        <v>0</v>
      </c>
      <c r="BM34" s="85">
        <v>0</v>
      </c>
      <c r="BN34" s="85">
        <v>1</v>
      </c>
      <c r="BO34" s="85">
        <v>1</v>
      </c>
      <c r="BP34" s="85">
        <v>0</v>
      </c>
      <c r="BQ34" s="85">
        <v>0</v>
      </c>
      <c r="BR34" s="85">
        <v>0</v>
      </c>
      <c r="BS34" s="85">
        <v>1</v>
      </c>
      <c r="BT34" s="85">
        <v>1</v>
      </c>
      <c r="BU34" s="85">
        <v>0</v>
      </c>
      <c r="BV34" s="85">
        <v>0</v>
      </c>
      <c r="BW34" s="85">
        <v>0</v>
      </c>
      <c r="BX34" s="85">
        <v>0</v>
      </c>
      <c r="BY34" s="85">
        <v>0</v>
      </c>
      <c r="BZ34" s="85">
        <v>0</v>
      </c>
      <c r="CA34" s="90">
        <f t="shared" si="14"/>
        <v>8</v>
      </c>
      <c r="CB34" s="93">
        <f t="shared" si="15"/>
        <v>42.10526315789474</v>
      </c>
      <c r="CD34" s="88" t="s">
        <v>637</v>
      </c>
      <c r="CE34" s="88" t="s">
        <v>939</v>
      </c>
      <c r="CF34" s="89" t="s">
        <v>1107</v>
      </c>
      <c r="CG34" s="85">
        <v>0</v>
      </c>
      <c r="CH34" s="85">
        <v>0</v>
      </c>
      <c r="CI34" s="85">
        <v>0</v>
      </c>
      <c r="CJ34" s="85">
        <v>0</v>
      </c>
      <c r="CK34" s="85">
        <v>1</v>
      </c>
      <c r="CL34" s="85">
        <v>0</v>
      </c>
      <c r="CN34" s="88" t="s">
        <v>938</v>
      </c>
      <c r="CO34" s="88" t="s">
        <v>942</v>
      </c>
      <c r="CP34" s="88" t="s">
        <v>940</v>
      </c>
      <c r="CQ34" s="85">
        <v>1</v>
      </c>
      <c r="CR34" s="85">
        <v>0</v>
      </c>
      <c r="CS34" s="85">
        <v>0</v>
      </c>
      <c r="CT34" s="85">
        <v>0</v>
      </c>
      <c r="CU34" s="85">
        <v>0</v>
      </c>
      <c r="CV34" s="85">
        <v>0</v>
      </c>
      <c r="CW34" s="85">
        <v>0</v>
      </c>
      <c r="CX34" s="85">
        <v>0</v>
      </c>
      <c r="CY34" s="85">
        <v>0</v>
      </c>
      <c r="DA34" s="89" t="s">
        <v>941</v>
      </c>
      <c r="DB34" s="89" t="s">
        <v>942</v>
      </c>
      <c r="DC34" s="88" t="s">
        <v>940</v>
      </c>
      <c r="DD34" s="85">
        <v>1</v>
      </c>
      <c r="DE34" s="85">
        <v>0</v>
      </c>
      <c r="DF34" s="85">
        <v>0</v>
      </c>
      <c r="DG34" s="85">
        <v>0</v>
      </c>
      <c r="DH34" s="85">
        <v>0</v>
      </c>
      <c r="DI34" s="85">
        <v>0</v>
      </c>
      <c r="DJ34" s="85"/>
      <c r="DK34" s="109" t="s">
        <v>944</v>
      </c>
      <c r="DL34" s="109" t="s">
        <v>945</v>
      </c>
      <c r="DM34" s="88" t="s">
        <v>943</v>
      </c>
      <c r="DN34" s="85">
        <v>3</v>
      </c>
      <c r="DO34" s="85">
        <v>0</v>
      </c>
      <c r="DP34" s="85">
        <v>0</v>
      </c>
      <c r="DQ34" s="85">
        <v>0</v>
      </c>
      <c r="DR34" s="85">
        <v>0</v>
      </c>
      <c r="DS34" s="85">
        <v>0</v>
      </c>
      <c r="DT34" s="85"/>
      <c r="DU34" s="88" t="s">
        <v>637</v>
      </c>
      <c r="DV34" s="85" t="s">
        <v>847</v>
      </c>
      <c r="DW34" s="88" t="s">
        <v>946</v>
      </c>
      <c r="DX34" s="85">
        <v>0</v>
      </c>
      <c r="DY34" s="85">
        <v>0</v>
      </c>
      <c r="DZ34" s="85">
        <v>0</v>
      </c>
      <c r="EA34" s="85">
        <v>0</v>
      </c>
      <c r="EB34" s="85">
        <v>0</v>
      </c>
      <c r="EC34" s="85">
        <v>0</v>
      </c>
      <c r="EE34" s="89" t="s">
        <v>616</v>
      </c>
      <c r="EH34" s="85">
        <v>0</v>
      </c>
      <c r="EI34" s="85">
        <v>0</v>
      </c>
      <c r="EJ34" s="85">
        <v>0</v>
      </c>
      <c r="EK34" s="85">
        <v>0</v>
      </c>
      <c r="EL34" s="85">
        <v>0</v>
      </c>
      <c r="EM34" s="85">
        <v>0</v>
      </c>
      <c r="EN34" s="85"/>
      <c r="EO34" s="85" t="s">
        <v>1026</v>
      </c>
      <c r="EP34" s="89" t="s">
        <v>1027</v>
      </c>
      <c r="EQ34" s="85" t="s">
        <v>1007</v>
      </c>
      <c r="ER34" s="89" t="s">
        <v>1007</v>
      </c>
    </row>
    <row r="35" spans="1:149" s="89" customFormat="1" x14ac:dyDescent="0.35">
      <c r="A35" s="85">
        <v>30</v>
      </c>
      <c r="B35" s="95" t="s">
        <v>1143</v>
      </c>
      <c r="C35" s="89" t="s">
        <v>443</v>
      </c>
      <c r="D35" s="89" t="s">
        <v>444</v>
      </c>
      <c r="E35" s="90">
        <v>2021</v>
      </c>
      <c r="F35" s="89" t="s">
        <v>445</v>
      </c>
      <c r="G35" s="62" t="s">
        <v>485</v>
      </c>
      <c r="H35" s="89" t="s">
        <v>391</v>
      </c>
      <c r="I35" s="88" t="s">
        <v>391</v>
      </c>
      <c r="J35" s="90" t="s">
        <v>156</v>
      </c>
      <c r="K35" s="88" t="s">
        <v>578</v>
      </c>
      <c r="L35" s="88" t="s">
        <v>391</v>
      </c>
      <c r="M35" s="104" t="s">
        <v>349</v>
      </c>
      <c r="N35" s="90" t="s">
        <v>358</v>
      </c>
      <c r="O35" s="91" t="s">
        <v>741</v>
      </c>
      <c r="P35" s="91" t="s">
        <v>1088</v>
      </c>
      <c r="Q35" s="91" t="s">
        <v>557</v>
      </c>
      <c r="R35" s="90">
        <v>0</v>
      </c>
      <c r="S35" s="85" t="s">
        <v>544</v>
      </c>
      <c r="T35" s="90">
        <v>0</v>
      </c>
      <c r="U35" s="85" t="s">
        <v>352</v>
      </c>
      <c r="V35" s="90" t="s">
        <v>351</v>
      </c>
      <c r="W35" s="85">
        <v>10</v>
      </c>
      <c r="X35" s="88" t="s">
        <v>172</v>
      </c>
      <c r="Y35" s="90" t="s">
        <v>351</v>
      </c>
      <c r="Z35" s="85" t="s">
        <v>351</v>
      </c>
      <c r="AA35" s="85">
        <v>0</v>
      </c>
      <c r="AB35" s="85">
        <v>1</v>
      </c>
      <c r="AC35" s="88" t="s">
        <v>592</v>
      </c>
      <c r="AD35" s="90">
        <v>2019</v>
      </c>
      <c r="AE35" s="91" t="s">
        <v>351</v>
      </c>
      <c r="AF35" s="90">
        <v>0</v>
      </c>
      <c r="AG35" s="89" t="s">
        <v>351</v>
      </c>
      <c r="AH35" s="88" t="s">
        <v>560</v>
      </c>
      <c r="AJ35" s="85">
        <v>1</v>
      </c>
      <c r="AK35" s="85">
        <v>1</v>
      </c>
      <c r="AL35" s="85">
        <v>0</v>
      </c>
      <c r="AM35" s="85">
        <v>1</v>
      </c>
      <c r="AN35" s="85">
        <v>1</v>
      </c>
      <c r="AO35" s="85">
        <v>1</v>
      </c>
      <c r="AP35" s="85">
        <v>1</v>
      </c>
      <c r="AQ35" s="85">
        <v>0</v>
      </c>
      <c r="AR35" s="85">
        <v>0</v>
      </c>
      <c r="AS35" s="85">
        <v>1</v>
      </c>
      <c r="AT35" s="85">
        <v>1</v>
      </c>
      <c r="AU35" s="85">
        <v>0</v>
      </c>
      <c r="AV35" s="85">
        <v>1</v>
      </c>
      <c r="AW35" s="85">
        <v>1</v>
      </c>
      <c r="AX35" s="85">
        <v>1</v>
      </c>
      <c r="AY35" s="85">
        <v>0</v>
      </c>
      <c r="AZ35" s="85">
        <v>0</v>
      </c>
      <c r="BA35" s="85">
        <v>0</v>
      </c>
      <c r="BB35" s="85">
        <v>0</v>
      </c>
      <c r="BC35" s="85">
        <v>1</v>
      </c>
      <c r="BD35" s="85">
        <v>0</v>
      </c>
      <c r="BE35" s="90">
        <f t="shared" si="12"/>
        <v>12</v>
      </c>
      <c r="BF35" s="92">
        <f t="shared" si="13"/>
        <v>57.142857142857146</v>
      </c>
      <c r="BH35" s="85">
        <v>1</v>
      </c>
      <c r="BI35" s="85">
        <v>1</v>
      </c>
      <c r="BJ35" s="85">
        <v>1</v>
      </c>
      <c r="BK35" s="85">
        <v>1</v>
      </c>
      <c r="BL35" s="85">
        <v>0</v>
      </c>
      <c r="BM35" s="85">
        <v>0</v>
      </c>
      <c r="BN35" s="85">
        <v>1</v>
      </c>
      <c r="BO35" s="85">
        <v>1</v>
      </c>
      <c r="BP35" s="85">
        <v>0</v>
      </c>
      <c r="BQ35" s="85">
        <v>0</v>
      </c>
      <c r="BR35" s="85">
        <v>0</v>
      </c>
      <c r="BS35" s="85">
        <v>1</v>
      </c>
      <c r="BT35" s="85">
        <v>1</v>
      </c>
      <c r="BU35" s="85">
        <v>0</v>
      </c>
      <c r="BV35" s="85">
        <v>0</v>
      </c>
      <c r="BW35" s="85">
        <v>0</v>
      </c>
      <c r="BX35" s="85">
        <v>0</v>
      </c>
      <c r="BY35" s="85">
        <v>1</v>
      </c>
      <c r="BZ35" s="85">
        <v>0</v>
      </c>
      <c r="CA35" s="90">
        <f t="shared" si="14"/>
        <v>9</v>
      </c>
      <c r="CB35" s="93">
        <f t="shared" si="15"/>
        <v>47.368421052631575</v>
      </c>
      <c r="CD35" s="88" t="s">
        <v>902</v>
      </c>
      <c r="CE35" s="88" t="s">
        <v>947</v>
      </c>
      <c r="CF35" s="88" t="s">
        <v>949</v>
      </c>
      <c r="CG35" s="85">
        <v>1</v>
      </c>
      <c r="CH35" s="85">
        <v>0</v>
      </c>
      <c r="CI35" s="85">
        <v>0</v>
      </c>
      <c r="CJ35" s="85">
        <v>0</v>
      </c>
      <c r="CK35" s="85">
        <v>0</v>
      </c>
      <c r="CL35" s="85">
        <v>0</v>
      </c>
      <c r="CN35" s="88" t="s">
        <v>948</v>
      </c>
      <c r="CO35" s="88" t="s">
        <v>520</v>
      </c>
      <c r="CP35" s="88" t="s">
        <v>951</v>
      </c>
      <c r="CQ35" s="85">
        <v>1</v>
      </c>
      <c r="CR35" s="85">
        <v>0</v>
      </c>
      <c r="CS35" s="85">
        <v>0</v>
      </c>
      <c r="CT35" s="85">
        <v>0</v>
      </c>
      <c r="CU35" s="85">
        <v>0</v>
      </c>
      <c r="CV35" s="85">
        <v>0</v>
      </c>
      <c r="CW35" s="85">
        <v>0</v>
      </c>
      <c r="CX35" s="85">
        <v>1</v>
      </c>
      <c r="CY35" s="85">
        <v>0</v>
      </c>
      <c r="DA35" s="89" t="s">
        <v>952</v>
      </c>
      <c r="DC35" s="88" t="s">
        <v>954</v>
      </c>
      <c r="DD35" s="85">
        <v>0</v>
      </c>
      <c r="DE35" s="85">
        <v>0</v>
      </c>
      <c r="DF35" s="85">
        <v>0</v>
      </c>
      <c r="DG35" s="85">
        <v>0</v>
      </c>
      <c r="DH35" s="85">
        <v>0</v>
      </c>
      <c r="DI35" s="85">
        <v>0</v>
      </c>
      <c r="DJ35" s="85"/>
      <c r="DK35" s="88" t="s">
        <v>612</v>
      </c>
      <c r="DL35" s="88" t="s">
        <v>950</v>
      </c>
      <c r="DM35" s="91" t="s">
        <v>953</v>
      </c>
      <c r="DN35" s="85">
        <v>1</v>
      </c>
      <c r="DO35" s="85">
        <v>0</v>
      </c>
      <c r="DP35" s="85">
        <v>0</v>
      </c>
      <c r="DQ35" s="85">
        <v>0</v>
      </c>
      <c r="DR35" s="85">
        <v>0</v>
      </c>
      <c r="DS35" s="85">
        <v>0</v>
      </c>
      <c r="DT35" s="85"/>
      <c r="DU35" s="88" t="s">
        <v>637</v>
      </c>
      <c r="DV35" s="85"/>
      <c r="DX35" s="85">
        <v>0</v>
      </c>
      <c r="DY35" s="85">
        <v>0</v>
      </c>
      <c r="DZ35" s="85">
        <v>0</v>
      </c>
      <c r="EA35" s="85">
        <v>0</v>
      </c>
      <c r="EB35" s="85">
        <v>0</v>
      </c>
      <c r="EC35" s="85">
        <v>0</v>
      </c>
      <c r="EE35" s="89" t="s">
        <v>616</v>
      </c>
      <c r="EH35" s="85">
        <v>0</v>
      </c>
      <c r="EI35" s="85">
        <v>0</v>
      </c>
      <c r="EJ35" s="85">
        <v>0</v>
      </c>
      <c r="EK35" s="85">
        <v>0</v>
      </c>
      <c r="EL35" s="85">
        <v>0</v>
      </c>
      <c r="EM35" s="85">
        <v>0</v>
      </c>
      <c r="EN35" s="85"/>
      <c r="EO35" s="98" t="s">
        <v>1080</v>
      </c>
      <c r="EP35" s="89" t="s">
        <v>1081</v>
      </c>
      <c r="EQ35" s="85" t="s">
        <v>1006</v>
      </c>
      <c r="ER35" s="88" t="s">
        <v>1007</v>
      </c>
      <c r="ES35" s="88" t="s">
        <v>1082</v>
      </c>
    </row>
    <row r="36" spans="1:149" s="89" customFormat="1" x14ac:dyDescent="0.35">
      <c r="A36" s="85">
        <v>31</v>
      </c>
      <c r="B36" s="95" t="s">
        <v>1136</v>
      </c>
      <c r="C36" s="89" t="s">
        <v>378</v>
      </c>
      <c r="D36" s="89" t="s">
        <v>379</v>
      </c>
      <c r="E36" s="90">
        <v>2019</v>
      </c>
      <c r="F36" s="88" t="s">
        <v>387</v>
      </c>
      <c r="G36" s="64" t="s">
        <v>434</v>
      </c>
      <c r="H36" s="89" t="s">
        <v>280</v>
      </c>
      <c r="I36" s="88" t="s">
        <v>318</v>
      </c>
      <c r="J36" s="90" t="s">
        <v>156</v>
      </c>
      <c r="K36" s="90"/>
      <c r="L36" s="88" t="s">
        <v>318</v>
      </c>
      <c r="M36" s="90" t="s">
        <v>156</v>
      </c>
      <c r="N36" s="90" t="s">
        <v>358</v>
      </c>
      <c r="O36" s="91" t="s">
        <v>741</v>
      </c>
      <c r="P36" s="91" t="s">
        <v>1085</v>
      </c>
      <c r="Q36" s="90" t="s">
        <v>184</v>
      </c>
      <c r="R36" s="90">
        <v>1</v>
      </c>
      <c r="S36" s="85" t="s">
        <v>159</v>
      </c>
      <c r="T36" s="90">
        <v>1</v>
      </c>
      <c r="U36" s="90" t="s">
        <v>352</v>
      </c>
      <c r="V36" s="91" t="s">
        <v>361</v>
      </c>
      <c r="W36" s="90" t="s">
        <v>186</v>
      </c>
      <c r="X36" s="88" t="s">
        <v>362</v>
      </c>
      <c r="Y36" s="100">
        <v>0.03</v>
      </c>
      <c r="Z36" s="90" t="s">
        <v>351</v>
      </c>
      <c r="AA36" s="90">
        <v>0</v>
      </c>
      <c r="AB36" s="85">
        <v>1</v>
      </c>
      <c r="AC36" s="91" t="s">
        <v>594</v>
      </c>
      <c r="AD36" s="90">
        <v>2017</v>
      </c>
      <c r="AE36" s="91" t="s">
        <v>563</v>
      </c>
      <c r="AF36" s="90">
        <v>1</v>
      </c>
      <c r="AG36" s="91" t="s">
        <v>562</v>
      </c>
      <c r="AH36" s="91" t="s">
        <v>561</v>
      </c>
      <c r="AI36" s="90"/>
      <c r="AJ36" s="90">
        <v>1</v>
      </c>
      <c r="AK36" s="90">
        <v>1</v>
      </c>
      <c r="AL36" s="90">
        <v>1</v>
      </c>
      <c r="AM36" s="90">
        <v>1</v>
      </c>
      <c r="AN36" s="90">
        <v>1</v>
      </c>
      <c r="AO36" s="90">
        <v>1</v>
      </c>
      <c r="AP36" s="90">
        <v>1</v>
      </c>
      <c r="AQ36" s="90">
        <v>1</v>
      </c>
      <c r="AR36" s="90">
        <v>1</v>
      </c>
      <c r="AS36" s="90">
        <v>1</v>
      </c>
      <c r="AT36" s="90">
        <v>1</v>
      </c>
      <c r="AU36" s="90">
        <v>1</v>
      </c>
      <c r="AV36" s="90">
        <v>1</v>
      </c>
      <c r="AW36" s="90">
        <v>1</v>
      </c>
      <c r="AX36" s="90">
        <v>1</v>
      </c>
      <c r="AY36" s="90">
        <v>1</v>
      </c>
      <c r="AZ36" s="90">
        <v>1</v>
      </c>
      <c r="BA36" s="90">
        <v>1</v>
      </c>
      <c r="BB36" s="90">
        <v>0</v>
      </c>
      <c r="BC36" s="90">
        <v>1</v>
      </c>
      <c r="BD36" s="90">
        <v>0</v>
      </c>
      <c r="BE36" s="90">
        <f t="shared" si="12"/>
        <v>19</v>
      </c>
      <c r="BF36" s="92">
        <f t="shared" si="13"/>
        <v>90.476190476190482</v>
      </c>
      <c r="BG36" s="90"/>
      <c r="BH36" s="90">
        <v>1</v>
      </c>
      <c r="BI36" s="90">
        <v>1</v>
      </c>
      <c r="BJ36" s="90">
        <v>1</v>
      </c>
      <c r="BK36" s="90">
        <v>1</v>
      </c>
      <c r="BL36" s="90">
        <v>1</v>
      </c>
      <c r="BM36" s="90">
        <v>1</v>
      </c>
      <c r="BN36" s="90">
        <v>1</v>
      </c>
      <c r="BO36" s="90">
        <v>1</v>
      </c>
      <c r="BP36" s="90">
        <v>1</v>
      </c>
      <c r="BQ36" s="90">
        <v>1</v>
      </c>
      <c r="BR36" s="90">
        <v>1</v>
      </c>
      <c r="BS36" s="90">
        <v>1</v>
      </c>
      <c r="BT36" s="90">
        <v>1</v>
      </c>
      <c r="BU36" s="90">
        <v>1</v>
      </c>
      <c r="BV36" s="90">
        <v>1</v>
      </c>
      <c r="BW36" s="90">
        <v>0</v>
      </c>
      <c r="BX36" s="90">
        <v>0</v>
      </c>
      <c r="BY36" s="90">
        <v>1</v>
      </c>
      <c r="BZ36" s="90">
        <v>0</v>
      </c>
      <c r="CA36" s="90">
        <f t="shared" si="14"/>
        <v>16</v>
      </c>
      <c r="CB36" s="93">
        <f t="shared" si="15"/>
        <v>84.21052631578948</v>
      </c>
      <c r="CD36" s="88" t="s">
        <v>957</v>
      </c>
      <c r="CE36" s="88" t="s">
        <v>956</v>
      </c>
      <c r="CF36" s="88" t="s">
        <v>955</v>
      </c>
      <c r="CG36" s="85">
        <v>0</v>
      </c>
      <c r="CH36" s="85">
        <v>1</v>
      </c>
      <c r="CI36" s="85">
        <v>0</v>
      </c>
      <c r="CJ36" s="85">
        <v>0</v>
      </c>
      <c r="CK36" s="85">
        <v>0</v>
      </c>
      <c r="CL36" s="85">
        <v>0</v>
      </c>
      <c r="CN36" s="88" t="s">
        <v>959</v>
      </c>
      <c r="CO36" s="88" t="s">
        <v>520</v>
      </c>
      <c r="CP36" s="88" t="s">
        <v>958</v>
      </c>
      <c r="CQ36" s="85">
        <v>1</v>
      </c>
      <c r="CR36" s="85">
        <v>1</v>
      </c>
      <c r="CS36" s="85">
        <v>0</v>
      </c>
      <c r="CT36" s="85">
        <v>0</v>
      </c>
      <c r="CU36" s="85">
        <v>0</v>
      </c>
      <c r="CV36" s="85">
        <v>0</v>
      </c>
      <c r="CW36" s="85">
        <v>0</v>
      </c>
      <c r="CX36" s="85">
        <v>0</v>
      </c>
      <c r="CY36" s="85">
        <v>0</v>
      </c>
      <c r="DA36" s="89" t="s">
        <v>960</v>
      </c>
      <c r="DB36" s="88" t="s">
        <v>962</v>
      </c>
      <c r="DC36" s="91" t="s">
        <v>963</v>
      </c>
      <c r="DD36" s="85">
        <v>0</v>
      </c>
      <c r="DE36" s="85">
        <v>2</v>
      </c>
      <c r="DF36" s="85">
        <v>0</v>
      </c>
      <c r="DG36" s="85">
        <v>0</v>
      </c>
      <c r="DH36" s="85">
        <v>0</v>
      </c>
      <c r="DI36" s="85">
        <v>0</v>
      </c>
      <c r="DJ36" s="85"/>
      <c r="DK36" s="88" t="s">
        <v>964</v>
      </c>
      <c r="DL36" s="88" t="s">
        <v>962</v>
      </c>
      <c r="DM36" s="91" t="s">
        <v>966</v>
      </c>
      <c r="DN36" s="85">
        <v>0</v>
      </c>
      <c r="DO36" s="85">
        <v>2</v>
      </c>
      <c r="DP36" s="85">
        <v>0</v>
      </c>
      <c r="DQ36" s="85">
        <v>0</v>
      </c>
      <c r="DR36" s="85">
        <v>0</v>
      </c>
      <c r="DS36" s="85">
        <v>0</v>
      </c>
      <c r="DT36" s="85"/>
      <c r="DU36" s="85" t="s">
        <v>184</v>
      </c>
      <c r="DV36" s="88" t="s">
        <v>807</v>
      </c>
      <c r="DW36" s="88" t="s">
        <v>961</v>
      </c>
      <c r="DX36" s="85">
        <v>0</v>
      </c>
      <c r="DY36" s="85">
        <v>0</v>
      </c>
      <c r="DZ36" s="85">
        <v>1</v>
      </c>
      <c r="EA36" s="85">
        <v>0</v>
      </c>
      <c r="EB36" s="85">
        <v>0</v>
      </c>
      <c r="EC36" s="85">
        <v>0</v>
      </c>
      <c r="EE36" s="89" t="s">
        <v>928</v>
      </c>
      <c r="EF36" s="89" t="s">
        <v>520</v>
      </c>
      <c r="EG36" s="89" t="s">
        <v>965</v>
      </c>
      <c r="EH36" s="85">
        <v>0</v>
      </c>
      <c r="EI36" s="85">
        <v>1</v>
      </c>
      <c r="EJ36" s="85">
        <v>0</v>
      </c>
      <c r="EK36" s="85">
        <v>0</v>
      </c>
      <c r="EL36" s="85">
        <v>0</v>
      </c>
      <c r="EM36" s="85">
        <v>0</v>
      </c>
      <c r="EN36" s="85"/>
      <c r="EO36" s="85">
        <v>15</v>
      </c>
      <c r="EP36" s="89" t="s">
        <v>1028</v>
      </c>
      <c r="EQ36" s="85" t="s">
        <v>1006</v>
      </c>
      <c r="ER36" s="89" t="s">
        <v>1007</v>
      </c>
      <c r="ES36" s="89" t="s">
        <v>1145</v>
      </c>
    </row>
    <row r="37" spans="1:149" s="89" customFormat="1" x14ac:dyDescent="0.35">
      <c r="A37" s="85">
        <v>32</v>
      </c>
      <c r="B37" s="86" t="s">
        <v>1137</v>
      </c>
      <c r="C37" s="86" t="s">
        <v>287</v>
      </c>
      <c r="D37" s="87" t="s">
        <v>289</v>
      </c>
      <c r="E37" s="85">
        <v>2016</v>
      </c>
      <c r="F37" s="88" t="s">
        <v>436</v>
      </c>
      <c r="G37" s="88" t="s">
        <v>435</v>
      </c>
      <c r="H37" s="88" t="s">
        <v>290</v>
      </c>
      <c r="I37" s="88" t="s">
        <v>197</v>
      </c>
      <c r="J37" s="90" t="s">
        <v>156</v>
      </c>
      <c r="K37" s="90"/>
      <c r="L37" s="88" t="s">
        <v>197</v>
      </c>
      <c r="M37" s="90" t="s">
        <v>156</v>
      </c>
      <c r="N37" s="85" t="s">
        <v>358</v>
      </c>
      <c r="O37" s="91" t="s">
        <v>741</v>
      </c>
      <c r="P37" s="91" t="s">
        <v>1085</v>
      </c>
      <c r="Q37" s="90" t="s">
        <v>184</v>
      </c>
      <c r="R37" s="90">
        <v>1</v>
      </c>
      <c r="S37" s="85" t="s">
        <v>293</v>
      </c>
      <c r="T37" s="85">
        <v>1</v>
      </c>
      <c r="U37" s="85" t="s">
        <v>353</v>
      </c>
      <c r="V37" s="88" t="s">
        <v>296</v>
      </c>
      <c r="W37" s="85">
        <v>10</v>
      </c>
      <c r="X37" s="88" t="s">
        <v>362</v>
      </c>
      <c r="Y37" s="96">
        <v>0.03</v>
      </c>
      <c r="Z37" s="85" t="s">
        <v>359</v>
      </c>
      <c r="AA37" s="85">
        <v>1</v>
      </c>
      <c r="AB37" s="85">
        <v>1</v>
      </c>
      <c r="AC37" s="88"/>
      <c r="AD37" s="85">
        <v>2012</v>
      </c>
      <c r="AE37" s="88" t="s">
        <v>294</v>
      </c>
      <c r="AF37" s="85">
        <v>1</v>
      </c>
      <c r="AG37" s="88" t="s">
        <v>351</v>
      </c>
      <c r="AH37" s="88" t="s">
        <v>354</v>
      </c>
      <c r="AI37" s="88"/>
      <c r="AJ37" s="85">
        <v>1</v>
      </c>
      <c r="AK37" s="85">
        <v>1</v>
      </c>
      <c r="AL37" s="85">
        <v>1</v>
      </c>
      <c r="AM37" s="85">
        <v>1</v>
      </c>
      <c r="AN37" s="85">
        <v>1</v>
      </c>
      <c r="AO37" s="85">
        <v>1</v>
      </c>
      <c r="AP37" s="85">
        <v>1</v>
      </c>
      <c r="AQ37" s="85">
        <v>1</v>
      </c>
      <c r="AR37" s="85">
        <v>1</v>
      </c>
      <c r="AS37" s="85">
        <v>1</v>
      </c>
      <c r="AT37" s="85">
        <v>1</v>
      </c>
      <c r="AU37" s="85">
        <v>1</v>
      </c>
      <c r="AV37" s="85">
        <v>1</v>
      </c>
      <c r="AW37" s="85">
        <v>1</v>
      </c>
      <c r="AX37" s="85">
        <v>1</v>
      </c>
      <c r="AY37" s="85">
        <v>1</v>
      </c>
      <c r="AZ37" s="85">
        <v>1</v>
      </c>
      <c r="BA37" s="85">
        <v>1</v>
      </c>
      <c r="BB37" s="85">
        <v>1</v>
      </c>
      <c r="BC37" s="85">
        <v>1</v>
      </c>
      <c r="BD37" s="85">
        <v>1</v>
      </c>
      <c r="BE37" s="90">
        <f t="shared" si="12"/>
        <v>21</v>
      </c>
      <c r="BF37" s="92">
        <f t="shared" si="13"/>
        <v>100</v>
      </c>
      <c r="BG37" s="88"/>
      <c r="BH37" s="85">
        <v>1</v>
      </c>
      <c r="BI37" s="85">
        <v>1</v>
      </c>
      <c r="BJ37" s="85">
        <v>1</v>
      </c>
      <c r="BK37" s="85">
        <v>1</v>
      </c>
      <c r="BL37" s="85">
        <v>1</v>
      </c>
      <c r="BM37" s="85">
        <v>1</v>
      </c>
      <c r="BN37" s="85">
        <v>1</v>
      </c>
      <c r="BO37" s="85">
        <v>1</v>
      </c>
      <c r="BP37" s="85">
        <v>0</v>
      </c>
      <c r="BQ37" s="85">
        <v>1</v>
      </c>
      <c r="BR37" s="85">
        <v>1</v>
      </c>
      <c r="BS37" s="85">
        <v>1</v>
      </c>
      <c r="BT37" s="85">
        <v>1</v>
      </c>
      <c r="BU37" s="85">
        <v>1</v>
      </c>
      <c r="BV37" s="85">
        <v>1</v>
      </c>
      <c r="BW37" s="85">
        <v>0</v>
      </c>
      <c r="BX37" s="85">
        <v>1</v>
      </c>
      <c r="BY37" s="85">
        <v>1</v>
      </c>
      <c r="BZ37" s="85">
        <v>1</v>
      </c>
      <c r="CA37" s="90">
        <f t="shared" si="14"/>
        <v>17</v>
      </c>
      <c r="CB37" s="93">
        <f t="shared" si="15"/>
        <v>89.473684210526315</v>
      </c>
      <c r="CD37" s="88" t="s">
        <v>967</v>
      </c>
      <c r="CE37" s="88" t="s">
        <v>520</v>
      </c>
      <c r="CF37" s="89" t="s">
        <v>968</v>
      </c>
      <c r="CG37" s="85">
        <v>0</v>
      </c>
      <c r="CH37" s="85">
        <v>0</v>
      </c>
      <c r="CI37" s="85">
        <v>0</v>
      </c>
      <c r="CJ37" s="85">
        <v>0</v>
      </c>
      <c r="CK37" s="85">
        <v>0</v>
      </c>
      <c r="CL37" s="85">
        <v>0</v>
      </c>
      <c r="CN37" s="88" t="s">
        <v>969</v>
      </c>
      <c r="CO37" s="88" t="s">
        <v>893</v>
      </c>
      <c r="CP37" s="88" t="s">
        <v>970</v>
      </c>
      <c r="CQ37" s="85">
        <v>2</v>
      </c>
      <c r="CR37" s="85">
        <v>0</v>
      </c>
      <c r="CS37" s="85">
        <v>1</v>
      </c>
      <c r="CT37" s="85">
        <v>0</v>
      </c>
      <c r="CU37" s="85">
        <v>0</v>
      </c>
      <c r="CV37" s="85">
        <v>0</v>
      </c>
      <c r="CW37" s="85">
        <v>0</v>
      </c>
      <c r="CX37" s="85">
        <v>0</v>
      </c>
      <c r="CY37" s="85">
        <v>0</v>
      </c>
      <c r="DA37" s="89" t="s">
        <v>976</v>
      </c>
      <c r="DB37" s="88" t="s">
        <v>893</v>
      </c>
      <c r="DC37" s="88" t="s">
        <v>975</v>
      </c>
      <c r="DD37" s="85">
        <v>0</v>
      </c>
      <c r="DE37" s="85">
        <v>1</v>
      </c>
      <c r="DF37" s="85">
        <v>0</v>
      </c>
      <c r="DG37" s="85">
        <v>0</v>
      </c>
      <c r="DH37" s="85">
        <v>0</v>
      </c>
      <c r="DI37" s="85">
        <v>0</v>
      </c>
      <c r="DJ37" s="85"/>
      <c r="DK37" s="88" t="s">
        <v>978</v>
      </c>
      <c r="DL37" s="88" t="s">
        <v>979</v>
      </c>
      <c r="DM37" s="88" t="s">
        <v>977</v>
      </c>
      <c r="DN37" s="85">
        <v>0</v>
      </c>
      <c r="DO37" s="85">
        <v>3</v>
      </c>
      <c r="DP37" s="85">
        <v>0</v>
      </c>
      <c r="DQ37" s="85">
        <v>0</v>
      </c>
      <c r="DR37" s="85">
        <v>1</v>
      </c>
      <c r="DS37" s="85">
        <v>0</v>
      </c>
      <c r="DT37" s="85"/>
      <c r="DU37" s="85" t="s">
        <v>184</v>
      </c>
      <c r="DV37" s="88" t="s">
        <v>807</v>
      </c>
      <c r="DW37" s="88" t="s">
        <v>971</v>
      </c>
      <c r="DX37" s="85">
        <v>0</v>
      </c>
      <c r="DY37" s="85">
        <v>0</v>
      </c>
      <c r="DZ37" s="85">
        <v>1</v>
      </c>
      <c r="EA37" s="85">
        <v>0</v>
      </c>
      <c r="EB37" s="85">
        <v>0</v>
      </c>
      <c r="EC37" s="85">
        <v>0</v>
      </c>
      <c r="EE37" s="89" t="s">
        <v>972</v>
      </c>
      <c r="EF37" s="89" t="s">
        <v>973</v>
      </c>
      <c r="EG37" s="89" t="s">
        <v>974</v>
      </c>
      <c r="EH37" s="85">
        <v>0</v>
      </c>
      <c r="EI37" s="85">
        <v>1</v>
      </c>
      <c r="EJ37" s="85">
        <v>0</v>
      </c>
      <c r="EK37" s="85">
        <v>0</v>
      </c>
      <c r="EL37" s="85">
        <v>0</v>
      </c>
      <c r="EM37" s="85">
        <v>0</v>
      </c>
      <c r="EN37" s="85"/>
      <c r="EO37" s="85" t="s">
        <v>1070</v>
      </c>
      <c r="EP37" s="89" t="s">
        <v>1069</v>
      </c>
      <c r="EQ37" s="85" t="s">
        <v>1006</v>
      </c>
      <c r="ER37" s="88" t="s">
        <v>1007</v>
      </c>
      <c r="ES37" s="88" t="s">
        <v>1071</v>
      </c>
    </row>
    <row r="38" spans="1:149" s="89" customFormat="1" x14ac:dyDescent="0.35">
      <c r="A38" s="85">
        <v>33</v>
      </c>
      <c r="B38" s="86" t="s">
        <v>1138</v>
      </c>
      <c r="C38" s="86" t="s">
        <v>328</v>
      </c>
      <c r="D38" s="87" t="s">
        <v>330</v>
      </c>
      <c r="E38" s="85">
        <v>2015</v>
      </c>
      <c r="F38" s="88" t="s">
        <v>438</v>
      </c>
      <c r="G38" s="88" t="s">
        <v>437</v>
      </c>
      <c r="H38" s="88" t="s">
        <v>331</v>
      </c>
      <c r="I38" s="88" t="s">
        <v>318</v>
      </c>
      <c r="J38" s="90" t="s">
        <v>156</v>
      </c>
      <c r="K38" s="90"/>
      <c r="L38" s="88" t="s">
        <v>318</v>
      </c>
      <c r="M38" s="90" t="s">
        <v>156</v>
      </c>
      <c r="N38" s="85" t="s">
        <v>358</v>
      </c>
      <c r="O38" s="91" t="s">
        <v>742</v>
      </c>
      <c r="P38" s="91" t="s">
        <v>1088</v>
      </c>
      <c r="Q38" s="85" t="s">
        <v>989</v>
      </c>
      <c r="R38" s="85">
        <v>0</v>
      </c>
      <c r="S38" s="85" t="s">
        <v>171</v>
      </c>
      <c r="T38" s="85">
        <v>1</v>
      </c>
      <c r="U38" s="85" t="s">
        <v>353</v>
      </c>
      <c r="V38" s="88" t="s">
        <v>250</v>
      </c>
      <c r="W38" s="85"/>
      <c r="X38" s="88" t="s">
        <v>351</v>
      </c>
      <c r="Y38" s="85" t="s">
        <v>351</v>
      </c>
      <c r="Z38" s="88" t="s">
        <v>342</v>
      </c>
      <c r="AA38" s="85">
        <v>0</v>
      </c>
      <c r="AB38" s="85">
        <v>1</v>
      </c>
      <c r="AC38" s="88"/>
      <c r="AD38" s="85">
        <v>2011</v>
      </c>
      <c r="AE38" s="88" t="s">
        <v>351</v>
      </c>
      <c r="AF38" s="85">
        <v>0</v>
      </c>
      <c r="AG38" s="88" t="s">
        <v>351</v>
      </c>
      <c r="AH38" s="112"/>
      <c r="AI38" s="112"/>
      <c r="AJ38" s="85">
        <v>1</v>
      </c>
      <c r="AK38" s="85">
        <v>1</v>
      </c>
      <c r="AL38" s="85">
        <v>0</v>
      </c>
      <c r="AM38" s="85">
        <v>1</v>
      </c>
      <c r="AN38" s="85">
        <v>1</v>
      </c>
      <c r="AO38" s="85">
        <v>1</v>
      </c>
      <c r="AP38" s="85">
        <v>1</v>
      </c>
      <c r="AQ38" s="85">
        <v>0</v>
      </c>
      <c r="AR38" s="85">
        <v>0</v>
      </c>
      <c r="AS38" s="85">
        <v>1</v>
      </c>
      <c r="AT38" s="85">
        <v>1</v>
      </c>
      <c r="AU38" s="85">
        <v>1</v>
      </c>
      <c r="AV38" s="85">
        <v>1</v>
      </c>
      <c r="AW38" s="85">
        <v>1</v>
      </c>
      <c r="AX38" s="85">
        <v>0</v>
      </c>
      <c r="AY38" s="85">
        <v>0</v>
      </c>
      <c r="AZ38" s="85">
        <v>0</v>
      </c>
      <c r="BA38" s="85">
        <v>0</v>
      </c>
      <c r="BB38" s="85">
        <v>0</v>
      </c>
      <c r="BC38" s="85">
        <v>0</v>
      </c>
      <c r="BD38" s="85">
        <v>1</v>
      </c>
      <c r="BE38" s="90">
        <f t="shared" si="12"/>
        <v>12</v>
      </c>
      <c r="BF38" s="92">
        <f t="shared" si="13"/>
        <v>57.142857142857146</v>
      </c>
      <c r="BG38" s="88"/>
      <c r="BH38" s="85">
        <v>1</v>
      </c>
      <c r="BI38" s="85">
        <v>1</v>
      </c>
      <c r="BJ38" s="85">
        <v>1</v>
      </c>
      <c r="BK38" s="85">
        <v>0</v>
      </c>
      <c r="BL38" s="85">
        <v>0</v>
      </c>
      <c r="BM38" s="85">
        <v>0</v>
      </c>
      <c r="BN38" s="85">
        <v>0</v>
      </c>
      <c r="BO38" s="85">
        <v>0</v>
      </c>
      <c r="BP38" s="85">
        <v>0</v>
      </c>
      <c r="BQ38" s="85">
        <v>0</v>
      </c>
      <c r="BR38" s="85">
        <v>0</v>
      </c>
      <c r="BS38" s="85">
        <v>0</v>
      </c>
      <c r="BT38" s="85">
        <v>0</v>
      </c>
      <c r="BU38" s="85">
        <v>0</v>
      </c>
      <c r="BV38" s="85">
        <v>0</v>
      </c>
      <c r="BW38" s="85">
        <v>0</v>
      </c>
      <c r="BX38" s="85">
        <v>0</v>
      </c>
      <c r="BY38" s="85">
        <v>0</v>
      </c>
      <c r="BZ38" s="85">
        <v>1</v>
      </c>
      <c r="CA38" s="90">
        <f t="shared" si="14"/>
        <v>4</v>
      </c>
      <c r="CB38" s="93">
        <f t="shared" si="15"/>
        <v>21.05263157894737</v>
      </c>
      <c r="CD38" s="113" t="s">
        <v>982</v>
      </c>
      <c r="CE38" s="113" t="s">
        <v>984</v>
      </c>
      <c r="CF38" s="88" t="s">
        <v>983</v>
      </c>
      <c r="CG38" s="85">
        <v>0</v>
      </c>
      <c r="CH38" s="85">
        <v>2</v>
      </c>
      <c r="CI38" s="85">
        <v>3</v>
      </c>
      <c r="CJ38" s="85">
        <v>0</v>
      </c>
      <c r="CK38" s="85">
        <v>0</v>
      </c>
      <c r="CL38" s="85">
        <v>0</v>
      </c>
      <c r="CN38" s="88" t="s">
        <v>981</v>
      </c>
      <c r="CO38" s="88" t="s">
        <v>520</v>
      </c>
      <c r="CP38" s="88" t="s">
        <v>980</v>
      </c>
      <c r="CQ38" s="85">
        <v>1</v>
      </c>
      <c r="CR38" s="85">
        <v>0</v>
      </c>
      <c r="CS38" s="85">
        <v>0</v>
      </c>
      <c r="CT38" s="85">
        <v>0</v>
      </c>
      <c r="CU38" s="85">
        <v>0</v>
      </c>
      <c r="CV38" s="85">
        <v>0</v>
      </c>
      <c r="CW38" s="85">
        <v>0</v>
      </c>
      <c r="CX38" s="85">
        <v>0</v>
      </c>
      <c r="CY38" s="85">
        <v>0</v>
      </c>
      <c r="DA38" s="89" t="s">
        <v>1108</v>
      </c>
      <c r="DB38" s="88" t="s">
        <v>520</v>
      </c>
      <c r="DC38" s="88" t="s">
        <v>986</v>
      </c>
      <c r="DD38" s="85">
        <v>0</v>
      </c>
      <c r="DE38" s="85">
        <v>1</v>
      </c>
      <c r="DF38" s="85">
        <v>0</v>
      </c>
      <c r="DG38" s="85">
        <v>0</v>
      </c>
      <c r="DH38" s="85">
        <v>0</v>
      </c>
      <c r="DI38" s="85">
        <v>0</v>
      </c>
      <c r="DJ38" s="85"/>
      <c r="DK38" s="88" t="s">
        <v>1109</v>
      </c>
      <c r="DL38" s="88" t="s">
        <v>985</v>
      </c>
      <c r="DM38" s="91" t="s">
        <v>987</v>
      </c>
      <c r="DN38" s="85">
        <v>0</v>
      </c>
      <c r="DO38" s="85">
        <v>1</v>
      </c>
      <c r="DP38" s="85">
        <v>0</v>
      </c>
      <c r="DQ38" s="85">
        <v>0</v>
      </c>
      <c r="DR38" s="85">
        <v>0</v>
      </c>
      <c r="DS38" s="85">
        <v>0</v>
      </c>
      <c r="DT38" s="85"/>
      <c r="DU38" s="88" t="s">
        <v>637</v>
      </c>
      <c r="DV38" s="88"/>
      <c r="DW38" s="91"/>
      <c r="DX38" s="85">
        <v>0</v>
      </c>
      <c r="DY38" s="85">
        <v>0</v>
      </c>
      <c r="DZ38" s="85">
        <v>0</v>
      </c>
      <c r="EA38" s="85">
        <v>0</v>
      </c>
      <c r="EB38" s="85">
        <v>0</v>
      </c>
      <c r="EC38" s="85">
        <v>0</v>
      </c>
      <c r="EE38" s="89" t="s">
        <v>616</v>
      </c>
      <c r="EH38" s="85">
        <v>0</v>
      </c>
      <c r="EI38" s="85">
        <v>0</v>
      </c>
      <c r="EJ38" s="85">
        <v>0</v>
      </c>
      <c r="EK38" s="85">
        <v>0</v>
      </c>
      <c r="EL38" s="85">
        <v>0</v>
      </c>
      <c r="EM38" s="85">
        <v>0</v>
      </c>
      <c r="EN38" s="85"/>
      <c r="EO38" s="85" t="s">
        <v>1072</v>
      </c>
      <c r="EP38" s="89" t="s">
        <v>1073</v>
      </c>
      <c r="EQ38" s="85" t="s">
        <v>1006</v>
      </c>
      <c r="ER38" s="88" t="s">
        <v>1007</v>
      </c>
      <c r="ES38" s="88" t="s">
        <v>1074</v>
      </c>
    </row>
    <row r="39" spans="1:149" s="89" customFormat="1" x14ac:dyDescent="0.35">
      <c r="A39" s="85">
        <v>34</v>
      </c>
      <c r="B39" s="86" t="s">
        <v>1144</v>
      </c>
      <c r="C39" s="86" t="s">
        <v>308</v>
      </c>
      <c r="D39" s="87" t="s">
        <v>395</v>
      </c>
      <c r="E39" s="85">
        <v>2014</v>
      </c>
      <c r="F39" s="88" t="s">
        <v>440</v>
      </c>
      <c r="G39" s="88" t="s">
        <v>439</v>
      </c>
      <c r="H39" s="88" t="s">
        <v>235</v>
      </c>
      <c r="I39" s="88" t="s">
        <v>235</v>
      </c>
      <c r="J39" s="90" t="s">
        <v>156</v>
      </c>
      <c r="K39" s="90"/>
      <c r="L39" s="88" t="s">
        <v>235</v>
      </c>
      <c r="M39" s="90" t="s">
        <v>156</v>
      </c>
      <c r="N39" s="85" t="s">
        <v>358</v>
      </c>
      <c r="O39" s="91" t="s">
        <v>742</v>
      </c>
      <c r="P39" s="91" t="s">
        <v>1087</v>
      </c>
      <c r="Q39" s="85" t="s">
        <v>283</v>
      </c>
      <c r="R39" s="85">
        <v>0</v>
      </c>
      <c r="S39" s="85" t="s">
        <v>171</v>
      </c>
      <c r="T39" s="85">
        <v>1</v>
      </c>
      <c r="U39" s="85" t="s">
        <v>353</v>
      </c>
      <c r="V39" s="88" t="s">
        <v>314</v>
      </c>
      <c r="W39" s="85">
        <v>1</v>
      </c>
      <c r="X39" s="88" t="s">
        <v>311</v>
      </c>
      <c r="Y39" s="96">
        <v>0</v>
      </c>
      <c r="Z39" s="88" t="s">
        <v>312</v>
      </c>
      <c r="AA39" s="85">
        <v>1</v>
      </c>
      <c r="AB39" s="85">
        <v>1</v>
      </c>
      <c r="AC39" s="88"/>
      <c r="AD39" s="85">
        <v>2012</v>
      </c>
      <c r="AE39" s="88" t="s">
        <v>294</v>
      </c>
      <c r="AF39" s="85">
        <v>1</v>
      </c>
      <c r="AG39" s="88" t="s">
        <v>313</v>
      </c>
      <c r="AH39" s="88"/>
      <c r="AI39" s="88"/>
      <c r="AJ39" s="85">
        <v>1</v>
      </c>
      <c r="AK39" s="85">
        <v>1</v>
      </c>
      <c r="AL39" s="85">
        <v>1</v>
      </c>
      <c r="AM39" s="85">
        <v>1</v>
      </c>
      <c r="AN39" s="85">
        <v>1</v>
      </c>
      <c r="AO39" s="85">
        <v>1</v>
      </c>
      <c r="AP39" s="85">
        <v>1</v>
      </c>
      <c r="AQ39" s="85">
        <v>1</v>
      </c>
      <c r="AR39" s="85">
        <v>1</v>
      </c>
      <c r="AS39" s="85">
        <v>1</v>
      </c>
      <c r="AT39" s="85">
        <v>1</v>
      </c>
      <c r="AU39" s="85">
        <v>1</v>
      </c>
      <c r="AV39" s="85">
        <v>1</v>
      </c>
      <c r="AW39" s="85">
        <v>1</v>
      </c>
      <c r="AX39" s="85">
        <v>1</v>
      </c>
      <c r="AY39" s="85">
        <v>1</v>
      </c>
      <c r="AZ39" s="85">
        <v>1</v>
      </c>
      <c r="BA39" s="85">
        <v>0</v>
      </c>
      <c r="BB39" s="85">
        <v>1</v>
      </c>
      <c r="BC39" s="85">
        <v>1</v>
      </c>
      <c r="BD39" s="85">
        <v>1</v>
      </c>
      <c r="BE39" s="90">
        <f t="shared" si="12"/>
        <v>20</v>
      </c>
      <c r="BF39" s="92">
        <f t="shared" si="13"/>
        <v>95.238095238095241</v>
      </c>
      <c r="BG39" s="88"/>
      <c r="BH39" s="85">
        <v>1</v>
      </c>
      <c r="BI39" s="85">
        <v>1</v>
      </c>
      <c r="BJ39" s="85">
        <v>1</v>
      </c>
      <c r="BK39" s="85">
        <v>1</v>
      </c>
      <c r="BL39" s="85">
        <v>1</v>
      </c>
      <c r="BM39" s="85">
        <v>0</v>
      </c>
      <c r="BN39" s="85">
        <v>1</v>
      </c>
      <c r="BO39" s="85">
        <v>1</v>
      </c>
      <c r="BP39" s="85">
        <v>0</v>
      </c>
      <c r="BQ39" s="85">
        <v>0</v>
      </c>
      <c r="BR39" s="85">
        <v>0</v>
      </c>
      <c r="BS39" s="85">
        <v>1</v>
      </c>
      <c r="BT39" s="85">
        <v>1</v>
      </c>
      <c r="BU39" s="85">
        <v>1</v>
      </c>
      <c r="BV39" s="85">
        <v>0</v>
      </c>
      <c r="BW39" s="85">
        <v>0</v>
      </c>
      <c r="BX39" s="85">
        <v>1</v>
      </c>
      <c r="BY39" s="85">
        <v>0</v>
      </c>
      <c r="BZ39" s="85">
        <v>1</v>
      </c>
      <c r="CA39" s="90">
        <f t="shared" si="14"/>
        <v>12</v>
      </c>
      <c r="CB39" s="93">
        <f t="shared" si="15"/>
        <v>63.157894736842103</v>
      </c>
      <c r="CD39" s="88" t="s">
        <v>1089</v>
      </c>
      <c r="CE39" s="88" t="s">
        <v>1090</v>
      </c>
      <c r="CF39" s="88" t="s">
        <v>1091</v>
      </c>
      <c r="CG39" s="85">
        <v>0</v>
      </c>
      <c r="CH39" s="85">
        <v>1</v>
      </c>
      <c r="CI39" s="85">
        <v>0</v>
      </c>
      <c r="CJ39" s="85">
        <v>0</v>
      </c>
      <c r="CK39" s="85">
        <v>0</v>
      </c>
      <c r="CL39" s="85">
        <v>0</v>
      </c>
      <c r="CN39" s="88" t="s">
        <v>991</v>
      </c>
      <c r="CO39" s="88" t="s">
        <v>1106</v>
      </c>
      <c r="CP39" s="89" t="s">
        <v>992</v>
      </c>
      <c r="CQ39" s="85">
        <v>0</v>
      </c>
      <c r="CR39" s="85">
        <v>0</v>
      </c>
      <c r="CS39" s="85">
        <v>1</v>
      </c>
      <c r="CT39" s="85">
        <v>0</v>
      </c>
      <c r="CU39" s="85">
        <v>0</v>
      </c>
      <c r="CV39" s="85">
        <v>0</v>
      </c>
      <c r="CW39" s="85">
        <v>0</v>
      </c>
      <c r="CX39" s="85">
        <v>0</v>
      </c>
      <c r="CY39" s="85">
        <v>0</v>
      </c>
      <c r="DA39" s="89" t="s">
        <v>993</v>
      </c>
      <c r="DB39" s="88" t="s">
        <v>994</v>
      </c>
      <c r="DC39" s="88" t="s">
        <v>995</v>
      </c>
      <c r="DD39" s="85">
        <v>0</v>
      </c>
      <c r="DE39" s="85">
        <v>1</v>
      </c>
      <c r="DF39" s="85">
        <v>0</v>
      </c>
      <c r="DG39" s="85">
        <v>0</v>
      </c>
      <c r="DH39" s="85">
        <v>0</v>
      </c>
      <c r="DI39" s="85">
        <v>0</v>
      </c>
      <c r="DJ39" s="85"/>
      <c r="DK39" s="88" t="s">
        <v>998</v>
      </c>
      <c r="DL39" s="88" t="s">
        <v>997</v>
      </c>
      <c r="DM39" s="91" t="s">
        <v>996</v>
      </c>
      <c r="DN39" s="85">
        <v>0</v>
      </c>
      <c r="DO39" s="85">
        <v>4</v>
      </c>
      <c r="DP39" s="85">
        <v>0</v>
      </c>
      <c r="DQ39" s="85">
        <v>0</v>
      </c>
      <c r="DR39" s="85">
        <v>0</v>
      </c>
      <c r="DS39" s="85">
        <v>0</v>
      </c>
      <c r="DT39" s="85"/>
      <c r="DU39" s="88" t="s">
        <v>637</v>
      </c>
      <c r="DV39" s="88" t="s">
        <v>999</v>
      </c>
      <c r="DW39" s="91" t="s">
        <v>1000</v>
      </c>
      <c r="DX39" s="85">
        <v>0</v>
      </c>
      <c r="DY39" s="85">
        <v>0</v>
      </c>
      <c r="DZ39" s="85">
        <v>0</v>
      </c>
      <c r="EA39" s="85">
        <v>0</v>
      </c>
      <c r="EB39" s="85">
        <v>0</v>
      </c>
      <c r="EC39" s="85">
        <v>0</v>
      </c>
      <c r="EE39" s="89" t="s">
        <v>616</v>
      </c>
      <c r="EH39" s="85">
        <v>0</v>
      </c>
      <c r="EI39" s="85">
        <v>0</v>
      </c>
      <c r="EJ39" s="85">
        <v>0</v>
      </c>
      <c r="EK39" s="85">
        <v>0</v>
      </c>
      <c r="EL39" s="85">
        <v>0</v>
      </c>
      <c r="EM39" s="85">
        <v>0</v>
      </c>
      <c r="EN39" s="85"/>
      <c r="EO39" s="85" t="s">
        <v>1075</v>
      </c>
      <c r="EP39" s="89" t="s">
        <v>1076</v>
      </c>
      <c r="EQ39" s="85" t="s">
        <v>1006</v>
      </c>
      <c r="ER39" s="89" t="s">
        <v>1077</v>
      </c>
      <c r="ES39" s="88" t="s">
        <v>1147</v>
      </c>
    </row>
    <row r="40" spans="1:149" s="89" customFormat="1" x14ac:dyDescent="0.35">
      <c r="A40" s="85">
        <v>35</v>
      </c>
      <c r="B40" s="86" t="s">
        <v>321</v>
      </c>
      <c r="C40" s="86" t="s">
        <v>320</v>
      </c>
      <c r="D40" s="87" t="s">
        <v>322</v>
      </c>
      <c r="E40" s="85">
        <v>2010</v>
      </c>
      <c r="F40" s="88" t="s">
        <v>442</v>
      </c>
      <c r="G40" s="88" t="s">
        <v>441</v>
      </c>
      <c r="H40" s="88" t="s">
        <v>235</v>
      </c>
      <c r="I40" s="88" t="s">
        <v>235</v>
      </c>
      <c r="J40" s="90" t="s">
        <v>156</v>
      </c>
      <c r="K40" s="90"/>
      <c r="L40" s="88" t="s">
        <v>235</v>
      </c>
      <c r="M40" s="85" t="s">
        <v>156</v>
      </c>
      <c r="N40" s="85" t="s">
        <v>357</v>
      </c>
      <c r="O40" s="91" t="s">
        <v>622</v>
      </c>
      <c r="P40" s="91" t="s">
        <v>1087</v>
      </c>
      <c r="Q40" s="85" t="s">
        <v>283</v>
      </c>
      <c r="R40" s="85">
        <v>0</v>
      </c>
      <c r="S40" s="85" t="s">
        <v>284</v>
      </c>
      <c r="T40" s="85">
        <v>0</v>
      </c>
      <c r="U40" s="85" t="s">
        <v>353</v>
      </c>
      <c r="V40" s="88" t="s">
        <v>326</v>
      </c>
      <c r="W40" s="85">
        <v>5</v>
      </c>
      <c r="X40" s="88" t="s">
        <v>1153</v>
      </c>
      <c r="Y40" s="96">
        <v>0.1</v>
      </c>
      <c r="Z40" s="85" t="s">
        <v>359</v>
      </c>
      <c r="AA40" s="85">
        <v>1</v>
      </c>
      <c r="AB40" s="90">
        <v>0</v>
      </c>
      <c r="AC40" s="88" t="s">
        <v>323</v>
      </c>
      <c r="AD40" s="85">
        <v>2008</v>
      </c>
      <c r="AE40" s="88" t="s">
        <v>351</v>
      </c>
      <c r="AF40" s="85">
        <v>0</v>
      </c>
      <c r="AG40" s="88" t="s">
        <v>324</v>
      </c>
      <c r="AH40" s="88"/>
      <c r="AI40" s="88"/>
      <c r="AJ40" s="85">
        <v>1</v>
      </c>
      <c r="AK40" s="85">
        <v>1</v>
      </c>
      <c r="AL40" s="85">
        <v>1</v>
      </c>
      <c r="AM40" s="85">
        <v>1</v>
      </c>
      <c r="AN40" s="85">
        <v>0</v>
      </c>
      <c r="AO40" s="85">
        <v>0</v>
      </c>
      <c r="AP40" s="85">
        <v>0</v>
      </c>
      <c r="AQ40" s="85">
        <v>1</v>
      </c>
      <c r="AR40" s="85">
        <v>0</v>
      </c>
      <c r="AS40" s="85">
        <v>1</v>
      </c>
      <c r="AT40" s="85">
        <v>1</v>
      </c>
      <c r="AU40" s="85">
        <v>0</v>
      </c>
      <c r="AV40" s="85">
        <v>1</v>
      </c>
      <c r="AW40" s="85">
        <v>0</v>
      </c>
      <c r="AX40" s="85">
        <v>1</v>
      </c>
      <c r="AY40" s="85">
        <v>1</v>
      </c>
      <c r="AZ40" s="85">
        <v>1</v>
      </c>
      <c r="BA40" s="85">
        <v>1</v>
      </c>
      <c r="BB40" s="85">
        <v>1</v>
      </c>
      <c r="BC40" s="85">
        <v>1</v>
      </c>
      <c r="BD40" s="85">
        <v>1</v>
      </c>
      <c r="BE40" s="90">
        <f t="shared" si="12"/>
        <v>15</v>
      </c>
      <c r="BF40" s="92">
        <f t="shared" si="13"/>
        <v>71.428571428571431</v>
      </c>
      <c r="BG40" s="88"/>
      <c r="BH40" s="85">
        <v>1</v>
      </c>
      <c r="BI40" s="85">
        <v>0</v>
      </c>
      <c r="BJ40" s="85">
        <v>0</v>
      </c>
      <c r="BK40" s="85">
        <v>0</v>
      </c>
      <c r="BL40" s="85">
        <v>0</v>
      </c>
      <c r="BM40" s="85">
        <v>0</v>
      </c>
      <c r="BN40" s="85">
        <v>1</v>
      </c>
      <c r="BO40" s="85">
        <v>0</v>
      </c>
      <c r="BP40" s="85">
        <v>0</v>
      </c>
      <c r="BQ40" s="85">
        <v>0</v>
      </c>
      <c r="BR40" s="85">
        <v>1</v>
      </c>
      <c r="BS40" s="85">
        <v>1</v>
      </c>
      <c r="BT40" s="85">
        <v>1</v>
      </c>
      <c r="BU40" s="85">
        <v>1</v>
      </c>
      <c r="BV40" s="85">
        <v>1</v>
      </c>
      <c r="BW40" s="85">
        <v>1</v>
      </c>
      <c r="BX40" s="85">
        <v>0</v>
      </c>
      <c r="BY40" s="85">
        <v>1</v>
      </c>
      <c r="BZ40" s="85">
        <v>1</v>
      </c>
      <c r="CA40" s="90">
        <f t="shared" si="14"/>
        <v>10</v>
      </c>
      <c r="CB40" s="93">
        <f t="shared" si="15"/>
        <v>52.631578947368418</v>
      </c>
      <c r="CD40" s="89" t="s">
        <v>631</v>
      </c>
      <c r="CE40" s="89" t="s">
        <v>730</v>
      </c>
      <c r="CF40" s="89" t="s">
        <v>731</v>
      </c>
      <c r="CG40" s="85">
        <v>0</v>
      </c>
      <c r="CH40" s="85">
        <v>1</v>
      </c>
      <c r="CI40" s="85">
        <v>0</v>
      </c>
      <c r="CJ40" s="85">
        <v>0</v>
      </c>
      <c r="CK40" s="85">
        <v>0</v>
      </c>
      <c r="CL40" s="85">
        <v>0</v>
      </c>
      <c r="CN40" s="89" t="s">
        <v>732</v>
      </c>
      <c r="CO40" s="89" t="s">
        <v>730</v>
      </c>
      <c r="CP40" s="89" t="s">
        <v>739</v>
      </c>
      <c r="CQ40" s="85">
        <v>0</v>
      </c>
      <c r="CR40" s="85">
        <v>1</v>
      </c>
      <c r="CS40" s="85">
        <v>0</v>
      </c>
      <c r="CT40" s="85">
        <v>0</v>
      </c>
      <c r="CU40" s="85">
        <v>0</v>
      </c>
      <c r="CV40" s="85">
        <v>0</v>
      </c>
      <c r="CW40" s="85">
        <v>0</v>
      </c>
      <c r="CX40" s="85">
        <v>0</v>
      </c>
      <c r="CY40" s="85">
        <v>0</v>
      </c>
      <c r="DA40" s="89" t="s">
        <v>734</v>
      </c>
      <c r="DB40" s="89" t="s">
        <v>738</v>
      </c>
      <c r="DC40" s="89" t="s">
        <v>733</v>
      </c>
      <c r="DD40" s="85">
        <v>0</v>
      </c>
      <c r="DE40" s="85">
        <v>0</v>
      </c>
      <c r="DF40" s="85">
        <v>0</v>
      </c>
      <c r="DG40" s="85">
        <v>0</v>
      </c>
      <c r="DH40" s="85">
        <v>1</v>
      </c>
      <c r="DI40" s="85">
        <v>0</v>
      </c>
      <c r="DJ40" s="85"/>
      <c r="DK40" s="88" t="s">
        <v>737</v>
      </c>
      <c r="DL40" s="85" t="s">
        <v>736</v>
      </c>
      <c r="DM40" s="89" t="s">
        <v>735</v>
      </c>
      <c r="DN40" s="85">
        <v>0</v>
      </c>
      <c r="DO40" s="85">
        <v>1</v>
      </c>
      <c r="DP40" s="85">
        <v>0</v>
      </c>
      <c r="DQ40" s="85">
        <v>0</v>
      </c>
      <c r="DR40" s="85">
        <v>0</v>
      </c>
      <c r="DS40" s="85">
        <v>0</v>
      </c>
      <c r="DT40" s="85"/>
      <c r="DU40" s="88" t="s">
        <v>637</v>
      </c>
      <c r="DV40" s="88"/>
      <c r="DW40" s="91"/>
      <c r="DX40" s="85">
        <v>0</v>
      </c>
      <c r="DY40" s="85">
        <v>0</v>
      </c>
      <c r="DZ40" s="85">
        <v>0</v>
      </c>
      <c r="EA40" s="85">
        <v>0</v>
      </c>
      <c r="EB40" s="85">
        <v>0</v>
      </c>
      <c r="EC40" s="85">
        <v>0</v>
      </c>
      <c r="EE40" s="89" t="s">
        <v>616</v>
      </c>
      <c r="EH40" s="85">
        <v>0</v>
      </c>
      <c r="EI40" s="85">
        <v>0</v>
      </c>
      <c r="EJ40" s="85">
        <v>0</v>
      </c>
      <c r="EK40" s="85">
        <v>0</v>
      </c>
      <c r="EL40" s="85">
        <v>0</v>
      </c>
      <c r="EM40" s="85">
        <v>0</v>
      </c>
      <c r="EN40" s="85"/>
      <c r="EO40" s="85">
        <v>4</v>
      </c>
      <c r="EP40" s="89" t="s">
        <v>1027</v>
      </c>
      <c r="EQ40" s="85" t="s">
        <v>1007</v>
      </c>
      <c r="ER40" s="89" t="s">
        <v>1007</v>
      </c>
    </row>
    <row r="42" spans="1:149" x14ac:dyDescent="0.35">
      <c r="B42" t="s">
        <v>988</v>
      </c>
      <c r="H42" s="53" t="s">
        <v>602</v>
      </c>
      <c r="I42" s="53" t="s">
        <v>601</v>
      </c>
      <c r="J42" s="7" t="s">
        <v>570</v>
      </c>
      <c r="K42" s="7" t="s">
        <v>583</v>
      </c>
      <c r="L42" s="53" t="s">
        <v>569</v>
      </c>
      <c r="M42" s="7" t="s">
        <v>570</v>
      </c>
      <c r="N42" s="9" t="s">
        <v>571</v>
      </c>
      <c r="O42" s="9" t="s">
        <v>604</v>
      </c>
      <c r="P42" s="9"/>
      <c r="Q42" s="9" t="s">
        <v>184</v>
      </c>
      <c r="R42" s="9" t="s">
        <v>599</v>
      </c>
      <c r="S42" s="9" t="s">
        <v>171</v>
      </c>
      <c r="T42" s="9" t="s">
        <v>572</v>
      </c>
      <c r="U42" s="9" t="s">
        <v>584</v>
      </c>
      <c r="V42" s="9" t="s">
        <v>161</v>
      </c>
      <c r="W42" s="9" t="s">
        <v>574</v>
      </c>
      <c r="X42" s="9" t="s">
        <v>362</v>
      </c>
      <c r="Y42" s="69">
        <v>0.03</v>
      </c>
      <c r="Z42" s="9" t="s">
        <v>597</v>
      </c>
      <c r="AA42" s="9" t="s">
        <v>596</v>
      </c>
      <c r="AB42" s="9" t="s">
        <v>198</v>
      </c>
      <c r="AC42" s="9" t="s">
        <v>598</v>
      </c>
      <c r="AD42" s="9" t="s">
        <v>603</v>
      </c>
      <c r="AE42" s="9" t="s">
        <v>573</v>
      </c>
      <c r="AF42" s="9" t="s">
        <v>1002</v>
      </c>
      <c r="AI42" s="20" t="s">
        <v>117</v>
      </c>
      <c r="AJ42" s="1" t="s">
        <v>0</v>
      </c>
      <c r="AK42" s="1" t="s">
        <v>1</v>
      </c>
      <c r="AL42" s="1" t="s">
        <v>47</v>
      </c>
      <c r="AM42" s="1" t="s">
        <v>48</v>
      </c>
      <c r="AN42" s="1" t="s">
        <v>49</v>
      </c>
      <c r="AO42" s="1" t="s">
        <v>50</v>
      </c>
      <c r="AP42" s="1" t="s">
        <v>51</v>
      </c>
      <c r="AQ42" s="1" t="s">
        <v>52</v>
      </c>
      <c r="AR42" s="1" t="s">
        <v>53</v>
      </c>
      <c r="AS42" s="1" t="s">
        <v>547</v>
      </c>
      <c r="AT42" s="1" t="s">
        <v>548</v>
      </c>
      <c r="AU42" s="1" t="s">
        <v>56</v>
      </c>
      <c r="AV42" s="1" t="s">
        <v>539</v>
      </c>
      <c r="AW42" s="1" t="s">
        <v>540</v>
      </c>
      <c r="AX42" s="1" t="s">
        <v>58</v>
      </c>
      <c r="AY42" s="1" t="s">
        <v>59</v>
      </c>
      <c r="AZ42" s="1" t="s">
        <v>60</v>
      </c>
      <c r="BA42" s="1" t="s">
        <v>61</v>
      </c>
      <c r="BB42" s="1" t="s">
        <v>62</v>
      </c>
      <c r="BC42" s="1" t="s">
        <v>63</v>
      </c>
      <c r="BD42" s="1" t="s">
        <v>64</v>
      </c>
      <c r="BE42" s="7" t="s">
        <v>5</v>
      </c>
      <c r="BF42" s="7" t="s">
        <v>600</v>
      </c>
      <c r="BG42" s="20" t="s">
        <v>118</v>
      </c>
      <c r="BH42" s="1" t="s">
        <v>99</v>
      </c>
      <c r="BI42" s="1" t="s">
        <v>100</v>
      </c>
      <c r="BJ42" s="1" t="s">
        <v>101</v>
      </c>
      <c r="BK42" s="1" t="s">
        <v>103</v>
      </c>
      <c r="BL42" s="1" t="s">
        <v>102</v>
      </c>
      <c r="BM42" s="1" t="s">
        <v>104</v>
      </c>
      <c r="BN42" s="1" t="s">
        <v>105</v>
      </c>
      <c r="BO42" s="1" t="s">
        <v>106</v>
      </c>
      <c r="BP42" s="1" t="s">
        <v>107</v>
      </c>
      <c r="BQ42" s="1" t="s">
        <v>108</v>
      </c>
      <c r="BR42" s="1" t="s">
        <v>109</v>
      </c>
      <c r="BS42" s="1" t="s">
        <v>110</v>
      </c>
      <c r="BT42" s="1" t="s">
        <v>111</v>
      </c>
      <c r="BU42" s="1" t="s">
        <v>112</v>
      </c>
      <c r="BV42" s="1" t="s">
        <v>114</v>
      </c>
      <c r="BW42" s="1" t="s">
        <v>115</v>
      </c>
      <c r="BX42" s="1" t="s">
        <v>116</v>
      </c>
      <c r="BY42" s="1" t="s">
        <v>113</v>
      </c>
      <c r="BZ42" s="1" t="s">
        <v>119</v>
      </c>
      <c r="CA42" s="1" t="s">
        <v>5</v>
      </c>
      <c r="CB42" s="1" t="s">
        <v>600</v>
      </c>
      <c r="CF42" s="76" t="s">
        <v>1114</v>
      </c>
      <c r="CG42" s="77">
        <v>34</v>
      </c>
      <c r="CH42" s="10"/>
      <c r="CI42" s="10"/>
      <c r="CJ42" s="10"/>
      <c r="CK42" s="10"/>
      <c r="CL42" s="10"/>
      <c r="CM42" s="1" t="s">
        <v>1113</v>
      </c>
      <c r="CP42" s="76" t="s">
        <v>1114</v>
      </c>
      <c r="CQ42" s="77">
        <v>35</v>
      </c>
      <c r="CZ42" s="1" t="s">
        <v>1113</v>
      </c>
      <c r="DC42" s="76" t="s">
        <v>1114</v>
      </c>
      <c r="DD42" s="77">
        <v>35</v>
      </c>
      <c r="DJ42" s="1" t="s">
        <v>1113</v>
      </c>
      <c r="DM42" s="76" t="s">
        <v>1114</v>
      </c>
      <c r="DN42" s="77">
        <v>34</v>
      </c>
      <c r="DT42" s="1" t="s">
        <v>1113</v>
      </c>
      <c r="DW42" s="76" t="s">
        <v>1114</v>
      </c>
      <c r="DX42" s="77">
        <v>24</v>
      </c>
      <c r="ED42" s="1" t="s">
        <v>1113</v>
      </c>
      <c r="EG42" s="76" t="s">
        <v>1114</v>
      </c>
      <c r="EH42" s="77">
        <v>12</v>
      </c>
      <c r="EN42" s="1" t="s">
        <v>1113</v>
      </c>
      <c r="EP42" s="1" t="s">
        <v>380</v>
      </c>
      <c r="EQ42" s="9">
        <f>COUNTIF(EQ6:EQ40,"Yes")</f>
        <v>26</v>
      </c>
      <c r="ER42" s="9">
        <f>COUNTIF(ER6:ER40,"No")</f>
        <v>29</v>
      </c>
    </row>
    <row r="43" spans="1:149" x14ac:dyDescent="0.35">
      <c r="G43" s="1" t="s">
        <v>355</v>
      </c>
      <c r="H43" s="66">
        <f>COUNT(AJ6:AJ40)</f>
        <v>35</v>
      </c>
      <c r="I43" s="66">
        <f t="shared" ref="I43:J43" si="16">COUNT(AK6:AK40)</f>
        <v>35</v>
      </c>
      <c r="J43" s="66">
        <f t="shared" si="16"/>
        <v>35</v>
      </c>
      <c r="K43" s="66">
        <f>COUNT(AM6:AM40)</f>
        <v>35</v>
      </c>
      <c r="L43" s="66">
        <f>COUNT(AN6:AN40)</f>
        <v>35</v>
      </c>
      <c r="M43" s="66">
        <f>COUNT(AO6:AO40)</f>
        <v>35</v>
      </c>
      <c r="N43" s="66">
        <f>COUNT(AP6:AP40)</f>
        <v>35</v>
      </c>
      <c r="O43" s="66">
        <f>COUNT(AQ6:AQ40)</f>
        <v>35</v>
      </c>
      <c r="P43" s="66"/>
      <c r="Q43" s="66">
        <f t="shared" ref="Q43:AE43" si="17">COUNT(AR6:AR40)</f>
        <v>35</v>
      </c>
      <c r="R43" s="66">
        <f t="shared" si="17"/>
        <v>35</v>
      </c>
      <c r="S43" s="66">
        <f t="shared" si="17"/>
        <v>35</v>
      </c>
      <c r="T43" s="66">
        <f t="shared" si="17"/>
        <v>35</v>
      </c>
      <c r="U43" s="66">
        <f t="shared" si="17"/>
        <v>35</v>
      </c>
      <c r="V43" s="66">
        <f t="shared" si="17"/>
        <v>35</v>
      </c>
      <c r="W43" s="66">
        <f t="shared" si="17"/>
        <v>35</v>
      </c>
      <c r="X43" s="66">
        <f t="shared" si="17"/>
        <v>35</v>
      </c>
      <c r="Y43" s="66">
        <f t="shared" si="17"/>
        <v>35</v>
      </c>
      <c r="Z43" s="66">
        <f t="shared" si="17"/>
        <v>35</v>
      </c>
      <c r="AA43" s="66">
        <f t="shared" si="17"/>
        <v>35</v>
      </c>
      <c r="AB43" s="66">
        <f t="shared" si="17"/>
        <v>35</v>
      </c>
      <c r="AC43" s="66">
        <f t="shared" si="17"/>
        <v>35</v>
      </c>
      <c r="AD43" s="66">
        <f t="shared" si="17"/>
        <v>35</v>
      </c>
      <c r="AE43" s="66">
        <f t="shared" si="17"/>
        <v>35</v>
      </c>
      <c r="AF43" s="66">
        <f>COUNT(AF6:AF40)</f>
        <v>35</v>
      </c>
      <c r="AI43" s="1" t="s">
        <v>355</v>
      </c>
      <c r="AJ43">
        <f>COUNT(AJ6:AJ40)</f>
        <v>35</v>
      </c>
      <c r="AK43">
        <f t="shared" ref="AK43:CB43" si="18">COUNT(AK6:AK40)</f>
        <v>35</v>
      </c>
      <c r="AL43">
        <f t="shared" si="18"/>
        <v>35</v>
      </c>
      <c r="AM43">
        <f t="shared" si="18"/>
        <v>35</v>
      </c>
      <c r="AN43">
        <f t="shared" si="18"/>
        <v>35</v>
      </c>
      <c r="AO43">
        <f t="shared" si="18"/>
        <v>35</v>
      </c>
      <c r="AP43">
        <f t="shared" si="18"/>
        <v>35</v>
      </c>
      <c r="AQ43">
        <f t="shared" si="18"/>
        <v>35</v>
      </c>
      <c r="AR43">
        <f t="shared" si="18"/>
        <v>35</v>
      </c>
      <c r="AS43">
        <f t="shared" si="18"/>
        <v>35</v>
      </c>
      <c r="AT43">
        <f t="shared" si="18"/>
        <v>35</v>
      </c>
      <c r="AU43">
        <f t="shared" si="18"/>
        <v>35</v>
      </c>
      <c r="AV43">
        <f t="shared" si="18"/>
        <v>35</v>
      </c>
      <c r="AW43">
        <f t="shared" si="18"/>
        <v>35</v>
      </c>
      <c r="AX43">
        <f t="shared" si="18"/>
        <v>35</v>
      </c>
      <c r="AY43">
        <f t="shared" si="18"/>
        <v>35</v>
      </c>
      <c r="AZ43">
        <f t="shared" si="18"/>
        <v>35</v>
      </c>
      <c r="BA43">
        <f t="shared" si="18"/>
        <v>35</v>
      </c>
      <c r="BB43">
        <f t="shared" si="18"/>
        <v>35</v>
      </c>
      <c r="BC43">
        <f t="shared" si="18"/>
        <v>35</v>
      </c>
      <c r="BD43">
        <f t="shared" si="18"/>
        <v>35</v>
      </c>
      <c r="BE43" s="10">
        <f t="shared" si="18"/>
        <v>35</v>
      </c>
      <c r="BF43" s="10">
        <f t="shared" si="18"/>
        <v>35</v>
      </c>
      <c r="BH43">
        <f t="shared" si="18"/>
        <v>35</v>
      </c>
      <c r="BI43">
        <f t="shared" si="18"/>
        <v>35</v>
      </c>
      <c r="BJ43">
        <f t="shared" si="18"/>
        <v>35</v>
      </c>
      <c r="BK43">
        <f t="shared" si="18"/>
        <v>35</v>
      </c>
      <c r="BL43">
        <f t="shared" si="18"/>
        <v>35</v>
      </c>
      <c r="BM43">
        <f t="shared" si="18"/>
        <v>35</v>
      </c>
      <c r="BN43">
        <f t="shared" si="18"/>
        <v>35</v>
      </c>
      <c r="BO43">
        <f t="shared" si="18"/>
        <v>35</v>
      </c>
      <c r="BP43">
        <f t="shared" si="18"/>
        <v>35</v>
      </c>
      <c r="BQ43">
        <f t="shared" si="18"/>
        <v>35</v>
      </c>
      <c r="BR43">
        <f t="shared" si="18"/>
        <v>35</v>
      </c>
      <c r="BS43">
        <f t="shared" si="18"/>
        <v>35</v>
      </c>
      <c r="BT43">
        <f t="shared" si="18"/>
        <v>35</v>
      </c>
      <c r="BU43">
        <f t="shared" si="18"/>
        <v>35</v>
      </c>
      <c r="BV43">
        <f t="shared" si="18"/>
        <v>35</v>
      </c>
      <c r="BW43">
        <f t="shared" si="18"/>
        <v>35</v>
      </c>
      <c r="BX43">
        <f t="shared" si="18"/>
        <v>35</v>
      </c>
      <c r="BY43">
        <f t="shared" si="18"/>
        <v>35</v>
      </c>
      <c r="BZ43">
        <f t="shared" si="18"/>
        <v>35</v>
      </c>
      <c r="CA43" s="10">
        <f t="shared" si="18"/>
        <v>35</v>
      </c>
      <c r="CB43" s="10">
        <f t="shared" si="18"/>
        <v>35</v>
      </c>
      <c r="CF43" s="79" t="s">
        <v>1092</v>
      </c>
      <c r="CG43" s="55">
        <f t="shared" ref="CG43:CL43" si="19">SUM(CG6:CG40)</f>
        <v>9</v>
      </c>
      <c r="CH43" s="55">
        <f t="shared" si="19"/>
        <v>32</v>
      </c>
      <c r="CI43" s="55">
        <f t="shared" si="19"/>
        <v>8</v>
      </c>
      <c r="CJ43" s="55">
        <f t="shared" si="19"/>
        <v>0</v>
      </c>
      <c r="CK43" s="55">
        <f t="shared" si="19"/>
        <v>1</v>
      </c>
      <c r="CL43" s="55">
        <f t="shared" si="19"/>
        <v>1</v>
      </c>
      <c r="CM43" s="71">
        <f>SUM(CG43:CL43)</f>
        <v>51</v>
      </c>
      <c r="CP43" s="79" t="s">
        <v>1092</v>
      </c>
      <c r="CQ43" s="55">
        <f t="shared" ref="CQ43:CX43" si="20">SUM(CQ6:CQ40)</f>
        <v>30</v>
      </c>
      <c r="CR43" s="55">
        <f t="shared" si="20"/>
        <v>18</v>
      </c>
      <c r="CS43" s="55">
        <f t="shared" si="20"/>
        <v>7</v>
      </c>
      <c r="CT43" s="55">
        <f t="shared" si="20"/>
        <v>12</v>
      </c>
      <c r="CU43" s="55">
        <f t="shared" si="20"/>
        <v>3</v>
      </c>
      <c r="CV43" s="55">
        <f t="shared" si="20"/>
        <v>0</v>
      </c>
      <c r="CW43" s="55">
        <f t="shared" si="20"/>
        <v>5</v>
      </c>
      <c r="CX43" s="55">
        <f t="shared" si="20"/>
        <v>4</v>
      </c>
      <c r="CY43" s="10">
        <v>0</v>
      </c>
      <c r="CZ43" s="71">
        <f>SUM(CQ43:CY43)</f>
        <v>79</v>
      </c>
      <c r="DC43" s="79" t="s">
        <v>1092</v>
      </c>
      <c r="DD43" s="55">
        <f t="shared" ref="DD43:DI43" si="21">SUM(DD6:DD40)</f>
        <v>9</v>
      </c>
      <c r="DE43" s="55">
        <f t="shared" si="21"/>
        <v>30</v>
      </c>
      <c r="DF43" s="55">
        <f t="shared" si="21"/>
        <v>1</v>
      </c>
      <c r="DG43" s="55">
        <f t="shared" si="21"/>
        <v>3</v>
      </c>
      <c r="DH43" s="55">
        <f t="shared" si="21"/>
        <v>10</v>
      </c>
      <c r="DI43" s="55">
        <f t="shared" si="21"/>
        <v>0</v>
      </c>
      <c r="DJ43" s="71">
        <f>SUM(DD43:DI43)</f>
        <v>53</v>
      </c>
      <c r="DM43" s="79" t="s">
        <v>1092</v>
      </c>
      <c r="DN43" s="55">
        <f t="shared" ref="DN43:DS43" si="22">SUM(DN6:DN40)</f>
        <v>18</v>
      </c>
      <c r="DO43" s="55">
        <f t="shared" si="22"/>
        <v>45</v>
      </c>
      <c r="DP43" s="55">
        <f t="shared" si="22"/>
        <v>2</v>
      </c>
      <c r="DQ43" s="55">
        <f t="shared" si="22"/>
        <v>5</v>
      </c>
      <c r="DR43" s="55">
        <f t="shared" si="22"/>
        <v>11</v>
      </c>
      <c r="DS43" s="55">
        <f t="shared" si="22"/>
        <v>0</v>
      </c>
      <c r="DT43" s="71">
        <f>SUM(DN43:DS43)</f>
        <v>81</v>
      </c>
      <c r="DW43" s="79" t="s">
        <v>1092</v>
      </c>
      <c r="DX43" s="54">
        <f t="shared" ref="DX43:EC43" si="23">SUM(DX6:DX40)</f>
        <v>8</v>
      </c>
      <c r="DY43" s="54">
        <f t="shared" si="23"/>
        <v>5</v>
      </c>
      <c r="DZ43" s="54">
        <f t="shared" si="23"/>
        <v>17</v>
      </c>
      <c r="EA43" s="54">
        <f t="shared" si="23"/>
        <v>0</v>
      </c>
      <c r="EB43" s="54">
        <f t="shared" si="23"/>
        <v>0</v>
      </c>
      <c r="EC43" s="54">
        <f t="shared" si="23"/>
        <v>0</v>
      </c>
      <c r="ED43" s="73">
        <f>SUM(DX43:EC43)</f>
        <v>30</v>
      </c>
      <c r="EG43" s="79" t="s">
        <v>1092</v>
      </c>
      <c r="EH43" s="55">
        <f t="shared" ref="EH43:EM43" si="24">SUM(EH6:EH40)</f>
        <v>0</v>
      </c>
      <c r="EI43" s="55">
        <f t="shared" si="24"/>
        <v>10</v>
      </c>
      <c r="EJ43" s="55">
        <f t="shared" si="24"/>
        <v>4</v>
      </c>
      <c r="EK43" s="55">
        <f t="shared" si="24"/>
        <v>1</v>
      </c>
      <c r="EL43" s="55">
        <f t="shared" si="24"/>
        <v>0</v>
      </c>
      <c r="EM43" s="55">
        <f t="shared" si="24"/>
        <v>0</v>
      </c>
      <c r="EN43" s="71">
        <f>SUM(EH43:EM43)</f>
        <v>15</v>
      </c>
      <c r="EP43" s="1" t="s">
        <v>1092</v>
      </c>
      <c r="EQ43" s="9">
        <v>35</v>
      </c>
      <c r="ER43" s="9">
        <v>35</v>
      </c>
    </row>
    <row r="44" spans="1:149" x14ac:dyDescent="0.35">
      <c r="F44" s="52" t="s">
        <v>1001</v>
      </c>
      <c r="G44" s="1" t="s">
        <v>364</v>
      </c>
      <c r="H44" s="8">
        <v>29</v>
      </c>
      <c r="I44" s="8">
        <v>18</v>
      </c>
      <c r="J44" s="10">
        <f>COUNTIF(J6:J40,"A")</f>
        <v>34</v>
      </c>
      <c r="K44" s="10">
        <v>4</v>
      </c>
      <c r="L44" s="8">
        <v>15</v>
      </c>
      <c r="M44" s="10">
        <f>COUNTIF(M6:M40,"A")</f>
        <v>30</v>
      </c>
      <c r="N44" s="10">
        <f>COUNTIF(N6:N40,"P")</f>
        <v>25</v>
      </c>
      <c r="O44" s="10">
        <f>COUNTIF(O6:O40,"management")</f>
        <v>16</v>
      </c>
      <c r="P44" s="10"/>
      <c r="Q44" s="10">
        <f>COUNTIF(Q6:Q40,"DALY")</f>
        <v>14</v>
      </c>
      <c r="R44" s="10">
        <f>COUNTIF(R6:R40,1)</f>
        <v>24</v>
      </c>
      <c r="S44" s="10">
        <f>COUNTIF(S6:S40,"CEA")</f>
        <v>11</v>
      </c>
      <c r="T44" s="10">
        <f>COUNTIF(T6:T40,1)</f>
        <v>27</v>
      </c>
      <c r="U44" s="10">
        <f>COUNTIF(U6:U40,"M")</f>
        <v>25</v>
      </c>
      <c r="V44" s="10">
        <f>COUNTIF(V6:V40,"markov")</f>
        <v>13</v>
      </c>
      <c r="W44" t="s">
        <v>363</v>
      </c>
      <c r="X44" s="10">
        <f>COUNTIF(X6:X40,"HCS")</f>
        <v>21</v>
      </c>
      <c r="Y44" s="10">
        <f>COUNTIF(Y6:Y40,"3%")</f>
        <v>21</v>
      </c>
      <c r="Z44" s="10">
        <f>COUNTIF(Z6:Z40,"UV")</f>
        <v>14</v>
      </c>
      <c r="AA44" s="10">
        <f>COUNTIF(AA6:AA40,1)</f>
        <v>23</v>
      </c>
      <c r="AB44" s="10">
        <f>COUNTIF(AB16:AB40,1)</f>
        <v>20</v>
      </c>
      <c r="AC44" s="10">
        <v>21</v>
      </c>
      <c r="AD44" s="10" t="s">
        <v>363</v>
      </c>
      <c r="AE44" s="10">
        <f>COUNTIF(AE16:AE40,1)</f>
        <v>0</v>
      </c>
      <c r="AF44" s="10">
        <f>COUNTIF(AF6:AF40,1)</f>
        <v>20</v>
      </c>
      <c r="AI44" s="1" t="s">
        <v>356</v>
      </c>
      <c r="AJ44">
        <f>COUNTIF(AJ6:AJ40,1)</f>
        <v>34</v>
      </c>
      <c r="AK44">
        <f t="shared" ref="AK44:BZ44" si="25">COUNTIF(AK6:AK40,1)</f>
        <v>35</v>
      </c>
      <c r="AL44">
        <f t="shared" si="25"/>
        <v>32</v>
      </c>
      <c r="AM44">
        <f t="shared" si="25"/>
        <v>35</v>
      </c>
      <c r="AN44">
        <f t="shared" si="25"/>
        <v>33</v>
      </c>
      <c r="AO44">
        <f t="shared" si="25"/>
        <v>30</v>
      </c>
      <c r="AP44">
        <f t="shared" si="25"/>
        <v>29</v>
      </c>
      <c r="AQ44">
        <f t="shared" si="25"/>
        <v>31</v>
      </c>
      <c r="AR44">
        <f t="shared" si="25"/>
        <v>24</v>
      </c>
      <c r="AS44">
        <f t="shared" si="25"/>
        <v>35</v>
      </c>
      <c r="AT44">
        <f t="shared" si="25"/>
        <v>34</v>
      </c>
      <c r="AU44">
        <f t="shared" si="25"/>
        <v>24</v>
      </c>
      <c r="AV44">
        <f t="shared" si="25"/>
        <v>30</v>
      </c>
      <c r="AW44">
        <f t="shared" si="25"/>
        <v>29</v>
      </c>
      <c r="AX44">
        <f t="shared" si="25"/>
        <v>32</v>
      </c>
      <c r="AY44">
        <f t="shared" si="25"/>
        <v>25</v>
      </c>
      <c r="AZ44">
        <f t="shared" si="25"/>
        <v>29</v>
      </c>
      <c r="BA44">
        <f t="shared" si="25"/>
        <v>16</v>
      </c>
      <c r="BB44">
        <f t="shared" si="25"/>
        <v>25</v>
      </c>
      <c r="BC44">
        <f t="shared" si="25"/>
        <v>19</v>
      </c>
      <c r="BD44">
        <f t="shared" si="25"/>
        <v>18</v>
      </c>
      <c r="BE44" s="71">
        <f>AVERAGE(BE6:BE40)</f>
        <v>17.114285714285714</v>
      </c>
      <c r="BF44" s="71">
        <f>AVERAGE(BF6:BF40)</f>
        <v>81.496598639455812</v>
      </c>
      <c r="BG44" s="7" t="s">
        <v>339</v>
      </c>
      <c r="BH44">
        <f t="shared" si="25"/>
        <v>35</v>
      </c>
      <c r="BI44">
        <f t="shared" si="25"/>
        <v>34</v>
      </c>
      <c r="BJ44">
        <f t="shared" si="25"/>
        <v>30</v>
      </c>
      <c r="BK44">
        <f t="shared" si="25"/>
        <v>29</v>
      </c>
      <c r="BL44">
        <f t="shared" si="25"/>
        <v>12</v>
      </c>
      <c r="BM44">
        <f t="shared" si="25"/>
        <v>21</v>
      </c>
      <c r="BN44">
        <f t="shared" si="25"/>
        <v>34</v>
      </c>
      <c r="BO44">
        <f t="shared" si="25"/>
        <v>20</v>
      </c>
      <c r="BP44">
        <f t="shared" si="25"/>
        <v>16</v>
      </c>
      <c r="BQ44">
        <f t="shared" si="25"/>
        <v>21</v>
      </c>
      <c r="BR44">
        <f t="shared" si="25"/>
        <v>23</v>
      </c>
      <c r="BS44">
        <f t="shared" si="25"/>
        <v>28</v>
      </c>
      <c r="BT44">
        <f t="shared" si="25"/>
        <v>30</v>
      </c>
      <c r="BU44">
        <f t="shared" si="25"/>
        <v>19</v>
      </c>
      <c r="BV44">
        <f t="shared" si="25"/>
        <v>19</v>
      </c>
      <c r="BW44">
        <f t="shared" si="25"/>
        <v>16</v>
      </c>
      <c r="BX44">
        <f t="shared" si="25"/>
        <v>18</v>
      </c>
      <c r="BY44">
        <f t="shared" si="25"/>
        <v>17</v>
      </c>
      <c r="BZ44">
        <f t="shared" si="25"/>
        <v>18</v>
      </c>
      <c r="CA44" s="71">
        <f>AVERAGE(CA6:CA40)</f>
        <v>12.571428571428571</v>
      </c>
      <c r="CB44" s="71">
        <f>AVERAGE(CB6:CB40)</f>
        <v>66.165413533834595</v>
      </c>
      <c r="CC44" s="8" t="s">
        <v>575</v>
      </c>
      <c r="CF44" s="74" t="s">
        <v>1110</v>
      </c>
      <c r="CG44" s="55">
        <f>(CG43+CH43)/CM43%</f>
        <v>80.392156862745097</v>
      </c>
      <c r="CH44" s="10"/>
      <c r="CI44" s="10"/>
      <c r="CJ44" s="10"/>
      <c r="CK44" s="10"/>
      <c r="CL44" s="10"/>
      <c r="CM44" s="10"/>
      <c r="CP44" s="74" t="s">
        <v>1110</v>
      </c>
      <c r="CQ44" s="55">
        <f>SUM(CQ43:CT43)/CZ43%</f>
        <v>84.810126582278471</v>
      </c>
      <c r="CR44" s="10"/>
      <c r="CS44" s="10"/>
      <c r="CT44" s="10"/>
      <c r="CU44" s="10"/>
      <c r="CV44" s="10"/>
      <c r="CW44" s="10"/>
      <c r="CX44" s="10"/>
      <c r="CY44" s="10"/>
      <c r="CZ44" s="10"/>
      <c r="DC44" s="74" t="s">
        <v>1110</v>
      </c>
      <c r="DD44" s="55">
        <f>(DD43+DE43)/DJ43%</f>
        <v>73.584905660377359</v>
      </c>
      <c r="DE44" s="10"/>
      <c r="DF44" s="10"/>
      <c r="DG44" s="10"/>
      <c r="DH44" s="10"/>
      <c r="DI44" s="10"/>
      <c r="DJ44" s="10"/>
      <c r="DM44" s="74" t="s">
        <v>1110</v>
      </c>
      <c r="DN44" s="55">
        <f>(DN43+DO43)/DT43%</f>
        <v>77.777777777777771</v>
      </c>
      <c r="DO44" s="10"/>
      <c r="DP44" s="10"/>
      <c r="DQ44" s="10"/>
      <c r="DR44" s="10"/>
      <c r="DS44" s="10"/>
      <c r="DT44" s="10"/>
      <c r="DW44" s="74" t="s">
        <v>1110</v>
      </c>
      <c r="DX44" s="55">
        <f>(DX43+DY43)/ED43%</f>
        <v>43.333333333333336</v>
      </c>
      <c r="EG44" s="74" t="s">
        <v>1110</v>
      </c>
      <c r="EH44" s="55">
        <f>(EH43+EI43)/EN43%</f>
        <v>66.666666666666671</v>
      </c>
      <c r="EI44" s="10"/>
      <c r="EJ44" s="10"/>
      <c r="EK44" s="10"/>
      <c r="EL44" s="10"/>
      <c r="EM44" s="10"/>
      <c r="EN44" s="10"/>
      <c r="EP44" s="1" t="s">
        <v>338</v>
      </c>
      <c r="EQ44" s="71">
        <f>EQ42/EQ43%</f>
        <v>74.285714285714292</v>
      </c>
      <c r="ER44" s="9" t="s">
        <v>1146</v>
      </c>
    </row>
    <row r="45" spans="1:149" x14ac:dyDescent="0.35">
      <c r="G45" s="1" t="s">
        <v>338</v>
      </c>
      <c r="H45" s="71">
        <f t="shared" ref="H45:V45" si="26">H44/H43%</f>
        <v>82.857142857142861</v>
      </c>
      <c r="I45" s="71">
        <f t="shared" si="26"/>
        <v>51.428571428571431</v>
      </c>
      <c r="J45" s="71">
        <f t="shared" si="26"/>
        <v>97.142857142857153</v>
      </c>
      <c r="K45" s="71">
        <f t="shared" si="26"/>
        <v>11.428571428571429</v>
      </c>
      <c r="L45" s="71">
        <f t="shared" si="26"/>
        <v>42.857142857142861</v>
      </c>
      <c r="M45" s="71">
        <f t="shared" si="26"/>
        <v>85.714285714285722</v>
      </c>
      <c r="N45" s="71">
        <f t="shared" si="26"/>
        <v>71.428571428571431</v>
      </c>
      <c r="O45" s="71">
        <f t="shared" si="26"/>
        <v>45.714285714285715</v>
      </c>
      <c r="P45" s="71"/>
      <c r="Q45" s="71">
        <f t="shared" si="26"/>
        <v>40</v>
      </c>
      <c r="R45" s="71">
        <f t="shared" si="26"/>
        <v>68.571428571428569</v>
      </c>
      <c r="S45" s="71">
        <f t="shared" si="26"/>
        <v>31.428571428571431</v>
      </c>
      <c r="T45" s="71">
        <f t="shared" si="26"/>
        <v>77.142857142857153</v>
      </c>
      <c r="U45" s="71">
        <f t="shared" si="26"/>
        <v>71.428571428571431</v>
      </c>
      <c r="V45" s="71">
        <f t="shared" si="26"/>
        <v>37.142857142857146</v>
      </c>
      <c r="W45" s="1">
        <f>MEDIAN(W6:W40)</f>
        <v>10</v>
      </c>
      <c r="X45" s="71">
        <f t="shared" ref="X45:AC45" si="27">X44/X43%</f>
        <v>60.000000000000007</v>
      </c>
      <c r="Y45" s="71">
        <f t="shared" si="27"/>
        <v>60.000000000000007</v>
      </c>
      <c r="Z45" s="71">
        <f t="shared" si="27"/>
        <v>40</v>
      </c>
      <c r="AA45" s="71">
        <f t="shared" si="27"/>
        <v>65.714285714285722</v>
      </c>
      <c r="AB45" s="71">
        <f t="shared" si="27"/>
        <v>57.142857142857146</v>
      </c>
      <c r="AC45" s="71">
        <f t="shared" si="27"/>
        <v>60.000000000000007</v>
      </c>
      <c r="AD45" s="1">
        <f>MEDIAN(AD6:AD40)</f>
        <v>2013.5</v>
      </c>
      <c r="AE45" s="72"/>
      <c r="AF45" s="71">
        <f>AF44/AF43%</f>
        <v>57.142857142857146</v>
      </c>
      <c r="AI45" s="1" t="s">
        <v>338</v>
      </c>
      <c r="AJ45" s="73">
        <f>AJ44/AJ43%</f>
        <v>97.142857142857153</v>
      </c>
      <c r="AK45" s="73">
        <f t="shared" ref="AK45:BZ45" si="28">AK44/AK43%</f>
        <v>100</v>
      </c>
      <c r="AL45" s="73">
        <f t="shared" si="28"/>
        <v>91.428571428571431</v>
      </c>
      <c r="AM45" s="73">
        <f t="shared" si="28"/>
        <v>100</v>
      </c>
      <c r="AN45" s="73">
        <f t="shared" si="28"/>
        <v>94.285714285714292</v>
      </c>
      <c r="AO45" s="73">
        <f t="shared" si="28"/>
        <v>85.714285714285722</v>
      </c>
      <c r="AP45" s="73">
        <f t="shared" si="28"/>
        <v>82.857142857142861</v>
      </c>
      <c r="AQ45" s="73">
        <f t="shared" si="28"/>
        <v>88.571428571428584</v>
      </c>
      <c r="AR45" s="73">
        <f t="shared" si="28"/>
        <v>68.571428571428569</v>
      </c>
      <c r="AS45" s="73">
        <f t="shared" si="28"/>
        <v>100</v>
      </c>
      <c r="AT45" s="73">
        <f t="shared" si="28"/>
        <v>97.142857142857153</v>
      </c>
      <c r="AU45" s="73">
        <f t="shared" si="28"/>
        <v>68.571428571428569</v>
      </c>
      <c r="AV45" s="73">
        <f t="shared" si="28"/>
        <v>85.714285714285722</v>
      </c>
      <c r="AW45" s="73">
        <f t="shared" si="28"/>
        <v>82.857142857142861</v>
      </c>
      <c r="AX45" s="73">
        <f t="shared" si="28"/>
        <v>91.428571428571431</v>
      </c>
      <c r="AY45" s="73">
        <f t="shared" si="28"/>
        <v>71.428571428571431</v>
      </c>
      <c r="AZ45" s="73">
        <f t="shared" si="28"/>
        <v>82.857142857142861</v>
      </c>
      <c r="BA45" s="73">
        <f t="shared" si="28"/>
        <v>45.714285714285715</v>
      </c>
      <c r="BB45" s="73">
        <f t="shared" si="28"/>
        <v>71.428571428571431</v>
      </c>
      <c r="BC45" s="73">
        <f t="shared" si="28"/>
        <v>54.285714285714292</v>
      </c>
      <c r="BD45" s="73">
        <f t="shared" si="28"/>
        <v>51.428571428571431</v>
      </c>
      <c r="BE45" s="71">
        <f>MEDIAN(BE6:BE40)</f>
        <v>18</v>
      </c>
      <c r="BF45" s="71">
        <f>MEDIAN(BF6:BF40)</f>
        <v>85.714285714285722</v>
      </c>
      <c r="BG45" s="7" t="s">
        <v>744</v>
      </c>
      <c r="BH45" s="73">
        <f t="shared" si="28"/>
        <v>100</v>
      </c>
      <c r="BI45" s="73">
        <f t="shared" si="28"/>
        <v>97.142857142857153</v>
      </c>
      <c r="BJ45" s="73">
        <f t="shared" si="28"/>
        <v>85.714285714285722</v>
      </c>
      <c r="BK45" s="73">
        <f t="shared" si="28"/>
        <v>82.857142857142861</v>
      </c>
      <c r="BL45" s="73">
        <f t="shared" si="28"/>
        <v>34.285714285714285</v>
      </c>
      <c r="BM45" s="73">
        <f t="shared" si="28"/>
        <v>60.000000000000007</v>
      </c>
      <c r="BN45" s="73">
        <f t="shared" si="28"/>
        <v>97.142857142857153</v>
      </c>
      <c r="BO45" s="73">
        <f t="shared" si="28"/>
        <v>57.142857142857146</v>
      </c>
      <c r="BP45" s="73">
        <f t="shared" si="28"/>
        <v>45.714285714285715</v>
      </c>
      <c r="BQ45" s="73">
        <f t="shared" si="28"/>
        <v>60.000000000000007</v>
      </c>
      <c r="BR45" s="73">
        <f t="shared" si="28"/>
        <v>65.714285714285722</v>
      </c>
      <c r="BS45" s="73">
        <f t="shared" si="28"/>
        <v>80</v>
      </c>
      <c r="BT45" s="73">
        <f t="shared" si="28"/>
        <v>85.714285714285722</v>
      </c>
      <c r="BU45" s="73">
        <f t="shared" si="28"/>
        <v>54.285714285714292</v>
      </c>
      <c r="BV45" s="73">
        <f t="shared" si="28"/>
        <v>54.285714285714292</v>
      </c>
      <c r="BW45" s="73">
        <f t="shared" si="28"/>
        <v>45.714285714285715</v>
      </c>
      <c r="BX45" s="73">
        <f t="shared" si="28"/>
        <v>51.428571428571431</v>
      </c>
      <c r="BY45" s="73">
        <f t="shared" si="28"/>
        <v>48.571428571428577</v>
      </c>
      <c r="BZ45" s="73">
        <f t="shared" si="28"/>
        <v>51.428571428571431</v>
      </c>
      <c r="CA45" s="71">
        <f>MEDIAN(CA6:CA40)</f>
        <v>14</v>
      </c>
      <c r="CB45" s="71">
        <f>MEDIAN(CB6:CB40)</f>
        <v>73.684210526315795</v>
      </c>
      <c r="CC45" s="8" t="s">
        <v>363</v>
      </c>
      <c r="CE45" s="54"/>
      <c r="CF45" s="75" t="s">
        <v>1111</v>
      </c>
      <c r="CG45" s="55">
        <f>CI43/CM43%</f>
        <v>15.686274509803921</v>
      </c>
      <c r="CH45" s="55"/>
      <c r="CI45" s="55"/>
      <c r="CJ45" s="55"/>
      <c r="CK45" s="55"/>
      <c r="CL45" s="55"/>
      <c r="CM45" s="55"/>
      <c r="CN45" s="54"/>
      <c r="CO45" s="54"/>
      <c r="CP45" s="75" t="s">
        <v>1111</v>
      </c>
      <c r="CQ45" s="55">
        <f>(CU43+CV43)/CZ43%</f>
        <v>3.7974683544303796</v>
      </c>
      <c r="CR45" s="55"/>
      <c r="CS45" s="55"/>
      <c r="CT45" s="55"/>
      <c r="CU45" s="55"/>
      <c r="CV45" s="55"/>
      <c r="CW45" s="55"/>
      <c r="CX45" s="55"/>
      <c r="CY45" s="55"/>
      <c r="CZ45" s="55"/>
      <c r="DA45" s="54"/>
      <c r="DB45" s="54"/>
      <c r="DC45" s="75" t="s">
        <v>1111</v>
      </c>
      <c r="DD45" s="55">
        <f>DF43/DJ43%</f>
        <v>1.8867924528301885</v>
      </c>
      <c r="DE45" s="10"/>
      <c r="DF45" s="10"/>
      <c r="DG45" s="10"/>
      <c r="DH45" s="10"/>
      <c r="DI45" s="10"/>
      <c r="DJ45" s="10"/>
      <c r="DM45" s="75" t="s">
        <v>1111</v>
      </c>
      <c r="DN45" s="55">
        <f>DP43/DT43%</f>
        <v>2.4691358024691357</v>
      </c>
      <c r="DO45" s="10"/>
      <c r="DP45" s="10"/>
      <c r="DQ45" s="10"/>
      <c r="DR45" s="10"/>
      <c r="DS45" s="10"/>
      <c r="DT45" s="10"/>
      <c r="DW45" s="74" t="s">
        <v>1110</v>
      </c>
      <c r="DX45" s="55">
        <f>DZ43/ED43%</f>
        <v>56.666666666666671</v>
      </c>
      <c r="EG45" s="74" t="s">
        <v>1110</v>
      </c>
      <c r="EH45" s="55">
        <f>EJ43/EN43%</f>
        <v>26.666666666666668</v>
      </c>
      <c r="EI45" s="10"/>
      <c r="EJ45" s="10"/>
      <c r="EK45" s="10"/>
      <c r="EL45" s="10"/>
      <c r="EM45" s="10"/>
      <c r="EN45" s="10"/>
    </row>
    <row r="46" spans="1:149" x14ac:dyDescent="0.35">
      <c r="S46" t="s">
        <v>1152</v>
      </c>
      <c r="BE46" s="7" t="s">
        <v>606</v>
      </c>
      <c r="BF46" s="7">
        <f>COUNTIF(BF6:BF40,100)</f>
        <v>5</v>
      </c>
      <c r="CE46" s="54"/>
      <c r="CF46" s="75" t="s">
        <v>1112</v>
      </c>
      <c r="CG46" s="55">
        <f>SUM(CJ43:CL43)/CM43%</f>
        <v>3.9215686274509802</v>
      </c>
      <c r="CH46" s="55"/>
      <c r="CI46" s="55"/>
      <c r="CJ46" s="55"/>
      <c r="CK46" s="55"/>
      <c r="CL46" s="55"/>
      <c r="CM46" s="55"/>
      <c r="CN46" s="54"/>
      <c r="CO46" s="54"/>
      <c r="CP46" s="75" t="s">
        <v>1112</v>
      </c>
      <c r="CQ46" s="55">
        <f>SUM(CW43:CY43)/CZ43%</f>
        <v>11.39240506329114</v>
      </c>
      <c r="CR46" s="55"/>
      <c r="CS46" s="55"/>
      <c r="CT46" s="55"/>
      <c r="CU46" s="55"/>
      <c r="CV46" s="55"/>
      <c r="CW46" s="55"/>
      <c r="CX46" s="55"/>
      <c r="CY46" s="10"/>
      <c r="CZ46" s="10"/>
      <c r="DC46" s="75" t="s">
        <v>1112</v>
      </c>
      <c r="DD46" s="55">
        <f>SUM(DG43:DI43)/DJ43%</f>
        <v>24.528301886792452</v>
      </c>
      <c r="DE46" s="10"/>
      <c r="DF46" s="10"/>
      <c r="DG46" s="10"/>
      <c r="DH46" s="10"/>
      <c r="DI46" s="10"/>
      <c r="DJ46" s="10"/>
      <c r="DM46" s="75" t="s">
        <v>1112</v>
      </c>
      <c r="DN46" s="55">
        <f>SUM(DQ43:DS43)/DT43%</f>
        <v>19.753086419753085</v>
      </c>
      <c r="DO46" s="10"/>
      <c r="DP46" s="10"/>
      <c r="DQ46" s="10"/>
      <c r="DR46" s="10"/>
      <c r="DS46" s="10"/>
      <c r="DT46" s="10"/>
      <c r="DW46" s="75" t="s">
        <v>1112</v>
      </c>
      <c r="DX46" s="55">
        <f>SUM(EA43:EC43)/ED43%</f>
        <v>0</v>
      </c>
      <c r="EG46" s="75" t="s">
        <v>1112</v>
      </c>
      <c r="EH46" s="55">
        <f>SUM(EK43:EM43)/EN43%</f>
        <v>6.666666666666667</v>
      </c>
      <c r="EI46" s="10"/>
      <c r="EJ46" s="10"/>
      <c r="EK46" s="10"/>
      <c r="EL46" s="10"/>
      <c r="EM46" s="10"/>
      <c r="EN46" s="10"/>
    </row>
    <row r="47" spans="1:149" x14ac:dyDescent="0.35">
      <c r="N47" t="s">
        <v>622</v>
      </c>
      <c r="O47" s="10">
        <f>COUNTIF(O6:O40,"medicine")</f>
        <v>9</v>
      </c>
      <c r="P47" s="10"/>
      <c r="AG47" s="78" t="s">
        <v>490</v>
      </c>
      <c r="CE47" s="54"/>
      <c r="CF47" s="54"/>
      <c r="CG47" s="54"/>
      <c r="CH47" s="54"/>
      <c r="CI47" s="54"/>
      <c r="CJ47" s="54"/>
      <c r="CK47" s="54"/>
      <c r="CL47" s="54"/>
      <c r="CM47" s="54"/>
      <c r="CN47" s="54"/>
      <c r="CO47" s="54"/>
      <c r="CP47" s="54"/>
      <c r="CQ47" s="54"/>
      <c r="CR47" s="54"/>
      <c r="CS47" s="54"/>
      <c r="CT47" s="54"/>
      <c r="CU47" s="54"/>
      <c r="CV47" s="54"/>
      <c r="CW47" s="54"/>
      <c r="CX47" s="54"/>
      <c r="CY47" s="54"/>
      <c r="CZ47" s="54"/>
      <c r="DA47" s="54"/>
    </row>
    <row r="48" spans="1:149" x14ac:dyDescent="0.35">
      <c r="G48"/>
      <c r="H48" s="36"/>
      <c r="N48" t="s">
        <v>741</v>
      </c>
      <c r="O48" s="10">
        <f>COUNTIF(O6:O40,"management")</f>
        <v>16</v>
      </c>
      <c r="P48" s="10"/>
      <c r="AI48" s="1"/>
      <c r="CE48" s="54"/>
      <c r="CF48" s="54"/>
      <c r="CG48" s="54"/>
      <c r="CH48" s="54"/>
      <c r="CI48" s="54"/>
      <c r="CJ48" s="54"/>
      <c r="CK48" s="54"/>
      <c r="CL48" s="54"/>
      <c r="CM48" s="54"/>
      <c r="CN48" s="54"/>
      <c r="CO48" s="54"/>
      <c r="CP48" s="54"/>
      <c r="CQ48" s="54"/>
      <c r="CR48" s="54"/>
      <c r="CS48" s="54"/>
      <c r="CT48" s="54"/>
      <c r="CU48" s="54"/>
      <c r="CV48" s="54"/>
      <c r="CW48" s="54"/>
      <c r="CX48" s="54"/>
    </row>
    <row r="49" spans="7:143" x14ac:dyDescent="0.35">
      <c r="G49"/>
      <c r="H49" s="36"/>
      <c r="N49" t="s">
        <v>740</v>
      </c>
      <c r="O49" s="10">
        <f>COUNTIF(O6:O40,"population program")</f>
        <v>7</v>
      </c>
      <c r="P49" s="10"/>
      <c r="CE49" s="54"/>
      <c r="CF49" s="54"/>
      <c r="CG49" s="54"/>
      <c r="CH49" s="54"/>
      <c r="CI49" s="54"/>
      <c r="CJ49" s="54"/>
      <c r="CK49" s="54"/>
      <c r="CL49" s="54"/>
      <c r="CM49" s="54"/>
      <c r="CN49" s="54"/>
      <c r="CO49" s="54"/>
      <c r="CP49" s="54"/>
      <c r="CQ49" s="54"/>
      <c r="CR49" s="54"/>
      <c r="CS49" s="54"/>
      <c r="CT49" s="54"/>
      <c r="CU49" s="54"/>
      <c r="CV49" s="54"/>
      <c r="CW49" s="54"/>
      <c r="CX49" s="54"/>
      <c r="CY49" s="54"/>
    </row>
    <row r="50" spans="7:143" x14ac:dyDescent="0.35">
      <c r="CE50" s="54"/>
      <c r="CF50" s="54"/>
      <c r="CG50" s="54"/>
      <c r="CH50" s="54"/>
      <c r="CI50" s="54"/>
      <c r="CJ50" s="54"/>
      <c r="CK50" s="54"/>
      <c r="CL50" s="54"/>
      <c r="CM50" s="54"/>
      <c r="CN50" s="54"/>
      <c r="CO50" s="54"/>
      <c r="CP50" s="54"/>
      <c r="CQ50" s="54"/>
      <c r="CR50" s="54"/>
      <c r="CS50" s="54"/>
      <c r="CT50" s="54"/>
      <c r="CU50" s="54"/>
      <c r="CV50" s="54"/>
      <c r="CW50" s="54"/>
      <c r="CX50" s="54"/>
      <c r="CY50" s="54"/>
    </row>
    <row r="51" spans="7:143" x14ac:dyDescent="0.35">
      <c r="CE51" s="54"/>
      <c r="CF51" s="54"/>
      <c r="CG51" s="54"/>
      <c r="CH51" s="54"/>
      <c r="CI51" s="54"/>
      <c r="CJ51" s="54"/>
      <c r="CK51" s="54"/>
      <c r="CL51" s="54"/>
      <c r="CM51" s="54"/>
      <c r="CN51" s="54"/>
      <c r="CO51" s="54"/>
      <c r="CP51" s="54"/>
      <c r="CQ51" s="54"/>
      <c r="CR51" s="54"/>
      <c r="CS51" s="54"/>
      <c r="CT51" s="54"/>
      <c r="CU51" s="54"/>
      <c r="CV51" s="54"/>
      <c r="CW51" s="54"/>
      <c r="CX51" s="54"/>
      <c r="CY51" s="54"/>
      <c r="CZ51" s="54"/>
      <c r="DA51" s="54"/>
      <c r="DB51" s="54"/>
      <c r="DC51" s="54"/>
      <c r="DD51" s="54"/>
      <c r="DE51" s="54"/>
      <c r="DF51" s="54"/>
      <c r="DG51" s="54"/>
      <c r="DH51" s="54"/>
      <c r="DI51" s="54"/>
      <c r="DJ51" s="54"/>
      <c r="DK51" s="54"/>
      <c r="DL51" s="54"/>
      <c r="DM51" s="54"/>
      <c r="DN51" s="54"/>
      <c r="DO51" s="54"/>
      <c r="DP51" s="54"/>
      <c r="DQ51" s="54"/>
      <c r="DR51" s="54"/>
      <c r="DS51" s="54"/>
      <c r="DT51" s="54"/>
      <c r="DU51" s="54"/>
      <c r="DV51" s="54"/>
      <c r="DW51" s="54"/>
      <c r="DX51" s="54"/>
      <c r="DY51" s="54"/>
      <c r="DZ51" s="54"/>
      <c r="EA51" s="54"/>
      <c r="EB51" s="54"/>
      <c r="EC51" s="54"/>
      <c r="ED51" s="54"/>
      <c r="EE51" s="54"/>
      <c r="EF51" s="54"/>
      <c r="EG51" s="54"/>
      <c r="EH51" s="54"/>
      <c r="EI51" s="54"/>
      <c r="EJ51" s="54"/>
      <c r="EK51" s="54"/>
      <c r="EL51" s="54"/>
      <c r="EM51" s="54"/>
    </row>
    <row r="52" spans="7:143" x14ac:dyDescent="0.35">
      <c r="CE52" s="54"/>
      <c r="CF52" s="54"/>
      <c r="CG52" s="54"/>
      <c r="CH52" s="54"/>
      <c r="CI52" s="54"/>
      <c r="CJ52" s="54"/>
      <c r="CK52" s="54"/>
      <c r="CL52" s="54"/>
      <c r="CM52" s="54"/>
      <c r="CN52" s="54"/>
      <c r="CO52" s="54"/>
      <c r="CP52" s="54"/>
      <c r="CQ52" s="54"/>
      <c r="CR52" s="54"/>
      <c r="CS52" s="54"/>
      <c r="CT52" s="54"/>
      <c r="CU52" s="54"/>
      <c r="CV52" s="54"/>
      <c r="CW52" s="54"/>
      <c r="CX52" s="54"/>
    </row>
    <row r="53" spans="7:143" x14ac:dyDescent="0.35">
      <c r="CE53" s="54"/>
      <c r="CF53" s="54"/>
      <c r="CG53" s="54"/>
      <c r="CH53" s="54"/>
      <c r="CI53" s="54"/>
      <c r="CJ53" s="54"/>
      <c r="CK53" s="54"/>
      <c r="CL53" s="54"/>
      <c r="CM53" s="54"/>
      <c r="CN53" s="54"/>
      <c r="CO53" s="54"/>
      <c r="CP53" s="54"/>
      <c r="CQ53" s="54"/>
      <c r="CR53" s="54"/>
      <c r="CS53" s="54"/>
      <c r="CT53" s="54"/>
      <c r="CU53" s="54"/>
      <c r="CV53" s="54"/>
      <c r="CW53" s="54"/>
      <c r="CX53" s="54"/>
    </row>
    <row r="54" spans="7:143" x14ac:dyDescent="0.35">
      <c r="CE54" s="54"/>
      <c r="CF54" s="54"/>
      <c r="CG54" s="54"/>
      <c r="CH54" s="54"/>
      <c r="CI54" s="54"/>
      <c r="CJ54" s="54"/>
      <c r="CK54" s="54"/>
      <c r="CL54" s="54"/>
      <c r="CM54" s="54"/>
      <c r="CN54" s="54"/>
      <c r="CO54" s="54"/>
      <c r="CP54" s="54"/>
      <c r="CQ54" s="54"/>
      <c r="CR54" s="54"/>
      <c r="CS54" s="54"/>
      <c r="CT54" s="54"/>
      <c r="CU54" s="54"/>
      <c r="CV54" s="54"/>
      <c r="CW54" s="54"/>
      <c r="CX54" s="54"/>
    </row>
    <row r="55" spans="7:143" x14ac:dyDescent="0.35">
      <c r="CE55" s="54"/>
      <c r="CF55" s="54"/>
      <c r="CG55" s="54"/>
      <c r="CH55" s="54"/>
      <c r="CI55" s="54"/>
      <c r="CJ55" s="54"/>
      <c r="CK55" s="54"/>
      <c r="CL55" s="54"/>
      <c r="CM55" s="54"/>
      <c r="CN55" s="54"/>
      <c r="CO55" s="54"/>
      <c r="CP55" s="54"/>
      <c r="CQ55" s="54"/>
      <c r="CR55" s="54"/>
      <c r="CS55" s="54"/>
      <c r="CT55" s="54"/>
      <c r="CU55" s="54"/>
      <c r="CV55" s="54"/>
      <c r="CW55" s="54"/>
      <c r="CX55" s="54"/>
    </row>
    <row r="56" spans="7:143" x14ac:dyDescent="0.35">
      <c r="CE56" s="54"/>
      <c r="CF56" s="54"/>
      <c r="CG56" s="54"/>
      <c r="CH56" s="54"/>
      <c r="CI56" s="54"/>
      <c r="CJ56" s="54"/>
      <c r="CK56" s="54"/>
      <c r="CL56" s="54"/>
      <c r="CM56" s="54"/>
      <c r="CN56" s="54"/>
      <c r="CO56" s="54"/>
      <c r="CP56" s="54"/>
      <c r="CQ56" s="54"/>
      <c r="CR56" s="54"/>
      <c r="CS56" s="54"/>
      <c r="CT56" s="54"/>
      <c r="CU56" s="54"/>
      <c r="CV56" s="54"/>
      <c r="CW56" s="54"/>
      <c r="CX56" s="54"/>
    </row>
    <row r="57" spans="7:143" x14ac:dyDescent="0.35">
      <c r="CE57" s="54"/>
      <c r="CF57" s="54"/>
      <c r="CG57" s="54"/>
      <c r="CH57" s="54"/>
      <c r="CI57" s="54"/>
      <c r="CJ57" s="54"/>
      <c r="CK57" s="54"/>
      <c r="CL57" s="54"/>
      <c r="CM57" s="54"/>
      <c r="CN57" s="54"/>
      <c r="CO57" s="54"/>
      <c r="CP57" s="54"/>
      <c r="CQ57" s="54"/>
      <c r="CR57" s="54"/>
      <c r="CS57" s="54"/>
      <c r="CT57" s="54"/>
      <c r="CU57" s="54"/>
      <c r="CV57" s="54"/>
      <c r="CW57" s="54"/>
      <c r="CX57" s="54"/>
    </row>
    <row r="58" spans="7:143" x14ac:dyDescent="0.35">
      <c r="CE58" s="54"/>
      <c r="CF58" s="54"/>
      <c r="CG58" s="54"/>
      <c r="CH58" s="54"/>
      <c r="CI58" s="54"/>
      <c r="CJ58" s="54"/>
      <c r="CK58" s="54"/>
      <c r="CL58" s="54"/>
      <c r="CM58" s="54"/>
      <c r="CN58" s="54"/>
      <c r="CO58" s="54"/>
      <c r="CP58" s="54"/>
      <c r="CQ58" s="54"/>
      <c r="CR58" s="54"/>
      <c r="CS58" s="54"/>
      <c r="CT58" s="54"/>
      <c r="CU58" s="54"/>
      <c r="CV58" s="54"/>
      <c r="CW58" s="54"/>
      <c r="CX58" s="54"/>
    </row>
    <row r="59" spans="7:143" x14ac:dyDescent="0.35">
      <c r="CE59" s="54"/>
      <c r="CF59" s="54"/>
      <c r="CG59" s="54"/>
      <c r="CH59" s="54"/>
      <c r="CI59" s="54"/>
      <c r="CJ59" s="54"/>
      <c r="CK59" s="54"/>
      <c r="CL59" s="54"/>
      <c r="CM59" s="54"/>
      <c r="CN59" s="54"/>
      <c r="CO59" s="54"/>
      <c r="CP59" s="54"/>
      <c r="CQ59" s="54"/>
      <c r="CR59" s="54"/>
      <c r="CS59" s="54"/>
      <c r="CT59" s="54"/>
      <c r="CU59" s="54"/>
      <c r="CV59" s="54"/>
      <c r="CW59" s="54"/>
      <c r="CX59" s="54"/>
    </row>
    <row r="60" spans="7:143" x14ac:dyDescent="0.35">
      <c r="CE60" s="54"/>
      <c r="CF60" s="54"/>
      <c r="CG60" s="54"/>
      <c r="CH60" s="54"/>
      <c r="CI60" s="54"/>
      <c r="CJ60" s="54"/>
      <c r="CK60" s="54"/>
      <c r="CL60" s="54"/>
      <c r="CM60" s="54"/>
      <c r="CN60" s="54"/>
      <c r="CO60" s="54"/>
      <c r="CP60" s="54"/>
      <c r="CQ60" s="54"/>
      <c r="CR60" s="54"/>
      <c r="CS60" s="54"/>
      <c r="CT60" s="54"/>
      <c r="CU60" s="54"/>
      <c r="CV60" s="54"/>
      <c r="CW60" s="54"/>
      <c r="CX60" s="54"/>
    </row>
  </sheetData>
  <hyperlinks>
    <hyperlink ref="G7" r:id="rId1" xr:uid="{25222C74-290A-46E6-9319-40309E8444DA}"/>
    <hyperlink ref="G12" r:id="rId2" xr:uid="{9D334F07-A126-4729-BDDB-CA5ED3B43D1D}"/>
    <hyperlink ref="G13" r:id="rId3" xr:uid="{5DA213DE-7347-4DEF-B3AD-FDD82C5AFB28}"/>
    <hyperlink ref="DM7" r:id="rId4" location="ref-16" display="https://bmjopen.bmj.com/content/10/11/e041346 - ref-16" xr:uid="{E127C259-3E60-4FA2-9FCC-E76B70C8D050}"/>
    <hyperlink ref="G11" r:id="rId5" xr:uid="{19211D01-0E96-48B5-ADD8-03C13EA27C12}"/>
    <hyperlink ref="G14" r:id="rId6" xr:uid="{54D28E05-244F-4BBB-8E0F-01A298B412D6}"/>
    <hyperlink ref="G18" r:id="rId7" xr:uid="{FEFFA372-76FA-4715-99BA-A4C6D5FEDCAF}"/>
    <hyperlink ref="G15" r:id="rId8" xr:uid="{49CE06B4-9C4E-4BB1-B82C-AF087F1ECBED}"/>
    <hyperlink ref="G17" r:id="rId9" xr:uid="{7F95FC55-2F3F-4029-A702-5FD77E22311A}"/>
    <hyperlink ref="G35" r:id="rId10" xr:uid="{8848E0DA-FE18-4943-9A96-0C93FCDD3E28}"/>
    <hyperlink ref="G21" r:id="rId11" xr:uid="{8FFD70C8-A21D-4077-8AA3-77A2EF19633E}"/>
    <hyperlink ref="G26" r:id="rId12" xr:uid="{8A9F5FB7-A4F3-49F7-B5F4-3476CF536770}"/>
    <hyperlink ref="G28" r:id="rId13" xr:uid="{F742FAAC-9711-49E9-ADFB-97ADC7A1E682}"/>
    <hyperlink ref="G33" r:id="rId14" xr:uid="{A18DD82A-EB7F-4AC5-AD88-542A74DF8B99}"/>
    <hyperlink ref="G36" r:id="rId15" xr:uid="{00200DE4-155F-40A0-BB86-9EFF1140107D}"/>
    <hyperlink ref="G6" r:id="rId16" xr:uid="{A33BCC0F-7FF2-4EC5-ABED-225C4E4C1C09}"/>
    <hyperlink ref="G24" r:id="rId17" xr:uid="{7C7F5AEC-D81E-450B-A4E7-A9163B3C0D04}"/>
  </hyperlinks>
  <pageMargins left="0.7" right="0.7" top="0.75" bottom="0.75" header="0.3" footer="0.3"/>
  <pageSetup paperSize="9" orientation="portrait" r:id="rId18"/>
  <legacyDrawing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L158"/>
  <sheetViews>
    <sheetView zoomScaleNormal="91" zoomScalePageLayoutView="91" workbookViewId="0">
      <pane xSplit="3" topLeftCell="S1" activePane="topRight" state="frozen"/>
      <selection pane="topRight" activeCell="X16" sqref="X16"/>
    </sheetView>
  </sheetViews>
  <sheetFormatPr defaultColWidth="11" defaultRowHeight="15.5" x14ac:dyDescent="0.35"/>
  <cols>
    <col min="1" max="1" width="8.58203125" customWidth="1"/>
    <col min="2" max="2" width="6.08203125" style="10" customWidth="1"/>
    <col min="3" max="3" width="50.08203125" customWidth="1"/>
    <col min="4" max="4" width="11" style="8"/>
    <col min="5" max="5" width="16.08203125" customWidth="1"/>
    <col min="6" max="6" width="16" customWidth="1"/>
    <col min="7" max="7" width="10" customWidth="1"/>
    <col min="8" max="8" width="11.5" bestFit="1" customWidth="1"/>
    <col min="9" max="9" width="11" style="32" bestFit="1" customWidth="1"/>
    <col min="10" max="10" width="13" customWidth="1"/>
    <col min="11" max="11" width="18.58203125" customWidth="1"/>
    <col min="12" max="12" width="13.08203125" style="26" bestFit="1" customWidth="1"/>
    <col min="13" max="14" width="11" style="26"/>
    <col min="16" max="16" width="11" style="40" customWidth="1"/>
    <col min="17" max="17" width="10.58203125" style="32" customWidth="1"/>
    <col min="19" max="19" width="11" style="26"/>
    <col min="20" max="20" width="16.58203125" customWidth="1"/>
    <col min="21" max="21" width="11" style="26"/>
    <col min="28" max="28" width="11" style="32"/>
  </cols>
  <sheetData>
    <row r="1" spans="1:64" x14ac:dyDescent="0.35">
      <c r="A1" s="1"/>
      <c r="B1" s="9"/>
      <c r="C1" s="1"/>
      <c r="D1" s="6" t="s">
        <v>5</v>
      </c>
      <c r="E1" s="1" t="s">
        <v>77</v>
      </c>
      <c r="F1" s="24">
        <v>1</v>
      </c>
      <c r="G1" s="2">
        <v>2</v>
      </c>
      <c r="H1" s="24">
        <v>3</v>
      </c>
      <c r="I1" s="30">
        <v>4</v>
      </c>
      <c r="J1" s="2">
        <v>5</v>
      </c>
      <c r="K1" s="2">
        <v>6</v>
      </c>
      <c r="L1" s="37">
        <v>7</v>
      </c>
      <c r="M1" s="37">
        <v>8</v>
      </c>
      <c r="N1" s="37">
        <v>9</v>
      </c>
      <c r="O1" s="2">
        <v>10</v>
      </c>
      <c r="P1" s="41">
        <v>11</v>
      </c>
      <c r="Q1" s="46">
        <v>12</v>
      </c>
      <c r="R1" s="2">
        <v>13</v>
      </c>
      <c r="S1" s="37">
        <v>14</v>
      </c>
      <c r="T1" s="2">
        <v>15</v>
      </c>
      <c r="U1" s="37">
        <v>16</v>
      </c>
      <c r="V1" s="2">
        <v>17</v>
      </c>
      <c r="W1" s="2">
        <v>18</v>
      </c>
      <c r="X1" s="2">
        <v>19</v>
      </c>
      <c r="Y1" s="2">
        <v>20</v>
      </c>
      <c r="Z1" s="2">
        <v>21</v>
      </c>
      <c r="AA1" s="2">
        <v>22</v>
      </c>
      <c r="AB1" s="46">
        <v>23</v>
      </c>
      <c r="AC1" s="2">
        <v>24</v>
      </c>
      <c r="AD1" s="2">
        <v>25</v>
      </c>
      <c r="AE1" s="2">
        <v>26</v>
      </c>
      <c r="AF1" s="2">
        <v>27</v>
      </c>
      <c r="AG1" s="2">
        <v>28</v>
      </c>
      <c r="AH1" s="2">
        <v>29</v>
      </c>
      <c r="AI1" s="2">
        <v>30</v>
      </c>
      <c r="AJ1" s="2">
        <v>31</v>
      </c>
      <c r="AK1" s="2">
        <v>32</v>
      </c>
      <c r="AL1" s="2">
        <v>33</v>
      </c>
      <c r="AM1" s="2">
        <v>34</v>
      </c>
      <c r="AN1" s="2">
        <v>35</v>
      </c>
      <c r="AO1" s="2">
        <v>36</v>
      </c>
      <c r="AP1" s="2">
        <v>37</v>
      </c>
      <c r="AQ1" s="2">
        <v>38</v>
      </c>
      <c r="AR1" s="2">
        <v>39</v>
      </c>
      <c r="AS1" s="2">
        <v>40</v>
      </c>
      <c r="AT1" s="2">
        <v>41</v>
      </c>
      <c r="AU1" s="2">
        <v>42</v>
      </c>
      <c r="AV1" s="2">
        <v>43</v>
      </c>
      <c r="AW1" s="2">
        <v>44</v>
      </c>
      <c r="AX1" s="2">
        <v>45</v>
      </c>
      <c r="AY1" s="2">
        <v>46</v>
      </c>
      <c r="AZ1" s="2">
        <v>47</v>
      </c>
      <c r="BA1" s="2">
        <v>48</v>
      </c>
      <c r="BB1" s="2">
        <v>49</v>
      </c>
      <c r="BC1" s="2">
        <v>50</v>
      </c>
      <c r="BD1" s="2">
        <v>51</v>
      </c>
      <c r="BE1" s="2">
        <v>52</v>
      </c>
      <c r="BF1" s="2">
        <v>53</v>
      </c>
      <c r="BG1" s="2">
        <v>54</v>
      </c>
      <c r="BH1" s="2">
        <v>55</v>
      </c>
      <c r="BI1" s="2">
        <v>56</v>
      </c>
      <c r="BJ1" s="2">
        <v>57</v>
      </c>
      <c r="BK1" s="2">
        <v>58</v>
      </c>
      <c r="BL1" s="2">
        <v>59</v>
      </c>
    </row>
    <row r="2" spans="1:64" x14ac:dyDescent="0.35">
      <c r="A2" s="1" t="s">
        <v>3</v>
      </c>
      <c r="B2" s="9" t="s">
        <v>7</v>
      </c>
      <c r="C2" s="1"/>
      <c r="D2" s="7"/>
      <c r="E2" s="1"/>
      <c r="F2" s="23" t="s">
        <v>146</v>
      </c>
      <c r="G2" s="23" t="s">
        <v>145</v>
      </c>
      <c r="H2" s="23" t="s">
        <v>147</v>
      </c>
      <c r="I2" s="31" t="s">
        <v>148</v>
      </c>
      <c r="J2" s="23" t="s">
        <v>149</v>
      </c>
      <c r="K2" s="23" t="s">
        <v>150</v>
      </c>
      <c r="L2" s="38" t="s">
        <v>151</v>
      </c>
      <c r="M2" s="26" t="s">
        <v>213</v>
      </c>
      <c r="N2" s="26" t="s">
        <v>226</v>
      </c>
      <c r="O2" t="s">
        <v>233</v>
      </c>
      <c r="P2" s="40" t="s">
        <v>233</v>
      </c>
      <c r="Q2" s="32" t="s">
        <v>253</v>
      </c>
      <c r="R2" t="s">
        <v>257</v>
      </c>
      <c r="S2" s="26" t="s">
        <v>263</v>
      </c>
      <c r="T2" t="s">
        <v>266</v>
      </c>
      <c r="U2" s="44" t="s">
        <v>276</v>
      </c>
      <c r="V2" s="22" t="s">
        <v>278</v>
      </c>
      <c r="W2" s="22" t="s">
        <v>288</v>
      </c>
      <c r="X2" t="s">
        <v>302</v>
      </c>
      <c r="Y2" t="s">
        <v>309</v>
      </c>
      <c r="Z2" t="s">
        <v>317</v>
      </c>
      <c r="AA2" t="s">
        <v>321</v>
      </c>
      <c r="AB2" s="32" t="s">
        <v>329</v>
      </c>
    </row>
    <row r="3" spans="1:64" x14ac:dyDescent="0.35">
      <c r="A3" s="1"/>
      <c r="B3" s="9"/>
      <c r="C3" s="20" t="s">
        <v>138</v>
      </c>
      <c r="D3" s="7"/>
      <c r="E3" s="1"/>
      <c r="G3" s="1"/>
    </row>
    <row r="4" spans="1:64" x14ac:dyDescent="0.35">
      <c r="A4" t="s">
        <v>8</v>
      </c>
      <c r="B4" s="10" t="s">
        <v>142</v>
      </c>
      <c r="C4" s="4" t="s">
        <v>67</v>
      </c>
      <c r="D4" s="8" t="s">
        <v>140</v>
      </c>
      <c r="E4" s="1"/>
      <c r="F4" s="22" t="s">
        <v>214</v>
      </c>
      <c r="G4" s="22" t="s">
        <v>152</v>
      </c>
      <c r="H4" s="22" t="s">
        <v>167</v>
      </c>
      <c r="I4" s="32" t="s">
        <v>178</v>
      </c>
      <c r="J4" t="s">
        <v>194</v>
      </c>
      <c r="K4" t="s">
        <v>201</v>
      </c>
      <c r="L4" s="26" t="s">
        <v>210</v>
      </c>
      <c r="M4" s="26" t="s">
        <v>214</v>
      </c>
      <c r="N4" s="26" t="s">
        <v>225</v>
      </c>
      <c r="O4" t="s">
        <v>232</v>
      </c>
      <c r="P4" s="42" t="s">
        <v>242</v>
      </c>
      <c r="Q4" s="32" t="s">
        <v>254</v>
      </c>
      <c r="R4" t="s">
        <v>258</v>
      </c>
      <c r="S4" s="26" t="s">
        <v>262</v>
      </c>
      <c r="T4" s="22" t="s">
        <v>265</v>
      </c>
      <c r="U4" s="26" t="s">
        <v>275</v>
      </c>
      <c r="V4" t="s">
        <v>277</v>
      </c>
      <c r="W4" t="s">
        <v>287</v>
      </c>
      <c r="X4" t="s">
        <v>301</v>
      </c>
      <c r="Y4" t="s">
        <v>308</v>
      </c>
      <c r="Z4" t="s">
        <v>316</v>
      </c>
      <c r="AA4" t="s">
        <v>320</v>
      </c>
      <c r="AB4" s="48" t="s">
        <v>328</v>
      </c>
    </row>
    <row r="5" spans="1:64" ht="93" x14ac:dyDescent="0.35">
      <c r="A5" t="s">
        <v>8</v>
      </c>
      <c r="B5" s="10" t="s">
        <v>142</v>
      </c>
      <c r="C5" s="4" t="s">
        <v>68</v>
      </c>
      <c r="D5" s="8" t="s">
        <v>140</v>
      </c>
      <c r="E5" s="1"/>
      <c r="F5" s="22" t="s">
        <v>332</v>
      </c>
      <c r="G5" s="25" t="s">
        <v>154</v>
      </c>
      <c r="H5" s="25" t="s">
        <v>168</v>
      </c>
      <c r="I5" s="33" t="s">
        <v>179</v>
      </c>
      <c r="J5" s="25" t="s">
        <v>195</v>
      </c>
      <c r="K5" s="25" t="s">
        <v>202</v>
      </c>
      <c r="L5" s="39" t="s">
        <v>211</v>
      </c>
      <c r="M5" s="26" t="s">
        <v>215</v>
      </c>
      <c r="N5" s="26" t="s">
        <v>227</v>
      </c>
      <c r="O5" t="s">
        <v>234</v>
      </c>
      <c r="P5" s="40" t="s">
        <v>243</v>
      </c>
      <c r="Q5" s="32" t="s">
        <v>255</v>
      </c>
      <c r="R5" t="s">
        <v>259</v>
      </c>
      <c r="T5" t="s">
        <v>267</v>
      </c>
      <c r="V5" t="s">
        <v>279</v>
      </c>
      <c r="W5" t="s">
        <v>289</v>
      </c>
      <c r="X5" t="s">
        <v>300</v>
      </c>
      <c r="Y5" t="s">
        <v>310</v>
      </c>
      <c r="AA5" t="s">
        <v>322</v>
      </c>
      <c r="AB5" s="48" t="s">
        <v>330</v>
      </c>
    </row>
    <row r="6" spans="1:64" x14ac:dyDescent="0.35">
      <c r="A6" t="s">
        <v>8</v>
      </c>
      <c r="B6" s="10" t="s">
        <v>142</v>
      </c>
      <c r="C6" s="4" t="s">
        <v>69</v>
      </c>
      <c r="D6" s="8" t="s">
        <v>141</v>
      </c>
      <c r="E6" s="1"/>
      <c r="F6">
        <v>2013</v>
      </c>
      <c r="G6">
        <v>2013</v>
      </c>
      <c r="H6">
        <v>2006</v>
      </c>
      <c r="I6" s="32">
        <v>2012</v>
      </c>
      <c r="J6">
        <v>2007</v>
      </c>
      <c r="K6">
        <v>2016</v>
      </c>
      <c r="L6" s="26">
        <v>2006</v>
      </c>
      <c r="M6" s="26">
        <v>2013</v>
      </c>
      <c r="N6" s="26">
        <v>2018</v>
      </c>
      <c r="O6">
        <v>2000</v>
      </c>
      <c r="P6" s="40">
        <v>2000</v>
      </c>
      <c r="Q6" s="32">
        <v>2016</v>
      </c>
      <c r="R6">
        <v>2006</v>
      </c>
      <c r="T6">
        <v>2016</v>
      </c>
      <c r="V6">
        <v>2016</v>
      </c>
      <c r="W6">
        <v>2016</v>
      </c>
      <c r="X6">
        <v>2016</v>
      </c>
      <c r="Y6">
        <v>2014</v>
      </c>
      <c r="Z6">
        <v>2005</v>
      </c>
      <c r="AA6">
        <v>2010</v>
      </c>
      <c r="AB6" s="32">
        <v>2015</v>
      </c>
    </row>
    <row r="7" spans="1:64" x14ac:dyDescent="0.35">
      <c r="A7" t="s">
        <v>8</v>
      </c>
      <c r="B7" s="10" t="s">
        <v>142</v>
      </c>
      <c r="C7" s="4" t="s">
        <v>70</v>
      </c>
      <c r="D7" s="8" t="s">
        <v>140</v>
      </c>
      <c r="E7" s="1"/>
      <c r="F7" t="s">
        <v>157</v>
      </c>
      <c r="G7" t="s">
        <v>153</v>
      </c>
      <c r="H7" s="29" t="s">
        <v>193</v>
      </c>
      <c r="I7" s="32" t="s">
        <v>180</v>
      </c>
      <c r="J7" t="s">
        <v>196</v>
      </c>
      <c r="K7" t="s">
        <v>157</v>
      </c>
      <c r="L7" s="26" t="s">
        <v>153</v>
      </c>
      <c r="M7" s="26" t="s">
        <v>157</v>
      </c>
      <c r="N7" s="26" t="s">
        <v>228</v>
      </c>
      <c r="O7" t="s">
        <v>235</v>
      </c>
      <c r="P7" s="40" t="s">
        <v>235</v>
      </c>
      <c r="Q7" s="32" t="s">
        <v>256</v>
      </c>
      <c r="T7" t="s">
        <v>268</v>
      </c>
      <c r="V7" t="s">
        <v>280</v>
      </c>
      <c r="W7" t="s">
        <v>290</v>
      </c>
      <c r="X7" t="s">
        <v>235</v>
      </c>
      <c r="Y7" t="s">
        <v>235</v>
      </c>
      <c r="Z7" t="s">
        <v>235</v>
      </c>
      <c r="AA7" t="s">
        <v>235</v>
      </c>
      <c r="AB7" s="32" t="s">
        <v>331</v>
      </c>
    </row>
    <row r="8" spans="1:64" x14ac:dyDescent="0.35">
      <c r="A8" t="s">
        <v>8</v>
      </c>
      <c r="B8" s="10" t="s">
        <v>142</v>
      </c>
      <c r="C8" s="4" t="s">
        <v>65</v>
      </c>
      <c r="D8" s="8" t="s">
        <v>140</v>
      </c>
      <c r="E8" s="1"/>
      <c r="F8" t="s">
        <v>157</v>
      </c>
      <c r="G8" t="s">
        <v>153</v>
      </c>
      <c r="H8" t="s">
        <v>169</v>
      </c>
      <c r="I8" s="32" t="s">
        <v>181</v>
      </c>
      <c r="J8" t="s">
        <v>197</v>
      </c>
      <c r="K8" t="s">
        <v>203</v>
      </c>
      <c r="L8" s="26" t="s">
        <v>157</v>
      </c>
      <c r="M8" s="26" t="s">
        <v>157</v>
      </c>
      <c r="N8" s="26" t="s">
        <v>229</v>
      </c>
      <c r="O8" t="s">
        <v>235</v>
      </c>
      <c r="P8" s="40" t="s">
        <v>235</v>
      </c>
      <c r="Q8" s="32" t="s">
        <v>318</v>
      </c>
      <c r="R8" t="s">
        <v>260</v>
      </c>
      <c r="S8" s="84" t="s">
        <v>264</v>
      </c>
      <c r="T8" t="s">
        <v>268</v>
      </c>
      <c r="U8" s="82" t="s">
        <v>264</v>
      </c>
      <c r="V8" t="s">
        <v>280</v>
      </c>
      <c r="W8" t="s">
        <v>197</v>
      </c>
      <c r="X8" t="s">
        <v>235</v>
      </c>
      <c r="Y8" t="s">
        <v>235</v>
      </c>
      <c r="Z8" t="s">
        <v>318</v>
      </c>
      <c r="AA8" t="s">
        <v>235</v>
      </c>
      <c r="AB8" s="32" t="s">
        <v>318</v>
      </c>
    </row>
    <row r="9" spans="1:64" x14ac:dyDescent="0.35">
      <c r="A9" t="s">
        <v>8</v>
      </c>
      <c r="B9" s="10" t="s">
        <v>142</v>
      </c>
      <c r="C9" s="4" t="s">
        <v>66</v>
      </c>
      <c r="D9" s="8" t="s">
        <v>140</v>
      </c>
      <c r="E9" s="8" t="s">
        <v>155</v>
      </c>
      <c r="F9" t="s">
        <v>156</v>
      </c>
      <c r="G9" t="s">
        <v>156</v>
      </c>
      <c r="H9" t="s">
        <v>156</v>
      </c>
      <c r="I9" s="32" t="s">
        <v>156</v>
      </c>
      <c r="J9" t="s">
        <v>156</v>
      </c>
      <c r="K9" t="s">
        <v>156</v>
      </c>
      <c r="L9" s="26" t="s">
        <v>156</v>
      </c>
      <c r="M9" s="26" t="s">
        <v>156</v>
      </c>
      <c r="N9" s="26" t="s">
        <v>156</v>
      </c>
      <c r="O9" t="s">
        <v>156</v>
      </c>
      <c r="P9" s="40" t="s">
        <v>156</v>
      </c>
      <c r="Q9" s="32" t="s">
        <v>244</v>
      </c>
      <c r="R9" t="s">
        <v>244</v>
      </c>
      <c r="S9" s="84"/>
      <c r="T9" t="s">
        <v>269</v>
      </c>
      <c r="U9" s="82"/>
      <c r="V9" t="s">
        <v>271</v>
      </c>
      <c r="W9" t="s">
        <v>291</v>
      </c>
      <c r="X9" t="s">
        <v>244</v>
      </c>
      <c r="Y9" t="s">
        <v>156</v>
      </c>
      <c r="Z9" t="s">
        <v>156</v>
      </c>
      <c r="AA9" t="s">
        <v>156</v>
      </c>
      <c r="AB9" s="32" t="s">
        <v>156</v>
      </c>
    </row>
    <row r="10" spans="1:64" x14ac:dyDescent="0.35">
      <c r="A10" t="s">
        <v>8</v>
      </c>
      <c r="B10" s="10" t="s">
        <v>142</v>
      </c>
      <c r="C10" s="4" t="s">
        <v>97</v>
      </c>
      <c r="D10" s="8" t="s">
        <v>140</v>
      </c>
      <c r="E10" s="1"/>
      <c r="F10" t="s">
        <v>157</v>
      </c>
      <c r="G10" t="s">
        <v>157</v>
      </c>
      <c r="H10" t="s">
        <v>169</v>
      </c>
      <c r="I10" s="32" t="s">
        <v>182</v>
      </c>
      <c r="J10" t="s">
        <v>197</v>
      </c>
      <c r="K10" t="s">
        <v>203</v>
      </c>
      <c r="L10" s="26" t="s">
        <v>157</v>
      </c>
      <c r="M10" s="26" t="s">
        <v>157</v>
      </c>
      <c r="N10" s="26" t="s">
        <v>229</v>
      </c>
      <c r="O10" t="s">
        <v>235</v>
      </c>
      <c r="P10" s="40" t="s">
        <v>235</v>
      </c>
      <c r="Q10" s="32" t="s">
        <v>260</v>
      </c>
      <c r="R10" t="s">
        <v>260</v>
      </c>
      <c r="S10" s="84"/>
      <c r="T10" t="s">
        <v>270</v>
      </c>
      <c r="U10" s="82"/>
      <c r="V10" t="s">
        <v>281</v>
      </c>
      <c r="W10" t="s">
        <v>197</v>
      </c>
      <c r="X10" t="s">
        <v>235</v>
      </c>
      <c r="Y10" t="s">
        <v>235</v>
      </c>
      <c r="Z10" t="s">
        <v>318</v>
      </c>
      <c r="AB10" s="32" t="s">
        <v>318</v>
      </c>
    </row>
    <row r="11" spans="1:64" x14ac:dyDescent="0.35">
      <c r="A11" t="s">
        <v>8</v>
      </c>
      <c r="B11" s="10" t="s">
        <v>142</v>
      </c>
      <c r="C11" s="4" t="s">
        <v>98</v>
      </c>
      <c r="D11" s="8" t="s">
        <v>140</v>
      </c>
      <c r="E11" s="1"/>
      <c r="F11" t="s">
        <v>156</v>
      </c>
      <c r="G11" t="s">
        <v>156</v>
      </c>
      <c r="H11" t="s">
        <v>156</v>
      </c>
      <c r="I11" s="32" t="s">
        <v>183</v>
      </c>
      <c r="J11" t="s">
        <v>156</v>
      </c>
      <c r="K11" t="s">
        <v>156</v>
      </c>
      <c r="L11" s="26" t="s">
        <v>156</v>
      </c>
      <c r="M11" s="26" t="s">
        <v>156</v>
      </c>
      <c r="N11" s="26" t="s">
        <v>156</v>
      </c>
      <c r="O11" t="s">
        <v>156</v>
      </c>
      <c r="P11" s="40" t="s">
        <v>244</v>
      </c>
      <c r="Q11" s="32" t="s">
        <v>244</v>
      </c>
      <c r="R11" t="s">
        <v>244</v>
      </c>
      <c r="S11" s="84"/>
      <c r="T11" t="s">
        <v>271</v>
      </c>
      <c r="U11" s="82"/>
      <c r="V11" t="s">
        <v>271</v>
      </c>
      <c r="W11" t="s">
        <v>291</v>
      </c>
      <c r="X11" t="s">
        <v>244</v>
      </c>
      <c r="Y11" t="s">
        <v>244</v>
      </c>
      <c r="Z11" t="s">
        <v>156</v>
      </c>
      <c r="AB11" s="32" t="s">
        <v>244</v>
      </c>
    </row>
    <row r="12" spans="1:64" x14ac:dyDescent="0.35">
      <c r="A12" t="s">
        <v>43</v>
      </c>
      <c r="B12" s="10" t="s">
        <v>137</v>
      </c>
      <c r="C12" s="4" t="s">
        <v>135</v>
      </c>
      <c r="D12" s="8" t="s">
        <v>78</v>
      </c>
      <c r="E12" t="s">
        <v>79</v>
      </c>
      <c r="F12" t="s">
        <v>333</v>
      </c>
      <c r="G12" s="26"/>
      <c r="H12" s="26" t="s">
        <v>170</v>
      </c>
      <c r="I12" s="32" t="s">
        <v>170</v>
      </c>
      <c r="J12" t="s">
        <v>170</v>
      </c>
      <c r="K12" t="s">
        <v>170</v>
      </c>
      <c r="M12" s="26" t="s">
        <v>216</v>
      </c>
      <c r="N12" s="26" t="s">
        <v>230</v>
      </c>
      <c r="O12" t="s">
        <v>216</v>
      </c>
      <c r="P12" s="40" t="s">
        <v>216</v>
      </c>
      <c r="Q12" s="32" t="s">
        <v>282</v>
      </c>
      <c r="R12" t="s">
        <v>170</v>
      </c>
      <c r="S12" s="84"/>
      <c r="T12" t="s">
        <v>170</v>
      </c>
      <c r="U12" s="82"/>
      <c r="V12" t="s">
        <v>282</v>
      </c>
      <c r="W12" t="s">
        <v>295</v>
      </c>
      <c r="X12" t="s">
        <v>295</v>
      </c>
      <c r="Y12" t="s">
        <v>295</v>
      </c>
      <c r="Z12" t="s">
        <v>295</v>
      </c>
      <c r="AA12" t="s">
        <v>325</v>
      </c>
      <c r="AB12" s="32" t="s">
        <v>282</v>
      </c>
    </row>
    <row r="13" spans="1:64" ht="16.399999999999999" customHeight="1" x14ac:dyDescent="0.35">
      <c r="A13" t="s">
        <v>43</v>
      </c>
      <c r="B13" s="10" t="s">
        <v>137</v>
      </c>
      <c r="C13" s="4" t="s">
        <v>80</v>
      </c>
      <c r="D13" s="8" t="s">
        <v>140</v>
      </c>
      <c r="E13" s="1"/>
      <c r="F13" t="s">
        <v>158</v>
      </c>
      <c r="G13" t="s">
        <v>158</v>
      </c>
      <c r="H13" t="s">
        <v>158</v>
      </c>
      <c r="I13" s="32" t="s">
        <v>184</v>
      </c>
      <c r="J13" t="s">
        <v>184</v>
      </c>
      <c r="K13" t="s">
        <v>184</v>
      </c>
      <c r="L13" s="82" t="s">
        <v>212</v>
      </c>
      <c r="M13" s="26" t="s">
        <v>158</v>
      </c>
      <c r="N13" s="83" t="s">
        <v>231</v>
      </c>
      <c r="O13" t="s">
        <v>158</v>
      </c>
      <c r="P13" s="40" t="s">
        <v>206</v>
      </c>
      <c r="Q13" s="47" t="s">
        <v>292</v>
      </c>
      <c r="R13" t="s">
        <v>206</v>
      </c>
      <c r="T13" t="s">
        <v>184</v>
      </c>
      <c r="V13" t="s">
        <v>283</v>
      </c>
      <c r="W13" t="s">
        <v>292</v>
      </c>
      <c r="X13" t="s">
        <v>292</v>
      </c>
      <c r="Y13" t="s">
        <v>283</v>
      </c>
      <c r="Z13" t="s">
        <v>158</v>
      </c>
      <c r="AA13" t="s">
        <v>283</v>
      </c>
      <c r="AB13" s="32" t="s">
        <v>341</v>
      </c>
    </row>
    <row r="14" spans="1:64" ht="21" customHeight="1" x14ac:dyDescent="0.35">
      <c r="A14" t="s">
        <v>43</v>
      </c>
      <c r="B14" s="10" t="s">
        <v>81</v>
      </c>
      <c r="C14" s="4" t="s">
        <v>44</v>
      </c>
      <c r="D14" s="8" t="s">
        <v>140</v>
      </c>
      <c r="E14" t="s">
        <v>73</v>
      </c>
      <c r="F14" t="s">
        <v>159</v>
      </c>
      <c r="G14" t="s">
        <v>159</v>
      </c>
      <c r="H14" t="s">
        <v>171</v>
      </c>
      <c r="I14" s="32" t="s">
        <v>171</v>
      </c>
      <c r="J14" t="s">
        <v>171</v>
      </c>
      <c r="K14" t="s">
        <v>171</v>
      </c>
      <c r="L14" s="82"/>
      <c r="M14" s="26" t="s">
        <v>159</v>
      </c>
      <c r="N14" s="83"/>
      <c r="O14" t="s">
        <v>159</v>
      </c>
      <c r="P14" s="40" t="s">
        <v>171</v>
      </c>
      <c r="Q14" s="47" t="s">
        <v>293</v>
      </c>
      <c r="R14" t="s">
        <v>261</v>
      </c>
      <c r="T14" t="s">
        <v>159</v>
      </c>
      <c r="V14" t="s">
        <v>284</v>
      </c>
      <c r="W14" t="s">
        <v>293</v>
      </c>
      <c r="X14" t="s">
        <v>303</v>
      </c>
      <c r="Y14" t="s">
        <v>171</v>
      </c>
      <c r="Z14" t="s">
        <v>303</v>
      </c>
      <c r="AA14" t="s">
        <v>284</v>
      </c>
      <c r="AB14" s="49" t="s">
        <v>171</v>
      </c>
    </row>
    <row r="15" spans="1:64" x14ac:dyDescent="0.35">
      <c r="A15" t="s">
        <v>43</v>
      </c>
      <c r="B15" s="10" t="s">
        <v>81</v>
      </c>
      <c r="C15" s="4" t="s">
        <v>82</v>
      </c>
      <c r="D15" s="8" t="s">
        <v>83</v>
      </c>
      <c r="E15" t="s">
        <v>84</v>
      </c>
      <c r="F15" t="s">
        <v>217</v>
      </c>
      <c r="G15" t="s">
        <v>160</v>
      </c>
      <c r="H15" t="s">
        <v>160</v>
      </c>
      <c r="I15" s="32" t="s">
        <v>160</v>
      </c>
      <c r="J15" t="s">
        <v>160</v>
      </c>
      <c r="K15" t="s">
        <v>204</v>
      </c>
      <c r="L15" s="82"/>
      <c r="M15" s="26" t="s">
        <v>217</v>
      </c>
      <c r="N15" s="83"/>
      <c r="O15" t="s">
        <v>236</v>
      </c>
      <c r="P15" s="40" t="s">
        <v>249</v>
      </c>
      <c r="Q15" s="47" t="s">
        <v>204</v>
      </c>
      <c r="R15" t="s">
        <v>217</v>
      </c>
      <c r="T15" t="s">
        <v>160</v>
      </c>
      <c r="V15" t="s">
        <v>249</v>
      </c>
      <c r="W15" t="s">
        <v>204</v>
      </c>
      <c r="X15" t="s">
        <v>204</v>
      </c>
      <c r="Y15" t="s">
        <v>204</v>
      </c>
      <c r="Z15" t="s">
        <v>204</v>
      </c>
      <c r="AA15" t="s">
        <v>160</v>
      </c>
      <c r="AB15" s="49" t="s">
        <v>160</v>
      </c>
    </row>
    <row r="16" spans="1:64" ht="31" x14ac:dyDescent="0.35">
      <c r="A16" t="s">
        <v>43</v>
      </c>
      <c r="B16" s="10" t="s">
        <v>81</v>
      </c>
      <c r="C16" s="4" t="s">
        <v>96</v>
      </c>
      <c r="D16" s="8" t="s">
        <v>141</v>
      </c>
      <c r="E16" t="s">
        <v>95</v>
      </c>
      <c r="F16" t="s">
        <v>334</v>
      </c>
      <c r="G16" t="s">
        <v>161</v>
      </c>
      <c r="H16" t="s">
        <v>161</v>
      </c>
      <c r="I16" s="34" t="s">
        <v>185</v>
      </c>
      <c r="J16" t="s">
        <v>161</v>
      </c>
      <c r="K16" t="s">
        <v>205</v>
      </c>
      <c r="L16" s="82"/>
      <c r="M16" s="26" t="s">
        <v>218</v>
      </c>
      <c r="N16" s="83"/>
      <c r="O16" t="s">
        <v>218</v>
      </c>
      <c r="P16" s="40" t="s">
        <v>250</v>
      </c>
      <c r="Q16" s="47" t="s">
        <v>326</v>
      </c>
      <c r="R16" t="s">
        <v>250</v>
      </c>
      <c r="T16" t="s">
        <v>161</v>
      </c>
      <c r="V16" t="s">
        <v>218</v>
      </c>
      <c r="W16" t="s">
        <v>296</v>
      </c>
      <c r="X16" t="s">
        <v>205</v>
      </c>
      <c r="Y16" t="s">
        <v>314</v>
      </c>
      <c r="Z16" t="s">
        <v>205</v>
      </c>
      <c r="AA16" t="s">
        <v>326</v>
      </c>
      <c r="AB16" s="49" t="s">
        <v>250</v>
      </c>
    </row>
    <row r="17" spans="1:28" x14ac:dyDescent="0.35">
      <c r="A17" t="s">
        <v>43</v>
      </c>
      <c r="B17" s="10" t="s">
        <v>81</v>
      </c>
      <c r="C17" s="4" t="s">
        <v>85</v>
      </c>
      <c r="D17" s="8" t="s">
        <v>141</v>
      </c>
      <c r="E17" t="s">
        <v>86</v>
      </c>
      <c r="F17">
        <v>1</v>
      </c>
      <c r="G17">
        <v>30</v>
      </c>
      <c r="H17">
        <v>10</v>
      </c>
      <c r="I17" s="32" t="s">
        <v>186</v>
      </c>
      <c r="J17" t="s">
        <v>186</v>
      </c>
      <c r="K17" t="s">
        <v>186</v>
      </c>
      <c r="L17" s="82"/>
      <c r="M17" s="26" t="s">
        <v>219</v>
      </c>
      <c r="N17" s="83"/>
      <c r="O17" t="s">
        <v>237</v>
      </c>
      <c r="P17" s="40" t="s">
        <v>219</v>
      </c>
      <c r="Q17" s="47">
        <v>10</v>
      </c>
      <c r="R17" t="s">
        <v>206</v>
      </c>
      <c r="T17" t="s">
        <v>272</v>
      </c>
      <c r="V17" t="s">
        <v>285</v>
      </c>
      <c r="W17">
        <v>10</v>
      </c>
      <c r="X17">
        <v>20</v>
      </c>
      <c r="Y17">
        <v>1</v>
      </c>
      <c r="Z17">
        <v>10</v>
      </c>
      <c r="AA17">
        <v>5</v>
      </c>
      <c r="AB17" s="49" t="s">
        <v>206</v>
      </c>
    </row>
    <row r="18" spans="1:28" x14ac:dyDescent="0.35">
      <c r="A18" t="s">
        <v>43</v>
      </c>
      <c r="B18" s="10" t="s">
        <v>81</v>
      </c>
      <c r="C18" s="4" t="s">
        <v>72</v>
      </c>
      <c r="D18" s="8" t="s">
        <v>141</v>
      </c>
      <c r="E18" t="s">
        <v>89</v>
      </c>
      <c r="F18" t="s">
        <v>172</v>
      </c>
      <c r="G18" t="s">
        <v>162</v>
      </c>
      <c r="H18" t="s">
        <v>172</v>
      </c>
      <c r="I18" s="32" t="s">
        <v>162</v>
      </c>
      <c r="J18" t="s">
        <v>162</v>
      </c>
      <c r="K18" t="s">
        <v>162</v>
      </c>
      <c r="L18" s="82"/>
      <c r="M18" s="26" t="s">
        <v>172</v>
      </c>
      <c r="N18" s="83"/>
      <c r="O18" t="s">
        <v>238</v>
      </c>
      <c r="P18" s="40" t="s">
        <v>238</v>
      </c>
      <c r="Q18" s="47" t="s">
        <v>343</v>
      </c>
      <c r="R18" t="s">
        <v>162</v>
      </c>
      <c r="T18" t="s">
        <v>172</v>
      </c>
      <c r="V18" t="s">
        <v>286</v>
      </c>
      <c r="W18" t="s">
        <v>286</v>
      </c>
      <c r="X18" t="s">
        <v>286</v>
      </c>
      <c r="Y18" t="s">
        <v>311</v>
      </c>
      <c r="Z18" t="s">
        <v>162</v>
      </c>
      <c r="AA18" t="s">
        <v>327</v>
      </c>
      <c r="AB18" s="49" t="s">
        <v>206</v>
      </c>
    </row>
    <row r="19" spans="1:28" x14ac:dyDescent="0.35">
      <c r="A19" t="s">
        <v>43</v>
      </c>
      <c r="B19" s="10" t="s">
        <v>81</v>
      </c>
      <c r="C19" s="4" t="s">
        <v>87</v>
      </c>
      <c r="D19" s="8" t="s">
        <v>141</v>
      </c>
      <c r="E19" t="s">
        <v>88</v>
      </c>
      <c r="F19" t="s">
        <v>335</v>
      </c>
      <c r="G19" s="27">
        <v>0.03</v>
      </c>
      <c r="H19" s="27">
        <v>0.03</v>
      </c>
      <c r="I19" s="35">
        <v>0.03</v>
      </c>
      <c r="J19" s="27">
        <v>0.03</v>
      </c>
      <c r="K19" t="s">
        <v>206</v>
      </c>
      <c r="M19" s="45">
        <v>0.03</v>
      </c>
      <c r="O19" t="s">
        <v>239</v>
      </c>
      <c r="P19" s="43">
        <v>0</v>
      </c>
      <c r="Q19" s="35">
        <v>0.03</v>
      </c>
      <c r="R19" s="27">
        <v>0</v>
      </c>
      <c r="T19" s="27">
        <v>0.03</v>
      </c>
      <c r="V19" s="27">
        <v>0.03</v>
      </c>
      <c r="W19" s="27">
        <v>0.03</v>
      </c>
      <c r="X19" s="27">
        <v>0</v>
      </c>
      <c r="Y19" s="27">
        <v>0</v>
      </c>
      <c r="Z19" s="27">
        <v>0.03</v>
      </c>
      <c r="AA19" s="27">
        <v>0.1</v>
      </c>
      <c r="AB19" s="49" t="s">
        <v>206</v>
      </c>
    </row>
    <row r="20" spans="1:28" ht="31" x14ac:dyDescent="0.35">
      <c r="A20" t="s">
        <v>43</v>
      </c>
      <c r="B20" s="10" t="s">
        <v>81</v>
      </c>
      <c r="C20" s="4" t="s">
        <v>90</v>
      </c>
      <c r="D20" s="8" t="s">
        <v>141</v>
      </c>
      <c r="E20" t="s">
        <v>91</v>
      </c>
      <c r="F20" t="s">
        <v>220</v>
      </c>
      <c r="G20" t="s">
        <v>163</v>
      </c>
      <c r="H20" t="s">
        <v>163</v>
      </c>
      <c r="I20" s="32" t="s">
        <v>187</v>
      </c>
      <c r="J20" t="s">
        <v>187</v>
      </c>
      <c r="K20" t="s">
        <v>163</v>
      </c>
      <c r="M20" s="26" t="s">
        <v>220</v>
      </c>
      <c r="O20" t="s">
        <v>240</v>
      </c>
      <c r="P20" s="40" t="s">
        <v>220</v>
      </c>
      <c r="Q20" s="47" t="s">
        <v>344</v>
      </c>
      <c r="R20" t="s">
        <v>206</v>
      </c>
      <c r="T20" t="s">
        <v>187</v>
      </c>
      <c r="V20" t="s">
        <v>206</v>
      </c>
      <c r="W20" t="s">
        <v>187</v>
      </c>
      <c r="X20" t="s">
        <v>240</v>
      </c>
      <c r="Y20" t="s">
        <v>312</v>
      </c>
      <c r="Z20" t="s">
        <v>220</v>
      </c>
      <c r="AA20" t="s">
        <v>240</v>
      </c>
      <c r="AB20" s="49" t="s">
        <v>342</v>
      </c>
    </row>
    <row r="21" spans="1:28" x14ac:dyDescent="0.35">
      <c r="A21" t="s">
        <v>43</v>
      </c>
      <c r="B21" s="10" t="s">
        <v>81</v>
      </c>
      <c r="C21" s="4" t="s">
        <v>92</v>
      </c>
      <c r="D21" s="8" t="s">
        <v>141</v>
      </c>
      <c r="F21" t="s">
        <v>221</v>
      </c>
      <c r="G21" t="s">
        <v>174</v>
      </c>
      <c r="H21" t="s">
        <v>174</v>
      </c>
      <c r="I21" s="32" t="s">
        <v>188</v>
      </c>
      <c r="J21" t="s">
        <v>198</v>
      </c>
      <c r="K21" t="s">
        <v>198</v>
      </c>
      <c r="M21" s="26" t="s">
        <v>221</v>
      </c>
      <c r="O21" t="s">
        <v>241</v>
      </c>
      <c r="P21" s="40" t="s">
        <v>251</v>
      </c>
      <c r="Q21" s="47" t="s">
        <v>198</v>
      </c>
      <c r="R21" t="s">
        <v>251</v>
      </c>
      <c r="T21" t="s">
        <v>198</v>
      </c>
      <c r="V21" t="s">
        <v>198</v>
      </c>
      <c r="W21" t="s">
        <v>174</v>
      </c>
      <c r="X21" t="s">
        <v>198</v>
      </c>
      <c r="Y21" t="s">
        <v>174</v>
      </c>
      <c r="Z21" t="s">
        <v>198</v>
      </c>
      <c r="AA21" t="s">
        <v>323</v>
      </c>
      <c r="AB21" s="49" t="s">
        <v>198</v>
      </c>
    </row>
    <row r="22" spans="1:28" x14ac:dyDescent="0.35">
      <c r="C22" s="4" t="s">
        <v>173</v>
      </c>
      <c r="F22">
        <v>2011</v>
      </c>
      <c r="G22">
        <v>2010</v>
      </c>
      <c r="H22">
        <v>2001</v>
      </c>
      <c r="I22" s="32">
        <v>2005</v>
      </c>
      <c r="J22">
        <v>2005</v>
      </c>
      <c r="K22">
        <v>2012</v>
      </c>
      <c r="M22" s="26">
        <v>2011</v>
      </c>
      <c r="O22">
        <v>1999</v>
      </c>
      <c r="P22" s="40">
        <v>2000</v>
      </c>
      <c r="Q22" s="32">
        <v>2016</v>
      </c>
      <c r="R22">
        <v>2004</v>
      </c>
      <c r="T22">
        <v>2014</v>
      </c>
      <c r="V22">
        <v>2013</v>
      </c>
      <c r="W22">
        <v>2012</v>
      </c>
      <c r="X22">
        <v>2015</v>
      </c>
      <c r="Y22">
        <v>2012</v>
      </c>
      <c r="Z22">
        <v>2001</v>
      </c>
      <c r="AA22">
        <v>2008</v>
      </c>
      <c r="AB22" s="49">
        <v>2011</v>
      </c>
    </row>
    <row r="23" spans="1:28" x14ac:dyDescent="0.35">
      <c r="A23" t="s">
        <v>43</v>
      </c>
      <c r="B23" s="10" t="s">
        <v>81</v>
      </c>
      <c r="C23" s="4" t="s">
        <v>93</v>
      </c>
      <c r="D23" s="8" t="s">
        <v>141</v>
      </c>
      <c r="E23" t="s">
        <v>94</v>
      </c>
      <c r="F23" t="s">
        <v>336</v>
      </c>
      <c r="G23" t="s">
        <v>164</v>
      </c>
      <c r="H23" t="s">
        <v>175</v>
      </c>
      <c r="I23" s="32" t="s">
        <v>189</v>
      </c>
      <c r="J23" t="s">
        <v>199</v>
      </c>
      <c r="K23" t="s">
        <v>207</v>
      </c>
      <c r="M23" s="26" t="s">
        <v>223</v>
      </c>
      <c r="O23" t="s">
        <v>206</v>
      </c>
      <c r="P23" s="40" t="s">
        <v>206</v>
      </c>
      <c r="Q23" s="47" t="s">
        <v>206</v>
      </c>
      <c r="R23" t="s">
        <v>252</v>
      </c>
      <c r="T23" t="s">
        <v>199</v>
      </c>
      <c r="V23" t="s">
        <v>206</v>
      </c>
      <c r="W23" t="s">
        <v>294</v>
      </c>
      <c r="X23" t="s">
        <v>252</v>
      </c>
      <c r="Y23" t="s">
        <v>294</v>
      </c>
      <c r="Z23" t="s">
        <v>175</v>
      </c>
      <c r="AB23" s="49" t="s">
        <v>252</v>
      </c>
    </row>
    <row r="24" spans="1:28" x14ac:dyDescent="0.35">
      <c r="A24" t="s">
        <v>43</v>
      </c>
      <c r="C24" s="4" t="s">
        <v>45</v>
      </c>
      <c r="D24" s="8" t="s">
        <v>141</v>
      </c>
      <c r="E24" t="s">
        <v>74</v>
      </c>
      <c r="F24" t="s">
        <v>337</v>
      </c>
      <c r="G24" s="26" t="s">
        <v>165</v>
      </c>
      <c r="H24" s="26" t="s">
        <v>176</v>
      </c>
      <c r="I24" s="32" t="s">
        <v>190</v>
      </c>
      <c r="J24" t="s">
        <v>200</v>
      </c>
      <c r="K24" t="s">
        <v>208</v>
      </c>
      <c r="M24" s="26" t="s">
        <v>222</v>
      </c>
      <c r="O24" t="s">
        <v>252</v>
      </c>
      <c r="P24" s="40" t="s">
        <v>206</v>
      </c>
      <c r="Q24" s="32" t="s">
        <v>206</v>
      </c>
      <c r="R24" t="s">
        <v>206</v>
      </c>
      <c r="T24" t="s">
        <v>273</v>
      </c>
      <c r="V24" t="s">
        <v>206</v>
      </c>
      <c r="W24" t="s">
        <v>297</v>
      </c>
      <c r="X24" t="s">
        <v>252</v>
      </c>
      <c r="Y24" t="s">
        <v>313</v>
      </c>
      <c r="Z24" t="s">
        <v>319</v>
      </c>
      <c r="AA24" t="s">
        <v>324</v>
      </c>
      <c r="AB24" s="49" t="s">
        <v>206</v>
      </c>
    </row>
    <row r="25" spans="1:28" x14ac:dyDescent="0.35">
      <c r="A25" t="s">
        <v>43</v>
      </c>
      <c r="C25" s="4" t="s">
        <v>46</v>
      </c>
      <c r="D25" s="8" t="s">
        <v>140</v>
      </c>
      <c r="E25" s="1"/>
      <c r="T25" t="s">
        <v>274</v>
      </c>
      <c r="AB25" s="49"/>
    </row>
    <row r="26" spans="1:28" x14ac:dyDescent="0.35">
      <c r="A26" s="1" t="s">
        <v>2</v>
      </c>
      <c r="C26" s="16" t="s">
        <v>117</v>
      </c>
      <c r="D26" s="1"/>
      <c r="E26" s="1"/>
      <c r="AB26" s="49"/>
    </row>
    <row r="27" spans="1:28" x14ac:dyDescent="0.35">
      <c r="A27" t="s">
        <v>2</v>
      </c>
      <c r="B27" s="10">
        <v>1</v>
      </c>
      <c r="C27" s="3" t="s">
        <v>0</v>
      </c>
      <c r="D27" s="8" t="s">
        <v>6</v>
      </c>
      <c r="E27" s="10"/>
      <c r="F27">
        <v>1</v>
      </c>
      <c r="G27">
        <v>1</v>
      </c>
      <c r="H27">
        <v>1</v>
      </c>
      <c r="I27" s="32">
        <v>1</v>
      </c>
      <c r="J27">
        <v>1</v>
      </c>
      <c r="K27">
        <v>1</v>
      </c>
      <c r="M27" s="26">
        <v>1</v>
      </c>
      <c r="O27">
        <v>1</v>
      </c>
      <c r="P27" s="40">
        <v>1</v>
      </c>
      <c r="Q27" s="32">
        <v>1</v>
      </c>
      <c r="R27">
        <v>0</v>
      </c>
      <c r="T27">
        <v>1</v>
      </c>
      <c r="V27">
        <v>1</v>
      </c>
      <c r="W27">
        <v>1</v>
      </c>
      <c r="X27">
        <v>1</v>
      </c>
      <c r="Y27">
        <v>1</v>
      </c>
      <c r="Z27">
        <v>1</v>
      </c>
      <c r="AA27">
        <v>1</v>
      </c>
      <c r="AB27" s="49">
        <v>1</v>
      </c>
    </row>
    <row r="28" spans="1:28" x14ac:dyDescent="0.35">
      <c r="A28" t="s">
        <v>2</v>
      </c>
      <c r="B28" s="10">
        <v>2</v>
      </c>
      <c r="C28" s="3" t="s">
        <v>1</v>
      </c>
      <c r="D28" s="8" t="s">
        <v>6</v>
      </c>
      <c r="E28" s="10"/>
      <c r="F28">
        <v>1</v>
      </c>
      <c r="G28">
        <v>1</v>
      </c>
      <c r="H28">
        <v>1</v>
      </c>
      <c r="I28" s="32">
        <v>1</v>
      </c>
      <c r="J28">
        <v>1</v>
      </c>
      <c r="K28">
        <v>1</v>
      </c>
      <c r="M28" s="26">
        <v>1</v>
      </c>
      <c r="O28">
        <v>1</v>
      </c>
      <c r="P28" s="40">
        <v>1</v>
      </c>
      <c r="Q28" s="32">
        <v>1</v>
      </c>
      <c r="R28">
        <v>1</v>
      </c>
      <c r="T28">
        <v>1</v>
      </c>
      <c r="V28">
        <v>1</v>
      </c>
      <c r="W28">
        <v>1</v>
      </c>
      <c r="X28">
        <v>1</v>
      </c>
      <c r="Y28">
        <v>1</v>
      </c>
      <c r="Z28">
        <v>1</v>
      </c>
      <c r="AA28">
        <v>1</v>
      </c>
      <c r="AB28" s="49">
        <v>1</v>
      </c>
    </row>
    <row r="29" spans="1:28" x14ac:dyDescent="0.35">
      <c r="A29" t="s">
        <v>2</v>
      </c>
      <c r="B29" s="10">
        <v>3</v>
      </c>
      <c r="C29" s="3" t="s">
        <v>47</v>
      </c>
      <c r="D29" s="8" t="s">
        <v>6</v>
      </c>
      <c r="E29" s="10">
        <f>COUNTA(C27:C47)</f>
        <v>21</v>
      </c>
      <c r="F29">
        <v>1</v>
      </c>
      <c r="G29">
        <v>1</v>
      </c>
      <c r="H29">
        <v>1</v>
      </c>
      <c r="I29" s="32">
        <v>1</v>
      </c>
      <c r="J29">
        <v>1</v>
      </c>
      <c r="K29">
        <v>1</v>
      </c>
      <c r="M29" s="26">
        <v>1</v>
      </c>
      <c r="O29">
        <v>1</v>
      </c>
      <c r="P29" s="40">
        <v>1</v>
      </c>
      <c r="Q29" s="32">
        <v>1</v>
      </c>
      <c r="R29">
        <v>1</v>
      </c>
      <c r="T29">
        <v>1</v>
      </c>
      <c r="V29">
        <v>1</v>
      </c>
      <c r="W29">
        <v>1</v>
      </c>
      <c r="X29">
        <v>1</v>
      </c>
      <c r="Y29">
        <v>1</v>
      </c>
      <c r="Z29">
        <v>1</v>
      </c>
      <c r="AA29">
        <v>1</v>
      </c>
      <c r="AB29" s="49">
        <v>0</v>
      </c>
    </row>
    <row r="30" spans="1:28" x14ac:dyDescent="0.35">
      <c r="A30" t="s">
        <v>2</v>
      </c>
      <c r="B30" s="10">
        <v>4</v>
      </c>
      <c r="C30" s="3" t="s">
        <v>48</v>
      </c>
      <c r="D30" s="8" t="s">
        <v>6</v>
      </c>
      <c r="E30" s="10">
        <f>COUNTA(C51:C69)</f>
        <v>19</v>
      </c>
      <c r="F30">
        <v>1</v>
      </c>
      <c r="G30">
        <v>1</v>
      </c>
      <c r="H30">
        <v>1</v>
      </c>
      <c r="I30" s="32">
        <v>1</v>
      </c>
      <c r="J30">
        <v>1</v>
      </c>
      <c r="K30">
        <v>1</v>
      </c>
      <c r="M30" s="26">
        <v>1</v>
      </c>
      <c r="O30">
        <v>1</v>
      </c>
      <c r="P30" s="40">
        <v>1</v>
      </c>
      <c r="Q30" s="32">
        <v>1</v>
      </c>
      <c r="R30">
        <v>1</v>
      </c>
      <c r="T30">
        <v>1</v>
      </c>
      <c r="V30">
        <v>1</v>
      </c>
      <c r="W30">
        <v>1</v>
      </c>
      <c r="X30">
        <v>1</v>
      </c>
      <c r="Y30">
        <v>1</v>
      </c>
      <c r="Z30">
        <v>1</v>
      </c>
      <c r="AA30">
        <v>1</v>
      </c>
      <c r="AB30" s="49">
        <v>1</v>
      </c>
    </row>
    <row r="31" spans="1:28" x14ac:dyDescent="0.35">
      <c r="A31" t="s">
        <v>2</v>
      </c>
      <c r="B31" s="10">
        <v>5</v>
      </c>
      <c r="C31" s="3" t="s">
        <v>49</v>
      </c>
      <c r="D31" s="8" t="s">
        <v>6</v>
      </c>
      <c r="E31" s="10">
        <f>SUM(E29:E30)</f>
        <v>40</v>
      </c>
      <c r="F31">
        <v>1</v>
      </c>
      <c r="G31">
        <v>1</v>
      </c>
      <c r="H31">
        <v>1</v>
      </c>
      <c r="I31" s="32">
        <v>1</v>
      </c>
      <c r="J31">
        <v>1</v>
      </c>
      <c r="K31">
        <v>1</v>
      </c>
      <c r="M31" s="26">
        <v>1</v>
      </c>
      <c r="O31">
        <v>1</v>
      </c>
      <c r="P31" s="40">
        <v>0</v>
      </c>
      <c r="Q31" s="32">
        <v>1</v>
      </c>
      <c r="R31">
        <v>1</v>
      </c>
      <c r="T31">
        <v>1</v>
      </c>
      <c r="V31">
        <v>1</v>
      </c>
      <c r="W31">
        <v>1</v>
      </c>
      <c r="X31">
        <v>1</v>
      </c>
      <c r="Y31">
        <v>1</v>
      </c>
      <c r="Z31">
        <v>1</v>
      </c>
      <c r="AA31">
        <v>0</v>
      </c>
      <c r="AB31" s="49">
        <v>1</v>
      </c>
    </row>
    <row r="32" spans="1:28" x14ac:dyDescent="0.35">
      <c r="A32" t="s">
        <v>2</v>
      </c>
      <c r="B32" s="10">
        <v>6</v>
      </c>
      <c r="C32" s="3" t="s">
        <v>50</v>
      </c>
      <c r="D32" s="8" t="s">
        <v>6</v>
      </c>
      <c r="E32" s="10"/>
      <c r="F32">
        <v>1</v>
      </c>
      <c r="G32">
        <v>1</v>
      </c>
      <c r="H32">
        <v>1</v>
      </c>
      <c r="I32" s="32">
        <v>1</v>
      </c>
      <c r="J32">
        <v>1</v>
      </c>
      <c r="K32">
        <v>1</v>
      </c>
      <c r="M32" s="26">
        <v>1</v>
      </c>
      <c r="O32">
        <v>1</v>
      </c>
      <c r="P32" s="40">
        <v>0</v>
      </c>
      <c r="Q32" s="32">
        <v>1</v>
      </c>
      <c r="R32">
        <v>1</v>
      </c>
      <c r="T32">
        <v>1</v>
      </c>
      <c r="V32">
        <v>1</v>
      </c>
      <c r="W32">
        <v>1</v>
      </c>
      <c r="X32">
        <v>1</v>
      </c>
      <c r="Y32">
        <v>1</v>
      </c>
      <c r="Z32">
        <v>1</v>
      </c>
      <c r="AA32">
        <v>0</v>
      </c>
      <c r="AB32" s="49">
        <v>1</v>
      </c>
    </row>
    <row r="33" spans="1:28" x14ac:dyDescent="0.35">
      <c r="A33" t="s">
        <v>2</v>
      </c>
      <c r="B33" s="10">
        <v>7</v>
      </c>
      <c r="C33" s="3" t="s">
        <v>51</v>
      </c>
      <c r="D33" s="8" t="s">
        <v>6</v>
      </c>
      <c r="E33" s="10"/>
      <c r="F33">
        <v>1</v>
      </c>
      <c r="G33">
        <v>1</v>
      </c>
      <c r="H33">
        <v>1</v>
      </c>
      <c r="I33" s="32">
        <v>1</v>
      </c>
      <c r="J33">
        <v>1</v>
      </c>
      <c r="K33">
        <v>1</v>
      </c>
      <c r="M33" s="26">
        <v>1</v>
      </c>
      <c r="O33">
        <v>0</v>
      </c>
      <c r="P33" s="40">
        <v>1</v>
      </c>
      <c r="Q33" s="32">
        <v>1</v>
      </c>
      <c r="R33">
        <v>0</v>
      </c>
      <c r="T33">
        <v>1</v>
      </c>
      <c r="V33">
        <v>1</v>
      </c>
      <c r="W33">
        <v>1</v>
      </c>
      <c r="X33">
        <v>1</v>
      </c>
      <c r="Y33">
        <v>1</v>
      </c>
      <c r="Z33">
        <v>0</v>
      </c>
      <c r="AA33">
        <v>0</v>
      </c>
      <c r="AB33" s="49">
        <v>1</v>
      </c>
    </row>
    <row r="34" spans="1:28" x14ac:dyDescent="0.35">
      <c r="A34" t="s">
        <v>2</v>
      </c>
      <c r="B34" s="10">
        <v>8</v>
      </c>
      <c r="C34" s="3" t="s">
        <v>52</v>
      </c>
      <c r="D34" s="8" t="s">
        <v>6</v>
      </c>
      <c r="E34" s="10"/>
      <c r="F34">
        <v>1</v>
      </c>
      <c r="G34">
        <v>1</v>
      </c>
      <c r="H34">
        <v>1</v>
      </c>
      <c r="I34" s="32">
        <v>1</v>
      </c>
      <c r="J34">
        <v>1</v>
      </c>
      <c r="K34">
        <v>1</v>
      </c>
      <c r="M34" s="26">
        <v>1</v>
      </c>
      <c r="O34">
        <v>1</v>
      </c>
      <c r="P34" s="40">
        <v>1</v>
      </c>
      <c r="Q34" s="32">
        <v>1</v>
      </c>
      <c r="R34">
        <v>1</v>
      </c>
      <c r="T34">
        <v>1</v>
      </c>
      <c r="V34">
        <v>1</v>
      </c>
      <c r="W34">
        <v>1</v>
      </c>
      <c r="X34">
        <v>1</v>
      </c>
      <c r="Y34">
        <v>1</v>
      </c>
      <c r="Z34">
        <v>1</v>
      </c>
      <c r="AA34">
        <v>1</v>
      </c>
      <c r="AB34" s="49">
        <v>0</v>
      </c>
    </row>
    <row r="35" spans="1:28" x14ac:dyDescent="0.35">
      <c r="A35" t="s">
        <v>2</v>
      </c>
      <c r="B35" s="10">
        <v>9</v>
      </c>
      <c r="C35" s="3" t="s">
        <v>53</v>
      </c>
      <c r="D35" s="8" t="s">
        <v>6</v>
      </c>
      <c r="E35" s="10"/>
      <c r="F35">
        <v>1</v>
      </c>
      <c r="G35">
        <v>1</v>
      </c>
      <c r="H35">
        <v>1</v>
      </c>
      <c r="I35" s="32">
        <v>1</v>
      </c>
      <c r="J35">
        <v>1</v>
      </c>
      <c r="K35">
        <v>1</v>
      </c>
      <c r="M35" s="26">
        <v>1</v>
      </c>
      <c r="O35">
        <v>1</v>
      </c>
      <c r="P35" s="40">
        <v>0</v>
      </c>
      <c r="Q35" s="32">
        <v>1</v>
      </c>
      <c r="R35">
        <v>1</v>
      </c>
      <c r="T35">
        <v>1</v>
      </c>
      <c r="V35">
        <v>0</v>
      </c>
      <c r="W35">
        <v>1</v>
      </c>
      <c r="X35">
        <v>0</v>
      </c>
      <c r="Y35">
        <v>1</v>
      </c>
      <c r="Z35">
        <v>1</v>
      </c>
      <c r="AA35">
        <v>0</v>
      </c>
      <c r="AB35" s="49">
        <v>0</v>
      </c>
    </row>
    <row r="36" spans="1:28" x14ac:dyDescent="0.35">
      <c r="A36" t="s">
        <v>2</v>
      </c>
      <c r="B36" s="10">
        <v>10</v>
      </c>
      <c r="C36" s="3" t="s">
        <v>54</v>
      </c>
      <c r="D36" s="8" t="s">
        <v>6</v>
      </c>
      <c r="E36" s="10"/>
      <c r="F36">
        <v>1</v>
      </c>
      <c r="G36">
        <v>1</v>
      </c>
      <c r="H36">
        <v>1</v>
      </c>
      <c r="I36" s="32">
        <v>1</v>
      </c>
      <c r="J36">
        <v>1</v>
      </c>
      <c r="K36">
        <v>1</v>
      </c>
      <c r="M36" s="26">
        <v>1</v>
      </c>
      <c r="O36">
        <v>1</v>
      </c>
      <c r="P36" s="40">
        <v>1</v>
      </c>
      <c r="Q36" s="32">
        <v>1</v>
      </c>
      <c r="R36">
        <v>1</v>
      </c>
      <c r="T36">
        <v>1</v>
      </c>
      <c r="V36">
        <v>1</v>
      </c>
      <c r="W36">
        <v>1</v>
      </c>
      <c r="X36">
        <v>1</v>
      </c>
      <c r="Y36">
        <v>1</v>
      </c>
      <c r="Z36">
        <v>1</v>
      </c>
      <c r="AA36">
        <v>1</v>
      </c>
      <c r="AB36" s="49">
        <v>1</v>
      </c>
    </row>
    <row r="37" spans="1:28" x14ac:dyDescent="0.35">
      <c r="A37" t="s">
        <v>2</v>
      </c>
      <c r="B37" s="10">
        <v>11</v>
      </c>
      <c r="C37" s="3" t="s">
        <v>55</v>
      </c>
      <c r="D37" s="8" t="s">
        <v>6</v>
      </c>
      <c r="E37" s="10"/>
      <c r="F37">
        <v>1</v>
      </c>
      <c r="G37">
        <v>1</v>
      </c>
      <c r="H37">
        <v>1</v>
      </c>
      <c r="I37" s="32">
        <v>1</v>
      </c>
      <c r="J37">
        <v>1</v>
      </c>
      <c r="K37">
        <v>1</v>
      </c>
      <c r="M37" s="26">
        <v>1</v>
      </c>
      <c r="O37">
        <v>0</v>
      </c>
      <c r="P37" s="40">
        <v>1</v>
      </c>
      <c r="Q37" s="32">
        <v>1</v>
      </c>
      <c r="R37">
        <v>0</v>
      </c>
      <c r="T37">
        <v>1</v>
      </c>
      <c r="V37">
        <v>1</v>
      </c>
      <c r="W37">
        <v>1</v>
      </c>
      <c r="X37">
        <v>1</v>
      </c>
      <c r="Y37">
        <v>1</v>
      </c>
      <c r="Z37">
        <v>1</v>
      </c>
      <c r="AA37">
        <v>1</v>
      </c>
      <c r="AB37" s="49">
        <v>1</v>
      </c>
    </row>
    <row r="38" spans="1:28" x14ac:dyDescent="0.35">
      <c r="A38" t="s">
        <v>2</v>
      </c>
      <c r="B38" s="10">
        <v>12</v>
      </c>
      <c r="C38" s="3" t="s">
        <v>56</v>
      </c>
      <c r="D38" s="8" t="s">
        <v>6</v>
      </c>
      <c r="E38" s="10"/>
      <c r="F38">
        <v>1</v>
      </c>
      <c r="G38">
        <v>1</v>
      </c>
      <c r="H38">
        <v>1</v>
      </c>
      <c r="I38" s="32">
        <v>1</v>
      </c>
      <c r="J38">
        <v>1</v>
      </c>
      <c r="K38">
        <v>1</v>
      </c>
      <c r="M38" s="26">
        <v>1</v>
      </c>
      <c r="O38">
        <v>1</v>
      </c>
      <c r="P38" s="40">
        <v>0</v>
      </c>
      <c r="Q38" s="32">
        <v>1</v>
      </c>
      <c r="R38">
        <v>0</v>
      </c>
      <c r="T38">
        <v>1</v>
      </c>
      <c r="V38">
        <v>1</v>
      </c>
      <c r="W38">
        <v>1</v>
      </c>
      <c r="X38">
        <v>1</v>
      </c>
      <c r="Y38">
        <v>1</v>
      </c>
      <c r="Z38">
        <v>1</v>
      </c>
      <c r="AA38">
        <v>0</v>
      </c>
      <c r="AB38" s="49">
        <v>1</v>
      </c>
    </row>
    <row r="39" spans="1:28" x14ac:dyDescent="0.35">
      <c r="A39" t="s">
        <v>2</v>
      </c>
      <c r="B39" s="10">
        <v>13</v>
      </c>
      <c r="C39" s="3" t="s">
        <v>57</v>
      </c>
      <c r="D39" s="8" t="s">
        <v>6</v>
      </c>
      <c r="E39" s="10"/>
      <c r="F39">
        <v>1</v>
      </c>
      <c r="G39">
        <v>0</v>
      </c>
      <c r="H39">
        <v>0</v>
      </c>
      <c r="I39" s="32">
        <v>1</v>
      </c>
      <c r="J39">
        <v>1</v>
      </c>
      <c r="K39">
        <v>1</v>
      </c>
      <c r="M39" s="26">
        <v>1</v>
      </c>
      <c r="O39">
        <v>1</v>
      </c>
      <c r="P39" s="40">
        <v>1</v>
      </c>
      <c r="Q39" s="32">
        <v>1</v>
      </c>
      <c r="R39">
        <v>1</v>
      </c>
      <c r="T39">
        <v>1</v>
      </c>
      <c r="V39">
        <v>1</v>
      </c>
      <c r="W39">
        <v>1</v>
      </c>
      <c r="X39">
        <v>1</v>
      </c>
      <c r="Y39">
        <v>1</v>
      </c>
      <c r="Z39">
        <v>1</v>
      </c>
      <c r="AA39">
        <v>1</v>
      </c>
      <c r="AB39" s="49">
        <v>1</v>
      </c>
    </row>
    <row r="40" spans="1:28" x14ac:dyDescent="0.35">
      <c r="A40" t="s">
        <v>2</v>
      </c>
      <c r="B40" s="10">
        <v>14</v>
      </c>
      <c r="C40" s="3" t="s">
        <v>71</v>
      </c>
      <c r="D40" s="8" t="s">
        <v>6</v>
      </c>
      <c r="E40" s="10"/>
      <c r="F40">
        <v>1</v>
      </c>
      <c r="G40">
        <v>1</v>
      </c>
      <c r="H40">
        <v>1</v>
      </c>
      <c r="I40" s="32">
        <v>1</v>
      </c>
      <c r="J40">
        <v>1</v>
      </c>
      <c r="K40">
        <v>1</v>
      </c>
      <c r="M40" s="26">
        <v>0</v>
      </c>
      <c r="O40">
        <v>0</v>
      </c>
      <c r="P40" s="40">
        <v>0</v>
      </c>
      <c r="Q40" s="32">
        <v>1</v>
      </c>
      <c r="R40">
        <v>0</v>
      </c>
      <c r="T40">
        <v>1</v>
      </c>
      <c r="V40">
        <v>1</v>
      </c>
      <c r="W40">
        <v>1</v>
      </c>
      <c r="X40">
        <v>1</v>
      </c>
      <c r="Y40">
        <v>1</v>
      </c>
      <c r="Z40">
        <v>1</v>
      </c>
      <c r="AA40">
        <v>0</v>
      </c>
      <c r="AB40" s="49">
        <v>1</v>
      </c>
    </row>
    <row r="41" spans="1:28" x14ac:dyDescent="0.35">
      <c r="A41" t="s">
        <v>2</v>
      </c>
      <c r="B41" s="10">
        <v>15</v>
      </c>
      <c r="C41" s="3" t="s">
        <v>58</v>
      </c>
      <c r="D41" s="8" t="s">
        <v>6</v>
      </c>
      <c r="E41" s="10"/>
      <c r="F41">
        <v>1</v>
      </c>
      <c r="G41">
        <v>1</v>
      </c>
      <c r="H41">
        <v>1</v>
      </c>
      <c r="I41" s="32">
        <v>1</v>
      </c>
      <c r="J41">
        <v>1</v>
      </c>
      <c r="K41">
        <v>1</v>
      </c>
      <c r="M41" s="26">
        <v>1</v>
      </c>
      <c r="O41">
        <v>1</v>
      </c>
      <c r="P41" s="40">
        <v>1</v>
      </c>
      <c r="Q41" s="32">
        <v>1</v>
      </c>
      <c r="R41">
        <v>0</v>
      </c>
      <c r="T41">
        <v>1</v>
      </c>
      <c r="V41">
        <v>0</v>
      </c>
      <c r="W41">
        <v>1</v>
      </c>
      <c r="X41">
        <v>1</v>
      </c>
      <c r="Y41">
        <v>1</v>
      </c>
      <c r="Z41">
        <v>1</v>
      </c>
      <c r="AA41">
        <v>1</v>
      </c>
      <c r="AB41" s="49">
        <v>0</v>
      </c>
    </row>
    <row r="42" spans="1:28" x14ac:dyDescent="0.35">
      <c r="A42" t="s">
        <v>2</v>
      </c>
      <c r="B42" s="10">
        <v>16</v>
      </c>
      <c r="C42" s="3" t="s">
        <v>59</v>
      </c>
      <c r="D42" s="8" t="s">
        <v>6</v>
      </c>
      <c r="E42" s="10"/>
      <c r="F42">
        <v>1</v>
      </c>
      <c r="G42">
        <v>1</v>
      </c>
      <c r="H42">
        <v>1</v>
      </c>
      <c r="I42" s="32">
        <v>1</v>
      </c>
      <c r="J42">
        <v>1</v>
      </c>
      <c r="K42">
        <v>0</v>
      </c>
      <c r="M42" s="26">
        <v>1</v>
      </c>
      <c r="O42">
        <v>1</v>
      </c>
      <c r="P42" s="40">
        <v>0</v>
      </c>
      <c r="Q42" s="32">
        <v>1</v>
      </c>
      <c r="R42">
        <v>0</v>
      </c>
      <c r="T42">
        <v>1</v>
      </c>
      <c r="V42">
        <v>1</v>
      </c>
      <c r="W42">
        <v>1</v>
      </c>
      <c r="X42">
        <v>0</v>
      </c>
      <c r="Y42">
        <v>1</v>
      </c>
      <c r="Z42">
        <v>1</v>
      </c>
      <c r="AA42">
        <v>1</v>
      </c>
      <c r="AB42" s="49">
        <v>0</v>
      </c>
    </row>
    <row r="43" spans="1:28" x14ac:dyDescent="0.35">
      <c r="A43" t="s">
        <v>2</v>
      </c>
      <c r="B43" s="10">
        <v>17</v>
      </c>
      <c r="C43" s="3" t="s">
        <v>60</v>
      </c>
      <c r="D43" s="8" t="s">
        <v>6</v>
      </c>
      <c r="E43" s="10"/>
      <c r="F43">
        <v>1</v>
      </c>
      <c r="G43">
        <v>1</v>
      </c>
      <c r="H43">
        <v>1</v>
      </c>
      <c r="I43" s="32">
        <v>1</v>
      </c>
      <c r="J43">
        <v>1</v>
      </c>
      <c r="K43">
        <v>1</v>
      </c>
      <c r="M43" s="26">
        <v>1</v>
      </c>
      <c r="O43">
        <v>1</v>
      </c>
      <c r="P43" s="40">
        <v>1</v>
      </c>
      <c r="Q43" s="32">
        <v>1</v>
      </c>
      <c r="R43">
        <v>0</v>
      </c>
      <c r="T43">
        <v>1</v>
      </c>
      <c r="V43">
        <v>1</v>
      </c>
      <c r="W43">
        <v>1</v>
      </c>
      <c r="X43">
        <v>1</v>
      </c>
      <c r="Y43">
        <v>1</v>
      </c>
      <c r="Z43">
        <v>0</v>
      </c>
      <c r="AA43">
        <v>1</v>
      </c>
      <c r="AB43" s="49">
        <v>0</v>
      </c>
    </row>
    <row r="44" spans="1:28" x14ac:dyDescent="0.35">
      <c r="A44" t="s">
        <v>2</v>
      </c>
      <c r="B44" s="10">
        <v>18</v>
      </c>
      <c r="C44" s="3" t="s">
        <v>61</v>
      </c>
      <c r="D44" s="8" t="s">
        <v>6</v>
      </c>
      <c r="E44" s="10"/>
      <c r="F44">
        <v>0</v>
      </c>
      <c r="G44">
        <v>0</v>
      </c>
      <c r="H44">
        <v>1</v>
      </c>
      <c r="I44" s="32">
        <v>1</v>
      </c>
      <c r="J44">
        <v>1</v>
      </c>
      <c r="K44">
        <v>1</v>
      </c>
      <c r="M44" s="26">
        <v>0</v>
      </c>
      <c r="O44">
        <v>0</v>
      </c>
      <c r="P44" s="40">
        <v>0</v>
      </c>
      <c r="Q44" s="32">
        <v>1</v>
      </c>
      <c r="R44">
        <v>0</v>
      </c>
      <c r="T44">
        <v>1</v>
      </c>
      <c r="V44">
        <v>1</v>
      </c>
      <c r="W44">
        <v>1</v>
      </c>
      <c r="X44">
        <v>0</v>
      </c>
      <c r="Y44">
        <v>0</v>
      </c>
      <c r="Z44">
        <v>1</v>
      </c>
      <c r="AA44">
        <v>1</v>
      </c>
      <c r="AB44" s="49">
        <v>0</v>
      </c>
    </row>
    <row r="45" spans="1:28" x14ac:dyDescent="0.35">
      <c r="A45" t="s">
        <v>2</v>
      </c>
      <c r="B45" s="10">
        <v>19</v>
      </c>
      <c r="C45" s="3" t="s">
        <v>62</v>
      </c>
      <c r="D45" s="8" t="s">
        <v>6</v>
      </c>
      <c r="E45" s="10"/>
      <c r="F45">
        <v>1</v>
      </c>
      <c r="G45">
        <v>1</v>
      </c>
      <c r="H45">
        <v>1</v>
      </c>
      <c r="I45" s="32">
        <v>1</v>
      </c>
      <c r="J45">
        <v>1</v>
      </c>
      <c r="K45">
        <v>1</v>
      </c>
      <c r="M45" s="26">
        <v>1</v>
      </c>
      <c r="O45">
        <v>1</v>
      </c>
      <c r="P45" s="40">
        <v>1</v>
      </c>
      <c r="Q45" s="32">
        <v>1</v>
      </c>
      <c r="R45">
        <v>0</v>
      </c>
      <c r="T45">
        <v>1</v>
      </c>
      <c r="V45">
        <v>0</v>
      </c>
      <c r="W45">
        <v>1</v>
      </c>
      <c r="X45">
        <v>1</v>
      </c>
      <c r="Y45">
        <v>1</v>
      </c>
      <c r="Z45">
        <v>1</v>
      </c>
      <c r="AA45">
        <v>1</v>
      </c>
      <c r="AB45" s="49">
        <v>0</v>
      </c>
    </row>
    <row r="46" spans="1:28" x14ac:dyDescent="0.35">
      <c r="A46" t="s">
        <v>2</v>
      </c>
      <c r="B46" s="10">
        <v>20</v>
      </c>
      <c r="C46" s="3" t="s">
        <v>63</v>
      </c>
      <c r="D46" s="8" t="s">
        <v>6</v>
      </c>
      <c r="F46">
        <v>1</v>
      </c>
      <c r="G46">
        <v>0</v>
      </c>
      <c r="H46">
        <v>1</v>
      </c>
      <c r="I46" s="32">
        <v>1</v>
      </c>
      <c r="J46">
        <v>1</v>
      </c>
      <c r="K46">
        <v>1</v>
      </c>
      <c r="M46" s="26">
        <v>1</v>
      </c>
      <c r="O46">
        <v>0</v>
      </c>
      <c r="P46" s="40">
        <v>0</v>
      </c>
      <c r="Q46" s="32">
        <v>1</v>
      </c>
      <c r="R46">
        <v>0</v>
      </c>
      <c r="T46">
        <v>1</v>
      </c>
      <c r="V46">
        <v>1</v>
      </c>
      <c r="W46">
        <v>1</v>
      </c>
      <c r="X46">
        <v>1</v>
      </c>
      <c r="Y46">
        <v>1</v>
      </c>
      <c r="Z46">
        <v>1</v>
      </c>
      <c r="AA46">
        <v>1</v>
      </c>
      <c r="AB46" s="49">
        <v>0</v>
      </c>
    </row>
    <row r="47" spans="1:28" x14ac:dyDescent="0.35">
      <c r="A47" t="s">
        <v>2</v>
      </c>
      <c r="B47" s="10">
        <v>21</v>
      </c>
      <c r="C47" s="3" t="s">
        <v>64</v>
      </c>
      <c r="D47" s="8" t="s">
        <v>6</v>
      </c>
      <c r="E47" t="s">
        <v>166</v>
      </c>
      <c r="F47">
        <v>1</v>
      </c>
      <c r="G47">
        <v>1</v>
      </c>
      <c r="H47">
        <v>1</v>
      </c>
      <c r="I47" s="32">
        <v>1</v>
      </c>
      <c r="J47">
        <v>1</v>
      </c>
      <c r="K47">
        <v>1</v>
      </c>
      <c r="M47" s="26">
        <v>1</v>
      </c>
      <c r="O47">
        <v>1</v>
      </c>
      <c r="P47" s="40">
        <v>1</v>
      </c>
      <c r="Q47" s="32">
        <v>1</v>
      </c>
      <c r="R47">
        <v>0</v>
      </c>
      <c r="T47">
        <v>1</v>
      </c>
      <c r="V47">
        <v>1</v>
      </c>
      <c r="W47">
        <v>1</v>
      </c>
      <c r="X47">
        <v>1</v>
      </c>
      <c r="Y47">
        <v>1</v>
      </c>
      <c r="Z47">
        <v>1</v>
      </c>
      <c r="AA47">
        <v>1</v>
      </c>
      <c r="AB47" s="49">
        <v>1</v>
      </c>
    </row>
    <row r="48" spans="1:28" x14ac:dyDescent="0.35">
      <c r="C48" s="1"/>
    </row>
    <row r="49" spans="2:28" x14ac:dyDescent="0.35">
      <c r="C49" s="1"/>
    </row>
    <row r="50" spans="2:28" x14ac:dyDescent="0.35">
      <c r="C50" s="17" t="s">
        <v>118</v>
      </c>
      <c r="D50" s="15" t="s">
        <v>6</v>
      </c>
      <c r="E50" s="1"/>
    </row>
    <row r="51" spans="2:28" x14ac:dyDescent="0.35">
      <c r="B51" s="13">
        <v>1</v>
      </c>
      <c r="C51" s="14" t="s">
        <v>99</v>
      </c>
      <c r="D51" s="15" t="s">
        <v>6</v>
      </c>
      <c r="F51">
        <v>1</v>
      </c>
      <c r="G51">
        <v>1</v>
      </c>
      <c r="H51">
        <v>1</v>
      </c>
      <c r="I51" s="32">
        <v>1</v>
      </c>
      <c r="J51">
        <v>1</v>
      </c>
      <c r="K51">
        <v>1</v>
      </c>
      <c r="M51" s="26">
        <v>1</v>
      </c>
      <c r="O51">
        <v>1</v>
      </c>
      <c r="P51" s="40">
        <v>1</v>
      </c>
      <c r="Q51" s="32">
        <v>1</v>
      </c>
      <c r="R51">
        <v>1</v>
      </c>
      <c r="T51">
        <v>1</v>
      </c>
      <c r="V51">
        <v>1</v>
      </c>
      <c r="W51">
        <v>1</v>
      </c>
      <c r="X51">
        <v>1</v>
      </c>
      <c r="Y51">
        <v>1</v>
      </c>
      <c r="Z51">
        <v>1</v>
      </c>
      <c r="AA51">
        <v>1</v>
      </c>
      <c r="AB51" s="32">
        <v>1</v>
      </c>
    </row>
    <row r="52" spans="2:28" x14ac:dyDescent="0.35">
      <c r="B52" s="13">
        <v>2</v>
      </c>
      <c r="C52" s="14" t="s">
        <v>100</v>
      </c>
      <c r="D52" s="15" t="s">
        <v>6</v>
      </c>
      <c r="F52">
        <v>1</v>
      </c>
      <c r="G52">
        <v>1</v>
      </c>
      <c r="H52">
        <v>1</v>
      </c>
      <c r="I52" s="32">
        <v>1</v>
      </c>
      <c r="J52">
        <v>1</v>
      </c>
      <c r="K52">
        <v>1</v>
      </c>
      <c r="M52" s="26">
        <v>1</v>
      </c>
      <c r="O52">
        <v>1</v>
      </c>
      <c r="P52" s="40">
        <v>1</v>
      </c>
      <c r="Q52" s="32">
        <v>1</v>
      </c>
      <c r="R52">
        <v>1</v>
      </c>
      <c r="T52">
        <v>1</v>
      </c>
      <c r="V52">
        <v>1</v>
      </c>
      <c r="W52">
        <v>1</v>
      </c>
      <c r="X52">
        <v>1</v>
      </c>
      <c r="Y52">
        <v>1</v>
      </c>
      <c r="Z52">
        <v>1</v>
      </c>
      <c r="AA52">
        <v>0</v>
      </c>
      <c r="AB52" s="32">
        <v>1</v>
      </c>
    </row>
    <row r="53" spans="2:28" x14ac:dyDescent="0.35">
      <c r="B53" s="13">
        <v>3</v>
      </c>
      <c r="C53" s="14" t="s">
        <v>101</v>
      </c>
      <c r="D53" s="15" t="s">
        <v>6</v>
      </c>
      <c r="F53">
        <v>1</v>
      </c>
      <c r="G53">
        <v>1</v>
      </c>
      <c r="H53">
        <v>1</v>
      </c>
      <c r="I53" s="32">
        <v>1</v>
      </c>
      <c r="J53">
        <v>1</v>
      </c>
      <c r="K53">
        <v>1</v>
      </c>
      <c r="M53" s="26">
        <v>1</v>
      </c>
      <c r="O53">
        <v>1</v>
      </c>
      <c r="P53" s="40">
        <v>0</v>
      </c>
      <c r="Q53" s="32">
        <v>1</v>
      </c>
      <c r="R53">
        <v>0</v>
      </c>
      <c r="T53">
        <v>1</v>
      </c>
      <c r="V53">
        <v>1</v>
      </c>
      <c r="W53">
        <v>1</v>
      </c>
      <c r="X53">
        <v>1</v>
      </c>
      <c r="Y53">
        <v>1</v>
      </c>
      <c r="Z53">
        <v>1</v>
      </c>
      <c r="AA53">
        <v>0</v>
      </c>
      <c r="AB53" s="32">
        <v>1</v>
      </c>
    </row>
    <row r="54" spans="2:28" x14ac:dyDescent="0.35">
      <c r="B54" s="13">
        <v>4</v>
      </c>
      <c r="C54" s="14" t="s">
        <v>103</v>
      </c>
      <c r="D54" s="15" t="s">
        <v>6</v>
      </c>
      <c r="F54">
        <v>1</v>
      </c>
      <c r="G54">
        <v>1</v>
      </c>
      <c r="H54">
        <v>1</v>
      </c>
      <c r="I54" s="32">
        <v>1</v>
      </c>
      <c r="J54">
        <v>0</v>
      </c>
      <c r="K54">
        <v>1</v>
      </c>
      <c r="M54" s="26">
        <v>1</v>
      </c>
      <c r="O54">
        <v>1</v>
      </c>
      <c r="P54" s="40">
        <v>0</v>
      </c>
      <c r="Q54" s="32">
        <v>1</v>
      </c>
      <c r="R54">
        <v>1</v>
      </c>
      <c r="T54">
        <v>1</v>
      </c>
      <c r="V54">
        <v>0</v>
      </c>
      <c r="W54">
        <v>1</v>
      </c>
      <c r="X54">
        <v>1</v>
      </c>
      <c r="Y54">
        <v>1</v>
      </c>
      <c r="Z54">
        <v>0</v>
      </c>
      <c r="AA54">
        <v>0</v>
      </c>
      <c r="AB54" s="32">
        <v>0</v>
      </c>
    </row>
    <row r="55" spans="2:28" x14ac:dyDescent="0.35">
      <c r="B55" s="13">
        <v>5</v>
      </c>
      <c r="C55" s="14" t="s">
        <v>102</v>
      </c>
      <c r="D55" s="15" t="s">
        <v>6</v>
      </c>
      <c r="F55">
        <v>0</v>
      </c>
      <c r="G55">
        <v>1</v>
      </c>
      <c r="H55">
        <v>0</v>
      </c>
      <c r="I55" s="32">
        <v>1</v>
      </c>
      <c r="J55">
        <v>1</v>
      </c>
      <c r="K55">
        <v>0</v>
      </c>
      <c r="M55" s="26">
        <v>0</v>
      </c>
      <c r="O55">
        <v>0</v>
      </c>
      <c r="P55" s="40">
        <v>0</v>
      </c>
      <c r="Q55" s="32">
        <v>0</v>
      </c>
      <c r="R55">
        <v>0</v>
      </c>
      <c r="T55">
        <v>1</v>
      </c>
      <c r="V55">
        <v>0</v>
      </c>
      <c r="W55">
        <v>1</v>
      </c>
      <c r="X55">
        <v>0</v>
      </c>
      <c r="Y55">
        <v>1</v>
      </c>
      <c r="Z55">
        <v>0</v>
      </c>
      <c r="AA55">
        <v>0</v>
      </c>
      <c r="AB55" s="32">
        <v>0</v>
      </c>
    </row>
    <row r="56" spans="2:28" x14ac:dyDescent="0.35">
      <c r="B56" s="13">
        <v>6</v>
      </c>
      <c r="C56" s="14" t="s">
        <v>104</v>
      </c>
      <c r="D56" s="15" t="s">
        <v>6</v>
      </c>
      <c r="F56">
        <v>0</v>
      </c>
      <c r="G56">
        <v>0</v>
      </c>
      <c r="H56">
        <v>0</v>
      </c>
      <c r="I56" s="32">
        <v>1</v>
      </c>
      <c r="J56">
        <v>1</v>
      </c>
      <c r="K56">
        <v>1</v>
      </c>
      <c r="M56" s="26">
        <v>0</v>
      </c>
      <c r="O56">
        <v>0</v>
      </c>
      <c r="P56" s="40">
        <v>0</v>
      </c>
      <c r="Q56" s="32">
        <v>1</v>
      </c>
      <c r="R56">
        <v>0</v>
      </c>
      <c r="T56">
        <v>1</v>
      </c>
      <c r="V56">
        <v>0</v>
      </c>
      <c r="W56">
        <v>1</v>
      </c>
      <c r="X56">
        <v>1</v>
      </c>
      <c r="Y56">
        <v>0</v>
      </c>
      <c r="Z56">
        <v>0</v>
      </c>
      <c r="AA56">
        <v>0</v>
      </c>
      <c r="AB56" s="32">
        <v>0</v>
      </c>
    </row>
    <row r="57" spans="2:28" x14ac:dyDescent="0.35">
      <c r="B57" s="13">
        <v>7</v>
      </c>
      <c r="C57" s="14" t="s">
        <v>105</v>
      </c>
      <c r="D57" s="15" t="s">
        <v>6</v>
      </c>
      <c r="F57">
        <v>1</v>
      </c>
      <c r="G57">
        <v>1</v>
      </c>
      <c r="H57">
        <v>1</v>
      </c>
      <c r="I57" s="32">
        <v>1</v>
      </c>
      <c r="J57">
        <v>1</v>
      </c>
      <c r="K57">
        <v>1</v>
      </c>
      <c r="M57" s="26">
        <v>1</v>
      </c>
      <c r="O57">
        <v>1</v>
      </c>
      <c r="P57" s="40">
        <v>1</v>
      </c>
      <c r="Q57" s="32">
        <v>1</v>
      </c>
      <c r="R57">
        <v>0</v>
      </c>
      <c r="T57">
        <v>1</v>
      </c>
      <c r="V57">
        <v>1</v>
      </c>
      <c r="W57">
        <v>1</v>
      </c>
      <c r="X57">
        <v>1</v>
      </c>
      <c r="Y57">
        <v>1</v>
      </c>
      <c r="Z57">
        <v>1</v>
      </c>
      <c r="AA57">
        <v>1</v>
      </c>
      <c r="AB57" s="32">
        <v>0</v>
      </c>
    </row>
    <row r="58" spans="2:28" x14ac:dyDescent="0.35">
      <c r="B58" s="13">
        <v>8</v>
      </c>
      <c r="C58" s="14" t="s">
        <v>106</v>
      </c>
      <c r="D58" s="15" t="s">
        <v>6</v>
      </c>
      <c r="F58">
        <v>0</v>
      </c>
      <c r="G58">
        <v>1</v>
      </c>
      <c r="H58">
        <v>1</v>
      </c>
      <c r="I58" s="32">
        <v>1</v>
      </c>
      <c r="J58">
        <v>1</v>
      </c>
      <c r="K58">
        <v>1</v>
      </c>
      <c r="M58" s="26">
        <v>1</v>
      </c>
      <c r="O58">
        <v>0</v>
      </c>
      <c r="P58" s="40">
        <v>1</v>
      </c>
      <c r="Q58" s="32">
        <v>0</v>
      </c>
      <c r="R58">
        <v>0</v>
      </c>
      <c r="T58">
        <v>0</v>
      </c>
      <c r="V58">
        <v>1</v>
      </c>
      <c r="W58">
        <v>1</v>
      </c>
      <c r="X58">
        <v>1</v>
      </c>
      <c r="Y58">
        <v>1</v>
      </c>
      <c r="Z58">
        <v>1</v>
      </c>
      <c r="AA58">
        <v>0</v>
      </c>
      <c r="AB58" s="32">
        <v>0</v>
      </c>
    </row>
    <row r="59" spans="2:28" x14ac:dyDescent="0.35">
      <c r="B59" s="13">
        <v>9</v>
      </c>
      <c r="C59" s="14" t="s">
        <v>107</v>
      </c>
      <c r="D59" s="15" t="s">
        <v>6</v>
      </c>
      <c r="F59">
        <v>0</v>
      </c>
      <c r="G59">
        <v>0</v>
      </c>
      <c r="H59">
        <v>1</v>
      </c>
      <c r="I59" s="32">
        <v>1</v>
      </c>
      <c r="J59">
        <v>1</v>
      </c>
      <c r="K59">
        <v>1</v>
      </c>
      <c r="M59" s="26">
        <v>0</v>
      </c>
      <c r="O59">
        <v>0</v>
      </c>
      <c r="P59" s="40">
        <v>0</v>
      </c>
      <c r="Q59" s="32">
        <v>0</v>
      </c>
      <c r="R59">
        <v>0</v>
      </c>
      <c r="T59">
        <v>1</v>
      </c>
      <c r="V59">
        <v>0</v>
      </c>
      <c r="W59">
        <v>0</v>
      </c>
      <c r="X59">
        <v>0</v>
      </c>
      <c r="Y59">
        <v>0</v>
      </c>
      <c r="Z59">
        <v>0</v>
      </c>
      <c r="AA59">
        <v>0</v>
      </c>
      <c r="AB59" s="32">
        <v>0</v>
      </c>
    </row>
    <row r="60" spans="2:28" x14ac:dyDescent="0.35">
      <c r="B60" s="13">
        <v>10</v>
      </c>
      <c r="C60" s="14" t="s">
        <v>108</v>
      </c>
      <c r="D60" s="15" t="s">
        <v>6</v>
      </c>
      <c r="F60">
        <v>0</v>
      </c>
      <c r="G60">
        <v>1</v>
      </c>
      <c r="H60">
        <v>1</v>
      </c>
      <c r="I60" s="32">
        <v>1</v>
      </c>
      <c r="J60">
        <v>1</v>
      </c>
      <c r="K60">
        <v>0</v>
      </c>
      <c r="M60" s="26">
        <v>1</v>
      </c>
      <c r="O60">
        <v>0</v>
      </c>
      <c r="P60" s="40">
        <v>0</v>
      </c>
      <c r="Q60" s="32">
        <v>1</v>
      </c>
      <c r="R60">
        <v>0</v>
      </c>
      <c r="T60">
        <v>1</v>
      </c>
      <c r="V60">
        <v>1</v>
      </c>
      <c r="W60">
        <v>1</v>
      </c>
      <c r="X60">
        <v>0</v>
      </c>
      <c r="Y60">
        <v>0</v>
      </c>
      <c r="Z60">
        <v>1</v>
      </c>
      <c r="AA60">
        <v>0</v>
      </c>
      <c r="AB60" s="32">
        <v>0</v>
      </c>
    </row>
    <row r="61" spans="2:28" x14ac:dyDescent="0.35">
      <c r="B61" s="13">
        <v>11</v>
      </c>
      <c r="C61" s="14" t="s">
        <v>109</v>
      </c>
      <c r="D61" s="15" t="s">
        <v>6</v>
      </c>
      <c r="F61">
        <v>1</v>
      </c>
      <c r="G61">
        <v>1</v>
      </c>
      <c r="H61">
        <v>1</v>
      </c>
      <c r="I61" s="32">
        <v>1</v>
      </c>
      <c r="J61">
        <v>1</v>
      </c>
      <c r="K61">
        <v>0</v>
      </c>
      <c r="M61" s="26">
        <v>1</v>
      </c>
      <c r="O61">
        <v>1</v>
      </c>
      <c r="P61" s="40">
        <v>0</v>
      </c>
      <c r="Q61" s="32">
        <v>1</v>
      </c>
      <c r="R61">
        <v>0</v>
      </c>
      <c r="T61">
        <v>1</v>
      </c>
      <c r="V61">
        <v>1</v>
      </c>
      <c r="W61">
        <v>1</v>
      </c>
      <c r="X61">
        <v>0</v>
      </c>
      <c r="Y61">
        <v>0</v>
      </c>
      <c r="Z61">
        <v>1</v>
      </c>
      <c r="AA61">
        <v>1</v>
      </c>
      <c r="AB61" s="32">
        <v>0</v>
      </c>
    </row>
    <row r="62" spans="2:28" x14ac:dyDescent="0.35">
      <c r="B62" s="13">
        <v>12</v>
      </c>
      <c r="C62" s="14" t="s">
        <v>110</v>
      </c>
      <c r="D62" s="15" t="s">
        <v>6</v>
      </c>
      <c r="F62">
        <v>0</v>
      </c>
      <c r="G62">
        <v>0</v>
      </c>
      <c r="H62">
        <v>0</v>
      </c>
      <c r="I62" s="32">
        <v>1</v>
      </c>
      <c r="J62">
        <v>1</v>
      </c>
      <c r="K62">
        <v>1</v>
      </c>
      <c r="M62" s="26">
        <v>0</v>
      </c>
      <c r="O62">
        <v>1</v>
      </c>
      <c r="P62" s="40">
        <v>1</v>
      </c>
      <c r="Q62" s="32">
        <v>1</v>
      </c>
      <c r="R62">
        <v>0</v>
      </c>
      <c r="T62">
        <v>0</v>
      </c>
      <c r="V62">
        <v>1</v>
      </c>
      <c r="W62">
        <v>1</v>
      </c>
      <c r="X62">
        <v>1</v>
      </c>
      <c r="Y62">
        <v>1</v>
      </c>
      <c r="Z62">
        <v>1</v>
      </c>
      <c r="AA62">
        <v>1</v>
      </c>
      <c r="AB62" s="32">
        <v>0</v>
      </c>
    </row>
    <row r="63" spans="2:28" x14ac:dyDescent="0.35">
      <c r="B63" s="13">
        <v>13</v>
      </c>
      <c r="C63" s="14" t="s">
        <v>111</v>
      </c>
      <c r="D63" s="15" t="s">
        <v>6</v>
      </c>
      <c r="F63">
        <v>1</v>
      </c>
      <c r="G63">
        <v>1</v>
      </c>
      <c r="H63">
        <v>1</v>
      </c>
      <c r="I63" s="32">
        <v>1</v>
      </c>
      <c r="J63">
        <v>1</v>
      </c>
      <c r="K63">
        <v>1</v>
      </c>
      <c r="M63" s="26">
        <v>1</v>
      </c>
      <c r="O63">
        <v>0</v>
      </c>
      <c r="P63" s="40">
        <v>1</v>
      </c>
      <c r="Q63" s="32">
        <v>0</v>
      </c>
      <c r="R63">
        <v>0</v>
      </c>
      <c r="T63">
        <v>1</v>
      </c>
      <c r="V63">
        <v>1</v>
      </c>
      <c r="W63">
        <v>1</v>
      </c>
      <c r="X63">
        <v>1</v>
      </c>
      <c r="Y63">
        <v>1</v>
      </c>
      <c r="Z63">
        <v>1</v>
      </c>
      <c r="AA63">
        <v>1</v>
      </c>
      <c r="AB63" s="32">
        <v>0</v>
      </c>
    </row>
    <row r="64" spans="2:28" x14ac:dyDescent="0.35">
      <c r="B64" s="13">
        <v>14</v>
      </c>
      <c r="C64" s="14" t="s">
        <v>112</v>
      </c>
      <c r="D64" s="15" t="s">
        <v>6</v>
      </c>
      <c r="F64">
        <v>0</v>
      </c>
      <c r="G64">
        <v>0</v>
      </c>
      <c r="H64">
        <v>1</v>
      </c>
      <c r="I64" s="32">
        <v>1</v>
      </c>
      <c r="J64">
        <v>1</v>
      </c>
      <c r="K64">
        <v>1</v>
      </c>
      <c r="M64" s="26">
        <v>0</v>
      </c>
      <c r="O64">
        <v>0</v>
      </c>
      <c r="P64" s="40">
        <v>0</v>
      </c>
      <c r="Q64" s="32">
        <v>1</v>
      </c>
      <c r="R64">
        <v>0</v>
      </c>
      <c r="T64">
        <v>1</v>
      </c>
      <c r="V64">
        <v>1</v>
      </c>
      <c r="W64">
        <v>1</v>
      </c>
      <c r="X64">
        <v>1</v>
      </c>
      <c r="Y64">
        <v>1</v>
      </c>
      <c r="Z64">
        <v>1</v>
      </c>
      <c r="AA64">
        <v>1</v>
      </c>
      <c r="AB64" s="32">
        <v>0</v>
      </c>
    </row>
    <row r="65" spans="1:28" x14ac:dyDescent="0.35">
      <c r="B65" s="13">
        <v>15</v>
      </c>
      <c r="C65" s="14" t="s">
        <v>114</v>
      </c>
      <c r="D65" s="15" t="s">
        <v>6</v>
      </c>
      <c r="F65">
        <v>1</v>
      </c>
      <c r="G65" s="26">
        <v>0</v>
      </c>
      <c r="H65">
        <v>1</v>
      </c>
      <c r="I65" s="32">
        <v>1</v>
      </c>
      <c r="J65">
        <v>1</v>
      </c>
      <c r="K65">
        <v>1</v>
      </c>
      <c r="M65" s="26">
        <v>1</v>
      </c>
      <c r="O65">
        <v>1</v>
      </c>
      <c r="P65" s="40">
        <v>1</v>
      </c>
      <c r="Q65" s="32">
        <v>1</v>
      </c>
      <c r="R65">
        <v>0</v>
      </c>
      <c r="T65">
        <v>1</v>
      </c>
      <c r="V65">
        <v>0</v>
      </c>
      <c r="W65">
        <v>1</v>
      </c>
      <c r="X65">
        <v>1</v>
      </c>
      <c r="Y65">
        <v>0</v>
      </c>
      <c r="Z65">
        <v>1</v>
      </c>
      <c r="AA65">
        <v>1</v>
      </c>
      <c r="AB65" s="32">
        <v>0</v>
      </c>
    </row>
    <row r="66" spans="1:28" x14ac:dyDescent="0.35">
      <c r="A66" s="36" t="s">
        <v>224</v>
      </c>
      <c r="B66" s="13">
        <v>16</v>
      </c>
      <c r="C66" s="14" t="s">
        <v>115</v>
      </c>
      <c r="D66" s="15" t="s">
        <v>6</v>
      </c>
      <c r="F66">
        <v>1</v>
      </c>
      <c r="G66">
        <v>0</v>
      </c>
      <c r="H66">
        <v>0</v>
      </c>
      <c r="I66" s="32">
        <v>0</v>
      </c>
      <c r="J66">
        <v>0</v>
      </c>
      <c r="K66">
        <v>0</v>
      </c>
      <c r="M66" s="26">
        <v>1</v>
      </c>
      <c r="O66">
        <v>1</v>
      </c>
      <c r="P66" s="40">
        <v>1</v>
      </c>
      <c r="Q66" s="32">
        <v>1</v>
      </c>
      <c r="R66">
        <v>0</v>
      </c>
      <c r="T66">
        <v>1</v>
      </c>
      <c r="V66">
        <v>0</v>
      </c>
      <c r="W66">
        <v>0</v>
      </c>
      <c r="X66">
        <v>1</v>
      </c>
      <c r="Y66">
        <v>0</v>
      </c>
      <c r="Z66">
        <v>0</v>
      </c>
      <c r="AA66">
        <v>1</v>
      </c>
      <c r="AB66" s="32">
        <v>0</v>
      </c>
    </row>
    <row r="67" spans="1:28" x14ac:dyDescent="0.35">
      <c r="B67" s="13">
        <v>17</v>
      </c>
      <c r="C67" s="14" t="s">
        <v>116</v>
      </c>
      <c r="D67" s="15" t="s">
        <v>6</v>
      </c>
      <c r="F67">
        <v>0</v>
      </c>
      <c r="G67">
        <v>1</v>
      </c>
      <c r="H67">
        <v>1</v>
      </c>
      <c r="I67" s="32">
        <v>1</v>
      </c>
      <c r="J67">
        <v>1</v>
      </c>
      <c r="K67">
        <v>1</v>
      </c>
      <c r="M67" s="26">
        <v>0</v>
      </c>
      <c r="O67">
        <v>0</v>
      </c>
      <c r="P67" s="40">
        <v>0</v>
      </c>
      <c r="Q67" s="32">
        <v>0</v>
      </c>
      <c r="R67">
        <v>0</v>
      </c>
      <c r="T67">
        <v>1</v>
      </c>
      <c r="V67">
        <v>0</v>
      </c>
      <c r="W67">
        <v>1</v>
      </c>
      <c r="X67">
        <v>1</v>
      </c>
      <c r="Y67">
        <v>1</v>
      </c>
      <c r="Z67">
        <v>1</v>
      </c>
      <c r="AA67">
        <v>0</v>
      </c>
      <c r="AB67" s="32">
        <v>0</v>
      </c>
    </row>
    <row r="68" spans="1:28" x14ac:dyDescent="0.35">
      <c r="B68" s="13">
        <v>18</v>
      </c>
      <c r="C68" s="14" t="s">
        <v>113</v>
      </c>
      <c r="D68" s="15" t="s">
        <v>6</v>
      </c>
      <c r="F68">
        <v>1</v>
      </c>
      <c r="G68">
        <v>0</v>
      </c>
      <c r="H68">
        <v>1</v>
      </c>
      <c r="I68" s="32">
        <v>1</v>
      </c>
      <c r="J68">
        <v>1</v>
      </c>
      <c r="K68">
        <v>1</v>
      </c>
      <c r="M68" s="26">
        <v>1</v>
      </c>
      <c r="O68">
        <v>0</v>
      </c>
      <c r="P68" s="40">
        <v>0</v>
      </c>
      <c r="Q68" s="32">
        <v>1</v>
      </c>
      <c r="R68">
        <v>0</v>
      </c>
      <c r="T68">
        <v>1</v>
      </c>
      <c r="V68">
        <v>1</v>
      </c>
      <c r="W68">
        <v>1</v>
      </c>
      <c r="X68">
        <v>1</v>
      </c>
      <c r="Y68">
        <v>0</v>
      </c>
      <c r="Z68">
        <v>1</v>
      </c>
      <c r="AA68">
        <v>1</v>
      </c>
      <c r="AB68" s="32">
        <v>0</v>
      </c>
    </row>
    <row r="69" spans="1:28" x14ac:dyDescent="0.35">
      <c r="B69" s="13">
        <v>19</v>
      </c>
      <c r="C69" s="14" t="s">
        <v>119</v>
      </c>
      <c r="D69"/>
      <c r="F69">
        <v>1</v>
      </c>
      <c r="G69">
        <v>1</v>
      </c>
      <c r="H69">
        <v>1</v>
      </c>
      <c r="I69" s="32">
        <v>1</v>
      </c>
      <c r="J69">
        <v>1</v>
      </c>
      <c r="K69">
        <v>1</v>
      </c>
      <c r="M69" s="26">
        <v>1</v>
      </c>
      <c r="O69">
        <v>1</v>
      </c>
      <c r="P69" s="40">
        <v>1</v>
      </c>
      <c r="Q69" s="32">
        <v>1</v>
      </c>
      <c r="R69">
        <v>0</v>
      </c>
      <c r="T69">
        <v>1</v>
      </c>
      <c r="V69">
        <v>1</v>
      </c>
      <c r="W69">
        <v>1</v>
      </c>
      <c r="X69">
        <v>1</v>
      </c>
      <c r="Y69">
        <v>1</v>
      </c>
      <c r="Z69">
        <v>1</v>
      </c>
      <c r="AA69">
        <v>1</v>
      </c>
      <c r="AB69" s="32">
        <v>1</v>
      </c>
    </row>
    <row r="70" spans="1:28" x14ac:dyDescent="0.35">
      <c r="C70" s="21"/>
    </row>
    <row r="71" spans="1:28" x14ac:dyDescent="0.35">
      <c r="C71" s="20" t="s">
        <v>136</v>
      </c>
    </row>
    <row r="72" spans="1:28" x14ac:dyDescent="0.35">
      <c r="A72" t="s">
        <v>122</v>
      </c>
      <c r="C72" s="19" t="s">
        <v>120</v>
      </c>
      <c r="E72" t="s">
        <v>3</v>
      </c>
    </row>
    <row r="73" spans="1:28" x14ac:dyDescent="0.35">
      <c r="A73" t="s">
        <v>4</v>
      </c>
      <c r="C73" s="18" t="s">
        <v>120</v>
      </c>
      <c r="E73" t="s">
        <v>128</v>
      </c>
    </row>
    <row r="74" spans="1:28" x14ac:dyDescent="0.35">
      <c r="A74" t="s">
        <v>122</v>
      </c>
      <c r="C74" s="19" t="s">
        <v>121</v>
      </c>
      <c r="E74" t="s">
        <v>3</v>
      </c>
    </row>
    <row r="75" spans="1:28" x14ac:dyDescent="0.35">
      <c r="A75" t="s">
        <v>4</v>
      </c>
      <c r="C75" s="18" t="s">
        <v>121</v>
      </c>
      <c r="E75" t="s">
        <v>129</v>
      </c>
    </row>
    <row r="76" spans="1:28" x14ac:dyDescent="0.35">
      <c r="A76" t="s">
        <v>122</v>
      </c>
      <c r="C76" s="19" t="s">
        <v>191</v>
      </c>
      <c r="E76" t="s">
        <v>3</v>
      </c>
    </row>
    <row r="77" spans="1:28" x14ac:dyDescent="0.35">
      <c r="A77" t="s">
        <v>4</v>
      </c>
      <c r="C77" s="18" t="s">
        <v>123</v>
      </c>
      <c r="E77" t="s">
        <v>130</v>
      </c>
    </row>
    <row r="78" spans="1:28" x14ac:dyDescent="0.35">
      <c r="A78" t="s">
        <v>122</v>
      </c>
      <c r="C78" s="19" t="s">
        <v>31</v>
      </c>
      <c r="E78" t="s">
        <v>3</v>
      </c>
    </row>
    <row r="79" spans="1:28" x14ac:dyDescent="0.35">
      <c r="A79" t="s">
        <v>4</v>
      </c>
      <c r="C79" s="18" t="s">
        <v>31</v>
      </c>
      <c r="E79" t="s">
        <v>131</v>
      </c>
    </row>
    <row r="80" spans="1:28" x14ac:dyDescent="0.35">
      <c r="A80" t="s">
        <v>122</v>
      </c>
      <c r="C80" s="19" t="s">
        <v>124</v>
      </c>
      <c r="E80" t="s">
        <v>3</v>
      </c>
    </row>
    <row r="81" spans="1:28" x14ac:dyDescent="0.35">
      <c r="A81" t="s">
        <v>4</v>
      </c>
      <c r="C81" s="18" t="s">
        <v>124</v>
      </c>
      <c r="E81" t="s">
        <v>133</v>
      </c>
    </row>
    <row r="82" spans="1:28" x14ac:dyDescent="0.35">
      <c r="A82" t="s">
        <v>122</v>
      </c>
      <c r="C82" s="19" t="s">
        <v>125</v>
      </c>
      <c r="E82" t="s">
        <v>3</v>
      </c>
    </row>
    <row r="83" spans="1:28" x14ac:dyDescent="0.35">
      <c r="A83" t="s">
        <v>4</v>
      </c>
      <c r="C83" s="18" t="s">
        <v>125</v>
      </c>
      <c r="E83" t="s">
        <v>132</v>
      </c>
    </row>
    <row r="85" spans="1:28" x14ac:dyDescent="0.35">
      <c r="A85" s="11" t="s">
        <v>134</v>
      </c>
    </row>
    <row r="86" spans="1:28" x14ac:dyDescent="0.35">
      <c r="A86" t="s">
        <v>245</v>
      </c>
      <c r="W86" t="s">
        <v>298</v>
      </c>
    </row>
    <row r="87" spans="1:28" ht="21" customHeight="1" x14ac:dyDescent="0.35">
      <c r="A87" t="s">
        <v>246</v>
      </c>
      <c r="W87" s="25" t="s">
        <v>299</v>
      </c>
      <c r="X87" t="s">
        <v>306</v>
      </c>
      <c r="Y87" t="s">
        <v>315</v>
      </c>
    </row>
    <row r="88" spans="1:28" x14ac:dyDescent="0.35">
      <c r="A88" s="1" t="s">
        <v>144</v>
      </c>
      <c r="B88" s="8">
        <v>1</v>
      </c>
      <c r="C88" s="5" t="s">
        <v>21</v>
      </c>
      <c r="F88">
        <v>1</v>
      </c>
      <c r="G88">
        <v>1</v>
      </c>
      <c r="H88">
        <v>0</v>
      </c>
      <c r="I88" s="32">
        <v>0</v>
      </c>
      <c r="J88">
        <v>0</v>
      </c>
      <c r="K88" t="s">
        <v>209</v>
      </c>
      <c r="M88" s="26">
        <v>1</v>
      </c>
      <c r="O88">
        <v>1</v>
      </c>
      <c r="P88" s="40">
        <v>1</v>
      </c>
      <c r="Q88" s="32">
        <v>0</v>
      </c>
      <c r="R88">
        <v>0</v>
      </c>
      <c r="T88">
        <v>0</v>
      </c>
      <c r="V88">
        <v>1</v>
      </c>
      <c r="W88">
        <v>3</v>
      </c>
      <c r="X88">
        <v>3</v>
      </c>
      <c r="Y88">
        <v>2</v>
      </c>
      <c r="Z88">
        <v>0</v>
      </c>
      <c r="AA88">
        <v>0</v>
      </c>
      <c r="AB88" s="32">
        <v>0</v>
      </c>
    </row>
    <row r="89" spans="1:28" x14ac:dyDescent="0.35">
      <c r="B89" s="8">
        <v>2</v>
      </c>
      <c r="C89" s="5" t="s">
        <v>22</v>
      </c>
      <c r="F89">
        <v>0</v>
      </c>
      <c r="G89">
        <v>0</v>
      </c>
      <c r="H89">
        <v>0</v>
      </c>
      <c r="I89" s="32">
        <v>0</v>
      </c>
      <c r="J89">
        <v>0</v>
      </c>
      <c r="K89">
        <v>0</v>
      </c>
      <c r="M89" s="26">
        <v>0</v>
      </c>
      <c r="O89">
        <v>0</v>
      </c>
      <c r="P89" s="40">
        <v>0</v>
      </c>
      <c r="Q89" s="32">
        <v>2</v>
      </c>
      <c r="R89">
        <v>0</v>
      </c>
      <c r="T89">
        <v>0</v>
      </c>
      <c r="V89">
        <v>0</v>
      </c>
      <c r="W89">
        <v>0</v>
      </c>
      <c r="X89">
        <v>0</v>
      </c>
      <c r="Y89">
        <v>0</v>
      </c>
      <c r="Z89">
        <v>0</v>
      </c>
      <c r="AA89">
        <v>0</v>
      </c>
      <c r="AB89" s="32">
        <v>1</v>
      </c>
    </row>
    <row r="90" spans="1:28" x14ac:dyDescent="0.35">
      <c r="B90" s="8">
        <v>3</v>
      </c>
      <c r="C90" s="5" t="s">
        <v>23</v>
      </c>
      <c r="F90">
        <v>0</v>
      </c>
      <c r="G90">
        <v>0</v>
      </c>
      <c r="H90">
        <v>1</v>
      </c>
      <c r="I90" s="32">
        <v>1</v>
      </c>
      <c r="J90">
        <v>1</v>
      </c>
      <c r="K90">
        <v>0</v>
      </c>
      <c r="M90" s="26">
        <v>0</v>
      </c>
      <c r="O90">
        <v>0</v>
      </c>
      <c r="P90" s="40">
        <v>0</v>
      </c>
      <c r="Q90" s="32">
        <v>1</v>
      </c>
      <c r="R90">
        <v>1</v>
      </c>
      <c r="T90">
        <v>1</v>
      </c>
      <c r="V90">
        <v>0</v>
      </c>
      <c r="W90">
        <v>2</v>
      </c>
      <c r="X90">
        <v>0</v>
      </c>
      <c r="Y90">
        <v>0</v>
      </c>
      <c r="Z90">
        <v>1</v>
      </c>
      <c r="AA90">
        <v>1</v>
      </c>
      <c r="AB90" s="32">
        <v>1</v>
      </c>
    </row>
    <row r="91" spans="1:28" x14ac:dyDescent="0.35">
      <c r="B91" s="8">
        <v>4</v>
      </c>
      <c r="C91" s="5" t="s">
        <v>24</v>
      </c>
      <c r="F91">
        <v>0</v>
      </c>
      <c r="G91">
        <v>0</v>
      </c>
      <c r="H91">
        <v>0</v>
      </c>
      <c r="I91" s="32">
        <v>0</v>
      </c>
      <c r="J91">
        <v>0</v>
      </c>
      <c r="K91">
        <v>0</v>
      </c>
      <c r="M91" s="26">
        <v>0</v>
      </c>
      <c r="O91">
        <v>0</v>
      </c>
      <c r="P91" s="40">
        <v>0</v>
      </c>
      <c r="Q91" s="32">
        <v>0</v>
      </c>
      <c r="R91">
        <v>0</v>
      </c>
      <c r="T91">
        <v>0</v>
      </c>
      <c r="V91">
        <v>0</v>
      </c>
      <c r="W91">
        <v>0</v>
      </c>
      <c r="X91">
        <v>0</v>
      </c>
      <c r="Y91">
        <v>0</v>
      </c>
      <c r="Z91">
        <v>0</v>
      </c>
      <c r="AA91">
        <v>0</v>
      </c>
      <c r="AB91" s="32">
        <v>0</v>
      </c>
    </row>
    <row r="92" spans="1:28" x14ac:dyDescent="0.35">
      <c r="B92" s="8">
        <v>5</v>
      </c>
      <c r="C92" s="5" t="s">
        <v>25</v>
      </c>
      <c r="F92">
        <v>0</v>
      </c>
      <c r="G92">
        <v>0</v>
      </c>
      <c r="H92">
        <v>0</v>
      </c>
      <c r="I92" s="32">
        <v>0</v>
      </c>
      <c r="J92">
        <v>0</v>
      </c>
      <c r="K92">
        <v>0</v>
      </c>
      <c r="M92" s="26">
        <v>0</v>
      </c>
      <c r="O92">
        <v>0</v>
      </c>
      <c r="P92" s="40">
        <v>0</v>
      </c>
      <c r="Q92" s="32">
        <v>0</v>
      </c>
      <c r="R92">
        <v>0</v>
      </c>
      <c r="T92">
        <v>0</v>
      </c>
      <c r="V92">
        <v>0</v>
      </c>
      <c r="W92">
        <v>0</v>
      </c>
      <c r="X92">
        <v>0</v>
      </c>
      <c r="Y92">
        <v>0</v>
      </c>
      <c r="Z92">
        <v>0</v>
      </c>
      <c r="AA92">
        <v>0</v>
      </c>
      <c r="AB92" s="32">
        <v>0</v>
      </c>
    </row>
    <row r="93" spans="1:28" x14ac:dyDescent="0.35">
      <c r="B93" s="8">
        <v>6</v>
      </c>
      <c r="C93" s="5" t="s">
        <v>20</v>
      </c>
      <c r="F93">
        <v>0</v>
      </c>
      <c r="G93">
        <v>0</v>
      </c>
      <c r="H93">
        <v>0</v>
      </c>
      <c r="I93" s="32">
        <v>0</v>
      </c>
      <c r="J93">
        <v>0</v>
      </c>
      <c r="K93">
        <v>0</v>
      </c>
      <c r="M93" s="26">
        <v>0</v>
      </c>
      <c r="O93">
        <v>0</v>
      </c>
      <c r="P93" s="40">
        <v>0</v>
      </c>
      <c r="Q93" s="32">
        <v>0</v>
      </c>
      <c r="R93">
        <v>0</v>
      </c>
      <c r="T93">
        <v>1</v>
      </c>
      <c r="V93">
        <v>0</v>
      </c>
      <c r="W93">
        <v>0</v>
      </c>
      <c r="X93">
        <v>0</v>
      </c>
      <c r="Y93">
        <v>0</v>
      </c>
      <c r="Z93">
        <v>0</v>
      </c>
      <c r="AA93">
        <v>0</v>
      </c>
      <c r="AB93" s="32">
        <v>0</v>
      </c>
    </row>
    <row r="94" spans="1:28" x14ac:dyDescent="0.35">
      <c r="B94" s="8">
        <v>7</v>
      </c>
      <c r="C94" s="5" t="s">
        <v>126</v>
      </c>
      <c r="F94">
        <v>0</v>
      </c>
      <c r="G94">
        <v>0</v>
      </c>
      <c r="H94">
        <v>0</v>
      </c>
      <c r="I94" s="32">
        <v>0</v>
      </c>
      <c r="J94">
        <v>0</v>
      </c>
      <c r="K94">
        <v>0</v>
      </c>
      <c r="M94" s="26">
        <v>0</v>
      </c>
      <c r="O94">
        <v>0</v>
      </c>
      <c r="P94" s="40">
        <v>0</v>
      </c>
      <c r="Q94" s="32">
        <v>0</v>
      </c>
      <c r="R94">
        <v>0</v>
      </c>
      <c r="T94">
        <v>0</v>
      </c>
      <c r="V94">
        <v>0</v>
      </c>
      <c r="W94">
        <v>0</v>
      </c>
      <c r="X94">
        <v>0</v>
      </c>
      <c r="Y94">
        <v>0</v>
      </c>
      <c r="Z94">
        <v>0</v>
      </c>
      <c r="AA94">
        <v>0</v>
      </c>
      <c r="AB94" s="32">
        <v>0</v>
      </c>
    </row>
    <row r="95" spans="1:28" x14ac:dyDescent="0.35">
      <c r="B95" s="8">
        <v>8</v>
      </c>
      <c r="C95" s="5" t="s">
        <v>127</v>
      </c>
      <c r="F95">
        <v>0</v>
      </c>
      <c r="G95">
        <v>0</v>
      </c>
      <c r="H95">
        <v>0</v>
      </c>
      <c r="I95" s="32">
        <v>0</v>
      </c>
      <c r="J95">
        <v>0</v>
      </c>
      <c r="K95">
        <v>0</v>
      </c>
      <c r="M95" s="26">
        <v>0</v>
      </c>
      <c r="O95">
        <v>0</v>
      </c>
      <c r="P95" s="40">
        <v>0</v>
      </c>
      <c r="Q95" s="32">
        <v>0</v>
      </c>
      <c r="R95">
        <v>0</v>
      </c>
      <c r="T95">
        <v>0</v>
      </c>
      <c r="V95">
        <v>0</v>
      </c>
      <c r="X95">
        <v>0</v>
      </c>
      <c r="Y95">
        <v>0</v>
      </c>
      <c r="Z95">
        <v>0</v>
      </c>
      <c r="AA95">
        <v>0</v>
      </c>
      <c r="AB95" s="32">
        <v>0</v>
      </c>
    </row>
    <row r="96" spans="1:28" x14ac:dyDescent="0.35">
      <c r="A96" s="1" t="s">
        <v>143</v>
      </c>
      <c r="B96" s="8"/>
      <c r="C96" s="5"/>
    </row>
    <row r="97" spans="1:28" x14ac:dyDescent="0.35">
      <c r="A97" t="s">
        <v>245</v>
      </c>
      <c r="B97" s="8"/>
      <c r="C97" s="5"/>
      <c r="P97" s="40" t="s">
        <v>247</v>
      </c>
      <c r="V97">
        <v>0</v>
      </c>
    </row>
    <row r="98" spans="1:28" x14ac:dyDescent="0.35">
      <c r="A98" t="s">
        <v>246</v>
      </c>
      <c r="B98" s="8" t="s">
        <v>9</v>
      </c>
      <c r="C98" s="5" t="s">
        <v>10</v>
      </c>
      <c r="F98">
        <v>0</v>
      </c>
      <c r="G98">
        <v>1</v>
      </c>
      <c r="H98">
        <v>3</v>
      </c>
      <c r="I98" s="32">
        <v>0</v>
      </c>
      <c r="J98">
        <v>2</v>
      </c>
      <c r="K98">
        <v>1</v>
      </c>
      <c r="M98" s="26">
        <v>0</v>
      </c>
      <c r="O98">
        <v>0</v>
      </c>
      <c r="P98" s="40" t="s">
        <v>248</v>
      </c>
      <c r="T98">
        <v>1</v>
      </c>
      <c r="V98">
        <v>0</v>
      </c>
      <c r="W98">
        <v>0</v>
      </c>
      <c r="X98">
        <v>2</v>
      </c>
      <c r="Y98">
        <v>0</v>
      </c>
      <c r="Z98">
        <v>0</v>
      </c>
      <c r="AA98">
        <v>0</v>
      </c>
      <c r="AB98" s="32">
        <v>0</v>
      </c>
    </row>
    <row r="99" spans="1:28" x14ac:dyDescent="0.35">
      <c r="B99" s="8">
        <v>1</v>
      </c>
      <c r="C99" s="5" t="s">
        <v>11</v>
      </c>
      <c r="F99">
        <v>1</v>
      </c>
      <c r="G99">
        <v>0</v>
      </c>
      <c r="H99">
        <v>1</v>
      </c>
      <c r="I99" s="32">
        <v>0</v>
      </c>
      <c r="J99">
        <v>0</v>
      </c>
      <c r="K99">
        <v>0</v>
      </c>
      <c r="M99" s="26">
        <v>1</v>
      </c>
      <c r="O99">
        <v>1</v>
      </c>
      <c r="P99" s="40">
        <v>1</v>
      </c>
      <c r="Q99" s="32">
        <v>0</v>
      </c>
      <c r="R99">
        <v>1</v>
      </c>
      <c r="T99">
        <v>0</v>
      </c>
      <c r="V99">
        <v>0</v>
      </c>
      <c r="W99">
        <v>0</v>
      </c>
      <c r="X99">
        <v>0</v>
      </c>
      <c r="Y99">
        <v>2</v>
      </c>
      <c r="Z99">
        <v>0</v>
      </c>
      <c r="AA99">
        <v>0</v>
      </c>
      <c r="AB99" s="32">
        <v>0</v>
      </c>
    </row>
    <row r="100" spans="1:28" x14ac:dyDescent="0.35">
      <c r="B100" s="8" t="s">
        <v>12</v>
      </c>
      <c r="C100" s="5" t="s">
        <v>13</v>
      </c>
      <c r="F100">
        <v>0</v>
      </c>
      <c r="G100">
        <v>0</v>
      </c>
      <c r="H100">
        <v>0</v>
      </c>
      <c r="I100" s="32">
        <v>1</v>
      </c>
      <c r="J100">
        <v>0</v>
      </c>
      <c r="K100">
        <v>0</v>
      </c>
      <c r="M100" s="26">
        <v>0</v>
      </c>
      <c r="O100">
        <v>0</v>
      </c>
      <c r="P100" s="40">
        <v>0</v>
      </c>
      <c r="Q100" s="32">
        <v>0</v>
      </c>
      <c r="R100">
        <v>0</v>
      </c>
      <c r="T100">
        <v>0</v>
      </c>
      <c r="V100">
        <v>0</v>
      </c>
      <c r="W100">
        <v>4</v>
      </c>
      <c r="X100">
        <v>0</v>
      </c>
      <c r="Y100">
        <v>0</v>
      </c>
      <c r="Z100">
        <v>1</v>
      </c>
      <c r="AA100">
        <v>1</v>
      </c>
      <c r="AB100" s="32">
        <v>0</v>
      </c>
    </row>
    <row r="101" spans="1:28" x14ac:dyDescent="0.35">
      <c r="B101" s="8">
        <v>2</v>
      </c>
      <c r="C101" s="5" t="s">
        <v>14</v>
      </c>
      <c r="E101" s="5"/>
      <c r="F101">
        <v>0</v>
      </c>
      <c r="G101">
        <v>0</v>
      </c>
      <c r="H101">
        <v>0</v>
      </c>
      <c r="I101" s="32">
        <v>3</v>
      </c>
      <c r="J101">
        <v>0</v>
      </c>
      <c r="K101">
        <v>0</v>
      </c>
      <c r="M101" s="26">
        <v>0</v>
      </c>
      <c r="O101">
        <v>0</v>
      </c>
      <c r="P101" s="40">
        <v>0</v>
      </c>
      <c r="Q101" s="32">
        <v>1</v>
      </c>
      <c r="R101">
        <v>0</v>
      </c>
      <c r="T101">
        <v>0</v>
      </c>
      <c r="V101">
        <v>1</v>
      </c>
      <c r="W101">
        <v>8</v>
      </c>
      <c r="X101">
        <v>0</v>
      </c>
      <c r="Y101">
        <v>0</v>
      </c>
      <c r="Z101">
        <v>0</v>
      </c>
      <c r="AA101">
        <v>0</v>
      </c>
      <c r="AB101" s="32">
        <v>0</v>
      </c>
    </row>
    <row r="102" spans="1:28" x14ac:dyDescent="0.35">
      <c r="B102" s="8" t="s">
        <v>15</v>
      </c>
      <c r="C102" s="5" t="s">
        <v>16</v>
      </c>
      <c r="E102" s="5"/>
      <c r="F102">
        <v>0</v>
      </c>
      <c r="G102">
        <v>0</v>
      </c>
      <c r="H102">
        <v>0</v>
      </c>
      <c r="I102" s="32">
        <v>0</v>
      </c>
      <c r="J102">
        <v>0</v>
      </c>
      <c r="K102">
        <v>0</v>
      </c>
      <c r="M102" s="26">
        <v>0</v>
      </c>
      <c r="O102">
        <v>0</v>
      </c>
      <c r="P102" s="40">
        <v>0</v>
      </c>
      <c r="Q102" s="32">
        <v>0</v>
      </c>
      <c r="R102">
        <v>0</v>
      </c>
      <c r="T102">
        <v>0</v>
      </c>
      <c r="V102">
        <v>0</v>
      </c>
      <c r="W102">
        <v>3</v>
      </c>
      <c r="X102">
        <v>0</v>
      </c>
      <c r="Y102">
        <v>0</v>
      </c>
      <c r="Z102">
        <v>0</v>
      </c>
      <c r="AA102">
        <v>0</v>
      </c>
      <c r="AB102" s="32">
        <v>0</v>
      </c>
    </row>
    <row r="103" spans="1:28" x14ac:dyDescent="0.35">
      <c r="B103" s="8">
        <v>3</v>
      </c>
      <c r="C103" s="5" t="s">
        <v>17</v>
      </c>
      <c r="E103" s="5"/>
      <c r="F103">
        <v>0</v>
      </c>
      <c r="G103">
        <v>0</v>
      </c>
      <c r="H103">
        <v>0</v>
      </c>
      <c r="I103" s="32">
        <v>0</v>
      </c>
      <c r="J103">
        <v>0</v>
      </c>
      <c r="K103">
        <v>0</v>
      </c>
      <c r="M103" s="26">
        <v>0</v>
      </c>
      <c r="O103">
        <v>0</v>
      </c>
      <c r="P103" s="40">
        <v>0</v>
      </c>
      <c r="Q103" s="32">
        <v>0</v>
      </c>
      <c r="R103">
        <v>0</v>
      </c>
      <c r="T103">
        <v>0</v>
      </c>
      <c r="V103">
        <v>0</v>
      </c>
      <c r="W103">
        <v>0</v>
      </c>
      <c r="X103">
        <v>0</v>
      </c>
      <c r="Y103">
        <v>0</v>
      </c>
      <c r="Z103">
        <v>0</v>
      </c>
      <c r="AA103">
        <v>0</v>
      </c>
      <c r="AB103" s="32">
        <v>0</v>
      </c>
    </row>
    <row r="104" spans="1:28" x14ac:dyDescent="0.35">
      <c r="B104" s="8">
        <v>4</v>
      </c>
      <c r="C104" s="5" t="s">
        <v>18</v>
      </c>
      <c r="E104" s="5"/>
      <c r="F104">
        <v>0</v>
      </c>
      <c r="G104">
        <v>0</v>
      </c>
      <c r="H104">
        <v>1</v>
      </c>
      <c r="I104" s="32">
        <v>0</v>
      </c>
      <c r="J104">
        <v>0</v>
      </c>
      <c r="K104">
        <v>0</v>
      </c>
      <c r="M104" s="26">
        <v>0</v>
      </c>
      <c r="O104">
        <v>0</v>
      </c>
      <c r="P104" s="40">
        <v>0</v>
      </c>
      <c r="Q104" s="32">
        <v>0</v>
      </c>
      <c r="R104">
        <v>0</v>
      </c>
      <c r="T104">
        <v>0</v>
      </c>
      <c r="V104">
        <v>0</v>
      </c>
      <c r="W104">
        <v>1</v>
      </c>
      <c r="X104">
        <v>0</v>
      </c>
      <c r="Y104">
        <v>1</v>
      </c>
      <c r="Z104">
        <v>0</v>
      </c>
      <c r="AA104">
        <v>0</v>
      </c>
      <c r="AB104" s="32">
        <v>2</v>
      </c>
    </row>
    <row r="105" spans="1:28" x14ac:dyDescent="0.35">
      <c r="B105" s="8">
        <v>5</v>
      </c>
      <c r="C105" s="5" t="s">
        <v>19</v>
      </c>
      <c r="E105" s="5"/>
      <c r="F105">
        <v>0</v>
      </c>
      <c r="G105">
        <v>0</v>
      </c>
      <c r="H105">
        <v>0</v>
      </c>
      <c r="I105" s="32">
        <v>0</v>
      </c>
      <c r="J105">
        <v>0</v>
      </c>
      <c r="K105">
        <v>0</v>
      </c>
      <c r="M105" s="26">
        <v>0</v>
      </c>
      <c r="O105">
        <v>0</v>
      </c>
      <c r="P105" s="40">
        <v>0</v>
      </c>
      <c r="Q105" s="32">
        <v>0</v>
      </c>
      <c r="R105">
        <v>0</v>
      </c>
      <c r="T105">
        <v>0</v>
      </c>
      <c r="V105">
        <v>0</v>
      </c>
      <c r="W105">
        <v>0</v>
      </c>
      <c r="X105">
        <v>0</v>
      </c>
      <c r="Y105">
        <v>0</v>
      </c>
      <c r="Z105">
        <v>0</v>
      </c>
      <c r="AA105">
        <v>0</v>
      </c>
      <c r="AB105" s="32">
        <v>0</v>
      </c>
    </row>
    <row r="106" spans="1:28" x14ac:dyDescent="0.35">
      <c r="B106" s="8">
        <v>6</v>
      </c>
      <c r="C106" s="5" t="s">
        <v>20</v>
      </c>
      <c r="E106" s="5"/>
      <c r="F106">
        <v>0</v>
      </c>
      <c r="G106">
        <v>0</v>
      </c>
      <c r="H106">
        <v>0</v>
      </c>
      <c r="I106" s="32">
        <v>0</v>
      </c>
      <c r="J106">
        <v>0</v>
      </c>
      <c r="K106">
        <v>0</v>
      </c>
      <c r="M106" s="26">
        <v>0</v>
      </c>
      <c r="O106">
        <v>0</v>
      </c>
      <c r="P106" s="40">
        <v>0</v>
      </c>
      <c r="Q106" s="32">
        <v>0</v>
      </c>
      <c r="R106">
        <v>0</v>
      </c>
      <c r="T106">
        <v>0</v>
      </c>
      <c r="V106">
        <v>0</v>
      </c>
      <c r="W106">
        <v>0</v>
      </c>
      <c r="X106">
        <v>0</v>
      </c>
      <c r="Y106">
        <v>0</v>
      </c>
      <c r="Z106">
        <v>0</v>
      </c>
      <c r="AA106">
        <v>0</v>
      </c>
      <c r="AB106" s="32">
        <v>0</v>
      </c>
    </row>
    <row r="107" spans="1:28" x14ac:dyDescent="0.35">
      <c r="B107" s="8">
        <v>7</v>
      </c>
      <c r="C107" s="5" t="s">
        <v>126</v>
      </c>
      <c r="E107" s="5"/>
      <c r="F107">
        <v>0</v>
      </c>
      <c r="G107">
        <v>0</v>
      </c>
      <c r="H107">
        <v>0</v>
      </c>
      <c r="I107" s="32">
        <v>0</v>
      </c>
      <c r="J107">
        <v>0</v>
      </c>
      <c r="K107">
        <v>0</v>
      </c>
      <c r="M107" s="26">
        <v>0</v>
      </c>
      <c r="O107">
        <v>0</v>
      </c>
      <c r="P107" s="40">
        <v>0</v>
      </c>
      <c r="Q107" s="32">
        <v>0</v>
      </c>
      <c r="R107">
        <v>0</v>
      </c>
      <c r="T107">
        <v>0</v>
      </c>
      <c r="V107">
        <v>0</v>
      </c>
      <c r="W107">
        <v>0</v>
      </c>
      <c r="X107">
        <v>0</v>
      </c>
      <c r="Y107">
        <v>0</v>
      </c>
      <c r="Z107">
        <v>0</v>
      </c>
      <c r="AA107">
        <v>0</v>
      </c>
      <c r="AB107" s="32">
        <v>0</v>
      </c>
    </row>
    <row r="108" spans="1:28" x14ac:dyDescent="0.35">
      <c r="B108" s="8">
        <v>8</v>
      </c>
      <c r="C108" s="5" t="s">
        <v>127</v>
      </c>
      <c r="E108" s="5"/>
      <c r="H108">
        <v>0</v>
      </c>
      <c r="I108" s="32">
        <v>0</v>
      </c>
      <c r="J108">
        <v>0</v>
      </c>
      <c r="K108">
        <v>0</v>
      </c>
      <c r="M108" s="26">
        <v>0</v>
      </c>
      <c r="O108">
        <v>0</v>
      </c>
      <c r="P108" s="40">
        <v>0</v>
      </c>
      <c r="Q108" s="32">
        <v>0</v>
      </c>
      <c r="R108">
        <v>1</v>
      </c>
      <c r="T108">
        <v>0</v>
      </c>
      <c r="V108">
        <v>0</v>
      </c>
      <c r="W108">
        <v>0</v>
      </c>
      <c r="X108">
        <v>0</v>
      </c>
      <c r="Y108">
        <v>0</v>
      </c>
      <c r="Z108">
        <v>0</v>
      </c>
      <c r="AA108">
        <v>0</v>
      </c>
      <c r="AB108" s="32">
        <v>0</v>
      </c>
    </row>
    <row r="109" spans="1:28" x14ac:dyDescent="0.35">
      <c r="A109" s="1" t="s">
        <v>130</v>
      </c>
      <c r="B109" s="8">
        <v>1</v>
      </c>
      <c r="C109" s="28" t="s">
        <v>26</v>
      </c>
      <c r="F109">
        <v>1</v>
      </c>
      <c r="G109">
        <v>1</v>
      </c>
      <c r="H109">
        <v>0</v>
      </c>
      <c r="I109" s="32">
        <v>0</v>
      </c>
      <c r="J109">
        <v>0</v>
      </c>
      <c r="M109" s="26">
        <v>1</v>
      </c>
      <c r="O109">
        <v>0</v>
      </c>
      <c r="P109" s="40">
        <v>0</v>
      </c>
      <c r="Q109" s="32">
        <v>0</v>
      </c>
      <c r="T109">
        <v>0</v>
      </c>
      <c r="V109">
        <v>1</v>
      </c>
      <c r="W109">
        <v>0</v>
      </c>
      <c r="X109">
        <v>2</v>
      </c>
      <c r="Y109">
        <v>0</v>
      </c>
      <c r="Z109">
        <v>0</v>
      </c>
      <c r="AA109">
        <v>0</v>
      </c>
      <c r="AB109" s="32">
        <v>0</v>
      </c>
    </row>
    <row r="110" spans="1:28" x14ac:dyDescent="0.35">
      <c r="B110" s="8">
        <v>2</v>
      </c>
      <c r="C110" s="28" t="s">
        <v>27</v>
      </c>
      <c r="F110">
        <v>1</v>
      </c>
      <c r="H110">
        <v>0</v>
      </c>
      <c r="I110" s="32">
        <v>0</v>
      </c>
      <c r="J110">
        <v>0</v>
      </c>
      <c r="M110" s="26">
        <v>0</v>
      </c>
      <c r="O110">
        <v>1</v>
      </c>
      <c r="P110" s="40">
        <v>1</v>
      </c>
      <c r="Q110" s="32">
        <v>0</v>
      </c>
      <c r="R110">
        <v>0</v>
      </c>
      <c r="T110">
        <v>0</v>
      </c>
      <c r="V110">
        <v>0</v>
      </c>
      <c r="W110">
        <v>0</v>
      </c>
      <c r="X110">
        <v>0</v>
      </c>
      <c r="Y110">
        <v>1</v>
      </c>
      <c r="Z110">
        <v>2</v>
      </c>
      <c r="AA110">
        <v>0</v>
      </c>
      <c r="AB110" s="32">
        <v>1</v>
      </c>
    </row>
    <row r="111" spans="1:28" x14ac:dyDescent="0.35">
      <c r="A111" s="24" t="s">
        <v>177</v>
      </c>
      <c r="B111" s="8">
        <v>3</v>
      </c>
      <c r="C111" s="28" t="s">
        <v>28</v>
      </c>
      <c r="F111">
        <v>0</v>
      </c>
      <c r="H111">
        <v>0</v>
      </c>
      <c r="I111" s="32">
        <v>0</v>
      </c>
      <c r="J111">
        <v>0</v>
      </c>
      <c r="M111" s="26">
        <v>0</v>
      </c>
      <c r="O111">
        <v>0</v>
      </c>
      <c r="P111" s="40">
        <v>0</v>
      </c>
      <c r="Q111" s="32">
        <v>0</v>
      </c>
      <c r="R111">
        <v>0</v>
      </c>
      <c r="T111">
        <v>0</v>
      </c>
      <c r="V111">
        <v>0</v>
      </c>
      <c r="W111">
        <v>0</v>
      </c>
      <c r="X111">
        <v>0</v>
      </c>
      <c r="Y111">
        <v>0</v>
      </c>
      <c r="Z111">
        <v>0</v>
      </c>
      <c r="AA111">
        <v>0</v>
      </c>
      <c r="AB111" s="32">
        <v>0</v>
      </c>
    </row>
    <row r="112" spans="1:28" x14ac:dyDescent="0.35">
      <c r="B112" s="8">
        <v>4</v>
      </c>
      <c r="C112" s="28" t="s">
        <v>29</v>
      </c>
      <c r="F112">
        <v>0</v>
      </c>
      <c r="H112">
        <v>1</v>
      </c>
      <c r="I112" s="32">
        <v>0</v>
      </c>
      <c r="J112">
        <v>2</v>
      </c>
      <c r="M112" s="26">
        <v>0</v>
      </c>
      <c r="O112">
        <v>0</v>
      </c>
      <c r="P112" s="40">
        <v>0</v>
      </c>
      <c r="Q112" s="32">
        <v>1</v>
      </c>
      <c r="R112">
        <v>1</v>
      </c>
      <c r="T112">
        <v>1</v>
      </c>
      <c r="V112">
        <v>0</v>
      </c>
      <c r="W112">
        <v>0</v>
      </c>
      <c r="X112">
        <v>0</v>
      </c>
      <c r="Y112">
        <v>0</v>
      </c>
      <c r="Z112">
        <v>3</v>
      </c>
      <c r="AA112">
        <v>1</v>
      </c>
      <c r="AB112" s="32">
        <v>1</v>
      </c>
    </row>
    <row r="113" spans="1:28" x14ac:dyDescent="0.35">
      <c r="B113" s="8">
        <v>5</v>
      </c>
      <c r="C113" s="28" t="s">
        <v>30</v>
      </c>
      <c r="F113">
        <v>0</v>
      </c>
      <c r="H113">
        <v>0</v>
      </c>
      <c r="I113" s="32">
        <v>1</v>
      </c>
      <c r="J113">
        <v>0</v>
      </c>
      <c r="M113" s="26">
        <v>0</v>
      </c>
      <c r="O113">
        <v>0</v>
      </c>
      <c r="P113" s="40">
        <v>0</v>
      </c>
      <c r="Q113" s="32">
        <v>0</v>
      </c>
      <c r="R113">
        <v>0</v>
      </c>
      <c r="T113">
        <v>0</v>
      </c>
      <c r="V113">
        <v>0</v>
      </c>
      <c r="W113">
        <v>15</v>
      </c>
      <c r="X113">
        <v>0</v>
      </c>
      <c r="Y113">
        <v>0</v>
      </c>
      <c r="Z113">
        <v>0</v>
      </c>
      <c r="AA113">
        <v>0</v>
      </c>
      <c r="AB113" s="32">
        <v>0</v>
      </c>
    </row>
    <row r="114" spans="1:28" x14ac:dyDescent="0.35">
      <c r="B114" s="8">
        <v>6</v>
      </c>
      <c r="C114" s="28" t="s">
        <v>20</v>
      </c>
      <c r="F114">
        <v>1</v>
      </c>
      <c r="H114">
        <v>0</v>
      </c>
      <c r="I114" s="32">
        <v>0</v>
      </c>
      <c r="J114">
        <v>0</v>
      </c>
      <c r="M114" s="26">
        <v>0</v>
      </c>
      <c r="O114">
        <v>0</v>
      </c>
      <c r="P114" s="40">
        <v>0</v>
      </c>
      <c r="Q114" s="32">
        <v>0</v>
      </c>
      <c r="R114">
        <v>0</v>
      </c>
      <c r="T114">
        <v>0</v>
      </c>
      <c r="V114">
        <v>0</v>
      </c>
      <c r="W114">
        <v>0</v>
      </c>
      <c r="X114">
        <v>0</v>
      </c>
      <c r="Y114">
        <v>0</v>
      </c>
      <c r="Z114">
        <v>0</v>
      </c>
      <c r="AA114">
        <v>0</v>
      </c>
      <c r="AB114" s="32">
        <v>0</v>
      </c>
    </row>
    <row r="115" spans="1:28" x14ac:dyDescent="0.35">
      <c r="B115" s="8">
        <v>7</v>
      </c>
      <c r="C115" s="28" t="s">
        <v>126</v>
      </c>
      <c r="F115">
        <v>0</v>
      </c>
      <c r="H115">
        <v>0</v>
      </c>
      <c r="I115" s="32">
        <v>0</v>
      </c>
      <c r="J115">
        <v>0</v>
      </c>
      <c r="M115" s="26">
        <v>0</v>
      </c>
      <c r="O115">
        <v>0</v>
      </c>
      <c r="P115" s="40">
        <v>0</v>
      </c>
      <c r="Q115" s="32">
        <v>0</v>
      </c>
      <c r="R115">
        <v>0</v>
      </c>
      <c r="T115">
        <v>0</v>
      </c>
      <c r="V115">
        <v>0</v>
      </c>
      <c r="W115">
        <v>0</v>
      </c>
      <c r="X115">
        <v>0</v>
      </c>
      <c r="Y115">
        <v>0</v>
      </c>
      <c r="Z115">
        <v>0</v>
      </c>
      <c r="AA115">
        <v>0</v>
      </c>
      <c r="AB115" s="32">
        <v>0</v>
      </c>
    </row>
    <row r="116" spans="1:28" x14ac:dyDescent="0.35">
      <c r="B116" s="8">
        <v>8</v>
      </c>
      <c r="C116" s="5" t="s">
        <v>127</v>
      </c>
      <c r="F116">
        <v>0</v>
      </c>
      <c r="G116">
        <v>0</v>
      </c>
      <c r="H116">
        <v>0</v>
      </c>
      <c r="I116" s="32">
        <v>0</v>
      </c>
      <c r="J116">
        <v>0</v>
      </c>
      <c r="M116" s="26">
        <v>0</v>
      </c>
      <c r="O116">
        <v>0</v>
      </c>
      <c r="P116" s="40">
        <v>0</v>
      </c>
      <c r="R116">
        <v>0</v>
      </c>
      <c r="T116">
        <v>0</v>
      </c>
      <c r="V116">
        <v>0</v>
      </c>
      <c r="W116">
        <v>0</v>
      </c>
      <c r="X116">
        <v>0</v>
      </c>
      <c r="Y116">
        <v>0</v>
      </c>
      <c r="Z116">
        <v>0</v>
      </c>
      <c r="AA116">
        <v>0</v>
      </c>
      <c r="AB116" s="32">
        <v>0</v>
      </c>
    </row>
    <row r="117" spans="1:28" x14ac:dyDescent="0.35">
      <c r="A117" t="s">
        <v>245</v>
      </c>
      <c r="B117" s="8"/>
      <c r="C117" s="5"/>
    </row>
    <row r="118" spans="1:28" x14ac:dyDescent="0.35">
      <c r="A118" t="s">
        <v>304</v>
      </c>
      <c r="B118" s="8"/>
      <c r="C118" s="5"/>
      <c r="X118" t="s">
        <v>305</v>
      </c>
    </row>
    <row r="119" spans="1:28" x14ac:dyDescent="0.35">
      <c r="A119" s="1" t="s">
        <v>131</v>
      </c>
      <c r="B119" s="8">
        <v>1</v>
      </c>
      <c r="C119" s="5" t="s">
        <v>32</v>
      </c>
      <c r="F119">
        <v>1</v>
      </c>
      <c r="G119">
        <v>0</v>
      </c>
      <c r="H119">
        <v>0</v>
      </c>
      <c r="I119" s="32">
        <v>0</v>
      </c>
      <c r="J119">
        <v>1</v>
      </c>
      <c r="K119">
        <v>1</v>
      </c>
      <c r="M119" s="26">
        <v>1</v>
      </c>
      <c r="O119">
        <v>1</v>
      </c>
      <c r="P119" s="40">
        <v>0</v>
      </c>
      <c r="Q119" s="32">
        <v>0</v>
      </c>
      <c r="R119">
        <v>0</v>
      </c>
      <c r="T119">
        <v>1</v>
      </c>
      <c r="V119">
        <v>1</v>
      </c>
      <c r="W119">
        <v>1</v>
      </c>
      <c r="X119">
        <v>2</v>
      </c>
      <c r="Y119">
        <v>1</v>
      </c>
      <c r="Z119">
        <v>2</v>
      </c>
      <c r="AA119">
        <v>1</v>
      </c>
      <c r="AB119" s="32">
        <v>1</v>
      </c>
    </row>
    <row r="120" spans="1:28" x14ac:dyDescent="0.35">
      <c r="B120" s="8">
        <v>2</v>
      </c>
      <c r="C120" s="5" t="s">
        <v>33</v>
      </c>
      <c r="F120">
        <v>1</v>
      </c>
      <c r="G120">
        <v>0</v>
      </c>
      <c r="H120">
        <v>0</v>
      </c>
      <c r="I120" s="32">
        <v>0</v>
      </c>
      <c r="J120">
        <v>0</v>
      </c>
      <c r="K120">
        <v>0</v>
      </c>
      <c r="M120" s="26">
        <v>0</v>
      </c>
      <c r="O120">
        <v>0</v>
      </c>
      <c r="P120" s="40">
        <v>1</v>
      </c>
      <c r="Q120" s="32">
        <v>0</v>
      </c>
      <c r="R120">
        <v>1</v>
      </c>
      <c r="T120">
        <v>0</v>
      </c>
      <c r="V120">
        <v>0</v>
      </c>
      <c r="W120">
        <v>0</v>
      </c>
      <c r="X120">
        <v>0</v>
      </c>
      <c r="Y120">
        <v>0</v>
      </c>
      <c r="Z120">
        <v>0</v>
      </c>
      <c r="AA120">
        <v>0</v>
      </c>
      <c r="AB120" s="32">
        <v>1</v>
      </c>
    </row>
    <row r="121" spans="1:28" x14ac:dyDescent="0.35">
      <c r="B121" s="8">
        <v>3</v>
      </c>
      <c r="C121" s="5" t="s">
        <v>34</v>
      </c>
      <c r="F121">
        <v>0</v>
      </c>
      <c r="G121">
        <v>0</v>
      </c>
      <c r="H121">
        <v>0</v>
      </c>
      <c r="I121" s="32">
        <v>0</v>
      </c>
      <c r="J121">
        <v>0</v>
      </c>
      <c r="K121">
        <v>0</v>
      </c>
      <c r="M121" s="26">
        <v>0</v>
      </c>
      <c r="O121">
        <v>0</v>
      </c>
      <c r="P121" s="40">
        <v>0</v>
      </c>
      <c r="Q121" s="32">
        <v>0</v>
      </c>
      <c r="R121">
        <v>0</v>
      </c>
      <c r="T121">
        <v>0</v>
      </c>
      <c r="V121">
        <v>0</v>
      </c>
      <c r="W121">
        <v>0</v>
      </c>
      <c r="X121">
        <v>0</v>
      </c>
      <c r="Y121">
        <v>0</v>
      </c>
      <c r="Z121">
        <v>0</v>
      </c>
      <c r="AA121">
        <v>0</v>
      </c>
      <c r="AB121" s="32">
        <v>0</v>
      </c>
    </row>
    <row r="122" spans="1:28" x14ac:dyDescent="0.35">
      <c r="B122" s="8">
        <v>4</v>
      </c>
      <c r="C122" s="5" t="s">
        <v>35</v>
      </c>
      <c r="F122">
        <v>0</v>
      </c>
      <c r="G122">
        <v>1</v>
      </c>
      <c r="H122">
        <v>1</v>
      </c>
      <c r="I122" s="32">
        <v>1</v>
      </c>
      <c r="J122">
        <v>0</v>
      </c>
      <c r="K122">
        <v>0</v>
      </c>
      <c r="M122" s="26">
        <v>0</v>
      </c>
      <c r="O122">
        <v>0</v>
      </c>
      <c r="P122" s="40">
        <v>0</v>
      </c>
      <c r="Q122" s="32">
        <v>1</v>
      </c>
      <c r="R122">
        <v>0</v>
      </c>
      <c r="T122">
        <v>0</v>
      </c>
      <c r="V122">
        <v>0</v>
      </c>
      <c r="W122">
        <v>0</v>
      </c>
      <c r="X122">
        <v>0</v>
      </c>
      <c r="Y122">
        <v>0</v>
      </c>
      <c r="Z122">
        <v>3</v>
      </c>
      <c r="AA122">
        <v>0</v>
      </c>
      <c r="AB122" s="32">
        <v>1</v>
      </c>
    </row>
    <row r="123" spans="1:28" x14ac:dyDescent="0.35">
      <c r="B123" s="8">
        <v>5</v>
      </c>
      <c r="C123" s="5" t="s">
        <v>36</v>
      </c>
      <c r="F123">
        <v>0</v>
      </c>
      <c r="G123">
        <v>0</v>
      </c>
      <c r="H123">
        <v>0</v>
      </c>
      <c r="I123" s="32">
        <v>0</v>
      </c>
      <c r="J123">
        <v>0</v>
      </c>
      <c r="K123">
        <v>0</v>
      </c>
      <c r="M123" s="26">
        <v>0</v>
      </c>
      <c r="O123">
        <v>0</v>
      </c>
      <c r="P123" s="40">
        <v>0</v>
      </c>
      <c r="Q123" s="32">
        <v>0</v>
      </c>
      <c r="R123">
        <v>0</v>
      </c>
      <c r="T123">
        <v>0</v>
      </c>
      <c r="V123">
        <v>0</v>
      </c>
      <c r="W123">
        <v>0</v>
      </c>
      <c r="X123">
        <v>0</v>
      </c>
      <c r="Y123">
        <v>0</v>
      </c>
      <c r="Z123">
        <v>0</v>
      </c>
      <c r="AA123">
        <v>0</v>
      </c>
      <c r="AB123" s="32">
        <v>0</v>
      </c>
    </row>
    <row r="124" spans="1:28" x14ac:dyDescent="0.35">
      <c r="B124" s="8">
        <v>6</v>
      </c>
      <c r="C124" s="5" t="s">
        <v>20</v>
      </c>
      <c r="F124">
        <v>0</v>
      </c>
      <c r="H124">
        <v>0</v>
      </c>
      <c r="I124" s="32">
        <v>0</v>
      </c>
      <c r="J124">
        <v>0</v>
      </c>
      <c r="K124">
        <v>0</v>
      </c>
      <c r="M124" s="26">
        <v>0</v>
      </c>
      <c r="O124">
        <v>0</v>
      </c>
      <c r="P124" s="40">
        <v>0</v>
      </c>
      <c r="Q124" s="32">
        <v>0</v>
      </c>
      <c r="R124">
        <v>0</v>
      </c>
      <c r="T124">
        <v>0</v>
      </c>
      <c r="V124">
        <v>0</v>
      </c>
      <c r="W124">
        <v>0</v>
      </c>
      <c r="X124">
        <v>0</v>
      </c>
      <c r="Y124">
        <v>0</v>
      </c>
      <c r="Z124">
        <v>0</v>
      </c>
      <c r="AA124">
        <v>0</v>
      </c>
      <c r="AB124" s="32">
        <v>0</v>
      </c>
    </row>
    <row r="125" spans="1:28" x14ac:dyDescent="0.35">
      <c r="B125" s="8">
        <v>7</v>
      </c>
      <c r="C125" s="5" t="s">
        <v>126</v>
      </c>
      <c r="F125">
        <v>0</v>
      </c>
      <c r="H125">
        <v>0</v>
      </c>
      <c r="I125" s="32">
        <v>0</v>
      </c>
      <c r="J125">
        <v>0</v>
      </c>
      <c r="K125">
        <v>0</v>
      </c>
      <c r="M125" s="26">
        <v>0</v>
      </c>
      <c r="O125">
        <v>0</v>
      </c>
      <c r="P125" s="40">
        <v>0</v>
      </c>
      <c r="Q125" s="32">
        <v>0</v>
      </c>
      <c r="R125">
        <v>0</v>
      </c>
      <c r="T125">
        <v>0</v>
      </c>
      <c r="V125">
        <v>0</v>
      </c>
      <c r="W125">
        <v>0</v>
      </c>
      <c r="X125">
        <v>0</v>
      </c>
      <c r="Y125">
        <v>0</v>
      </c>
      <c r="Z125">
        <v>0</v>
      </c>
      <c r="AA125">
        <v>0</v>
      </c>
      <c r="AB125" s="32">
        <v>0</v>
      </c>
    </row>
    <row r="126" spans="1:28" x14ac:dyDescent="0.35">
      <c r="B126" s="8">
        <v>8</v>
      </c>
      <c r="C126" s="5" t="s">
        <v>127</v>
      </c>
      <c r="F126">
        <v>0</v>
      </c>
      <c r="H126">
        <v>0</v>
      </c>
      <c r="I126" s="32">
        <v>0</v>
      </c>
      <c r="J126">
        <v>0</v>
      </c>
      <c r="K126">
        <v>0</v>
      </c>
      <c r="M126" s="26">
        <v>0</v>
      </c>
      <c r="O126">
        <v>0</v>
      </c>
      <c r="P126" s="40">
        <v>0</v>
      </c>
      <c r="Q126" s="32">
        <v>0</v>
      </c>
      <c r="R126">
        <v>1</v>
      </c>
      <c r="T126">
        <v>0</v>
      </c>
      <c r="V126">
        <v>0</v>
      </c>
      <c r="W126">
        <v>0</v>
      </c>
      <c r="X126">
        <v>0</v>
      </c>
      <c r="Y126">
        <v>0</v>
      </c>
      <c r="Z126">
        <v>0</v>
      </c>
      <c r="AA126">
        <v>0</v>
      </c>
      <c r="AB126" s="32">
        <v>0</v>
      </c>
    </row>
    <row r="127" spans="1:28" x14ac:dyDescent="0.35">
      <c r="A127" t="s">
        <v>245</v>
      </c>
      <c r="B127" s="8"/>
      <c r="C127" s="5"/>
    </row>
    <row r="128" spans="1:28" x14ac:dyDescent="0.35">
      <c r="A128" t="s">
        <v>304</v>
      </c>
      <c r="B128" s="8"/>
      <c r="C128" s="5"/>
      <c r="X128" t="s">
        <v>307</v>
      </c>
      <c r="AA128">
        <v>0</v>
      </c>
      <c r="AB128" s="32">
        <v>1</v>
      </c>
    </row>
    <row r="129" spans="1:28" x14ac:dyDescent="0.35">
      <c r="A129" s="1" t="s">
        <v>133</v>
      </c>
      <c r="B129" s="8">
        <v>1</v>
      </c>
      <c r="C129" s="5" t="s">
        <v>75</v>
      </c>
      <c r="F129">
        <v>1</v>
      </c>
      <c r="G129">
        <v>1</v>
      </c>
      <c r="H129">
        <v>0</v>
      </c>
      <c r="I129" s="32">
        <v>0</v>
      </c>
      <c r="J129">
        <v>0</v>
      </c>
      <c r="K129">
        <v>1</v>
      </c>
      <c r="M129" s="26">
        <v>1</v>
      </c>
      <c r="O129">
        <v>1</v>
      </c>
      <c r="P129" s="40">
        <v>1</v>
      </c>
      <c r="Q129" s="32">
        <v>0</v>
      </c>
      <c r="R129">
        <v>0</v>
      </c>
      <c r="T129">
        <v>0</v>
      </c>
      <c r="V129">
        <v>1</v>
      </c>
      <c r="W129">
        <v>0</v>
      </c>
      <c r="X129">
        <v>1</v>
      </c>
      <c r="Y129">
        <v>1</v>
      </c>
      <c r="Z129">
        <v>0</v>
      </c>
      <c r="AA129">
        <v>0</v>
      </c>
      <c r="AB129" s="32">
        <v>1</v>
      </c>
    </row>
    <row r="130" spans="1:28" x14ac:dyDescent="0.35">
      <c r="B130" s="8">
        <v>1</v>
      </c>
      <c r="C130" s="5" t="s">
        <v>37</v>
      </c>
      <c r="F130">
        <v>0</v>
      </c>
      <c r="G130">
        <v>0</v>
      </c>
      <c r="H130">
        <v>0</v>
      </c>
      <c r="I130" s="32">
        <v>0</v>
      </c>
      <c r="J130">
        <v>0</v>
      </c>
      <c r="K130">
        <v>0</v>
      </c>
      <c r="M130" s="26">
        <v>0</v>
      </c>
      <c r="O130">
        <v>0</v>
      </c>
      <c r="P130" s="40">
        <v>0</v>
      </c>
      <c r="Q130" s="32">
        <v>0</v>
      </c>
      <c r="R130">
        <v>0</v>
      </c>
      <c r="T130">
        <v>0</v>
      </c>
      <c r="V130">
        <v>0</v>
      </c>
      <c r="W130">
        <v>0</v>
      </c>
      <c r="X130">
        <v>0</v>
      </c>
      <c r="Y130">
        <v>0</v>
      </c>
      <c r="Z130">
        <v>0</v>
      </c>
      <c r="AA130">
        <v>0</v>
      </c>
      <c r="AB130" s="32">
        <v>0</v>
      </c>
    </row>
    <row r="131" spans="1:28" x14ac:dyDescent="0.35">
      <c r="B131" s="8">
        <v>2</v>
      </c>
      <c r="C131" s="5" t="s">
        <v>38</v>
      </c>
      <c r="F131">
        <v>0</v>
      </c>
      <c r="G131">
        <v>0</v>
      </c>
      <c r="H131">
        <v>1</v>
      </c>
      <c r="I131" s="32">
        <v>0</v>
      </c>
      <c r="J131">
        <v>1</v>
      </c>
      <c r="K131">
        <v>0</v>
      </c>
      <c r="M131" s="26">
        <v>0</v>
      </c>
      <c r="O131">
        <v>0</v>
      </c>
      <c r="P131" s="40">
        <v>0</v>
      </c>
      <c r="Q131" s="32">
        <v>0</v>
      </c>
      <c r="R131">
        <v>0</v>
      </c>
      <c r="T131">
        <v>1</v>
      </c>
      <c r="V131">
        <v>0</v>
      </c>
      <c r="W131">
        <v>3</v>
      </c>
      <c r="X131">
        <v>0</v>
      </c>
      <c r="Y131">
        <v>0</v>
      </c>
      <c r="Z131">
        <v>0</v>
      </c>
      <c r="AA131">
        <v>0</v>
      </c>
      <c r="AB131" s="32">
        <v>0</v>
      </c>
    </row>
    <row r="132" spans="1:28" x14ac:dyDescent="0.35">
      <c r="B132" s="8">
        <v>3</v>
      </c>
      <c r="C132" s="5" t="s">
        <v>76</v>
      </c>
      <c r="F132">
        <v>0</v>
      </c>
      <c r="G132">
        <v>0</v>
      </c>
      <c r="H132">
        <v>0</v>
      </c>
      <c r="I132" s="32">
        <v>0</v>
      </c>
      <c r="J132">
        <v>0</v>
      </c>
      <c r="K132">
        <v>0</v>
      </c>
      <c r="M132" s="26">
        <v>0</v>
      </c>
      <c r="O132">
        <v>0</v>
      </c>
      <c r="P132" s="40">
        <v>0</v>
      </c>
      <c r="Q132" s="32">
        <v>1</v>
      </c>
      <c r="R132">
        <v>0</v>
      </c>
      <c r="T132">
        <v>0</v>
      </c>
      <c r="V132">
        <v>0</v>
      </c>
      <c r="W132">
        <v>2</v>
      </c>
      <c r="X132">
        <v>0</v>
      </c>
      <c r="Y132">
        <v>0</v>
      </c>
      <c r="Z132">
        <v>1</v>
      </c>
      <c r="AA132">
        <v>1</v>
      </c>
      <c r="AB132" s="32">
        <v>0</v>
      </c>
    </row>
    <row r="133" spans="1:28" x14ac:dyDescent="0.35">
      <c r="B133" s="8">
        <v>3</v>
      </c>
      <c r="C133" s="5" t="s">
        <v>39</v>
      </c>
      <c r="F133">
        <v>0</v>
      </c>
      <c r="G133">
        <v>0</v>
      </c>
      <c r="H133">
        <v>0</v>
      </c>
      <c r="I133" s="32">
        <v>1</v>
      </c>
      <c r="J133">
        <v>0</v>
      </c>
      <c r="K133">
        <v>0</v>
      </c>
      <c r="M133" s="26">
        <v>0</v>
      </c>
      <c r="O133">
        <v>0</v>
      </c>
      <c r="P133" s="40">
        <v>0</v>
      </c>
      <c r="Q133" s="32">
        <v>1</v>
      </c>
      <c r="R133">
        <v>1</v>
      </c>
      <c r="T133">
        <v>0</v>
      </c>
      <c r="V133">
        <v>0</v>
      </c>
      <c r="W133">
        <v>0</v>
      </c>
      <c r="X133">
        <v>0</v>
      </c>
      <c r="Y133">
        <v>0</v>
      </c>
      <c r="Z133">
        <v>0</v>
      </c>
      <c r="AA133">
        <v>0</v>
      </c>
      <c r="AB133" s="32">
        <v>0</v>
      </c>
    </row>
    <row r="134" spans="1:28" x14ac:dyDescent="0.35">
      <c r="B134" s="8">
        <v>4</v>
      </c>
      <c r="C134" s="5" t="s">
        <v>40</v>
      </c>
      <c r="F134">
        <v>0</v>
      </c>
      <c r="G134">
        <v>0</v>
      </c>
      <c r="H134">
        <v>0</v>
      </c>
      <c r="I134" s="32">
        <v>0</v>
      </c>
      <c r="J134">
        <v>0</v>
      </c>
      <c r="K134">
        <v>0</v>
      </c>
      <c r="M134" s="26">
        <v>0</v>
      </c>
      <c r="O134">
        <v>0</v>
      </c>
      <c r="P134" s="40">
        <v>0</v>
      </c>
      <c r="Q134" s="32">
        <v>0</v>
      </c>
      <c r="R134">
        <v>0</v>
      </c>
      <c r="T134">
        <v>0</v>
      </c>
      <c r="V134">
        <v>0</v>
      </c>
      <c r="W134">
        <v>0</v>
      </c>
      <c r="X134">
        <v>0</v>
      </c>
      <c r="Y134">
        <v>0</v>
      </c>
      <c r="Z134">
        <v>0</v>
      </c>
      <c r="AA134">
        <v>0</v>
      </c>
      <c r="AB134" s="32">
        <v>0</v>
      </c>
    </row>
    <row r="135" spans="1:28" x14ac:dyDescent="0.35">
      <c r="B135" s="8">
        <v>5</v>
      </c>
      <c r="C135" s="5" t="s">
        <v>41</v>
      </c>
      <c r="F135">
        <v>0</v>
      </c>
      <c r="G135">
        <v>0</v>
      </c>
      <c r="H135">
        <v>0</v>
      </c>
      <c r="I135" s="32">
        <v>0</v>
      </c>
      <c r="J135">
        <v>0</v>
      </c>
      <c r="K135">
        <v>0</v>
      </c>
      <c r="M135" s="26">
        <v>0</v>
      </c>
      <c r="O135">
        <v>0</v>
      </c>
      <c r="P135" s="40">
        <v>0</v>
      </c>
      <c r="Q135" s="32">
        <v>0</v>
      </c>
      <c r="R135">
        <v>0</v>
      </c>
      <c r="T135">
        <v>0</v>
      </c>
      <c r="V135">
        <v>0</v>
      </c>
      <c r="W135">
        <v>0</v>
      </c>
      <c r="X135">
        <v>0</v>
      </c>
      <c r="Y135">
        <v>0</v>
      </c>
      <c r="Z135">
        <v>0</v>
      </c>
      <c r="AA135">
        <v>0</v>
      </c>
      <c r="AB135" s="32">
        <v>0</v>
      </c>
    </row>
    <row r="136" spans="1:28" x14ac:dyDescent="0.35">
      <c r="B136" s="8">
        <v>6</v>
      </c>
      <c r="C136" s="5" t="s">
        <v>42</v>
      </c>
      <c r="F136">
        <v>0</v>
      </c>
      <c r="G136">
        <v>0</v>
      </c>
      <c r="H136">
        <v>0</v>
      </c>
      <c r="I136" s="32">
        <v>0</v>
      </c>
      <c r="J136">
        <v>0</v>
      </c>
      <c r="K136">
        <v>0</v>
      </c>
      <c r="M136" s="26">
        <v>0</v>
      </c>
      <c r="O136">
        <v>0</v>
      </c>
      <c r="P136" s="40">
        <v>0</v>
      </c>
      <c r="Q136" s="32">
        <v>0</v>
      </c>
      <c r="R136">
        <v>0</v>
      </c>
      <c r="T136">
        <v>0</v>
      </c>
      <c r="V136">
        <v>0</v>
      </c>
      <c r="W136">
        <v>0</v>
      </c>
      <c r="X136">
        <v>0</v>
      </c>
      <c r="Y136">
        <v>0</v>
      </c>
      <c r="Z136">
        <v>0</v>
      </c>
      <c r="AA136">
        <v>0</v>
      </c>
      <c r="AB136" s="32">
        <v>0</v>
      </c>
    </row>
    <row r="137" spans="1:28" x14ac:dyDescent="0.35">
      <c r="B137" s="8">
        <v>7</v>
      </c>
      <c r="C137" s="5" t="s">
        <v>126</v>
      </c>
      <c r="J137">
        <v>0</v>
      </c>
      <c r="K137">
        <v>0</v>
      </c>
      <c r="M137" s="26">
        <v>0</v>
      </c>
      <c r="O137">
        <v>0</v>
      </c>
      <c r="P137" s="40">
        <v>0</v>
      </c>
      <c r="Q137" s="32">
        <v>0</v>
      </c>
      <c r="R137">
        <v>0</v>
      </c>
      <c r="T137">
        <v>0</v>
      </c>
      <c r="V137">
        <v>0</v>
      </c>
      <c r="W137">
        <v>0</v>
      </c>
      <c r="X137">
        <v>0</v>
      </c>
      <c r="Y137">
        <v>0</v>
      </c>
      <c r="Z137">
        <v>0</v>
      </c>
      <c r="AA137">
        <v>0</v>
      </c>
      <c r="AB137" s="32">
        <v>0</v>
      </c>
    </row>
    <row r="138" spans="1:28" x14ac:dyDescent="0.35">
      <c r="B138" s="8">
        <v>8</v>
      </c>
      <c r="C138" s="5" t="s">
        <v>127</v>
      </c>
      <c r="J138">
        <v>0</v>
      </c>
      <c r="K138">
        <v>0</v>
      </c>
      <c r="M138" s="26">
        <v>0</v>
      </c>
      <c r="O138">
        <v>0</v>
      </c>
      <c r="P138" s="40">
        <v>0</v>
      </c>
      <c r="Q138" s="32">
        <v>0</v>
      </c>
      <c r="R138">
        <v>0</v>
      </c>
      <c r="T138">
        <v>0</v>
      </c>
      <c r="V138">
        <v>0</v>
      </c>
      <c r="W138">
        <v>0</v>
      </c>
      <c r="X138">
        <v>0</v>
      </c>
      <c r="Y138">
        <v>0</v>
      </c>
      <c r="Z138">
        <v>0</v>
      </c>
    </row>
    <row r="139" spans="1:28" x14ac:dyDescent="0.35">
      <c r="A139" s="1" t="s">
        <v>132</v>
      </c>
      <c r="B139" s="8">
        <v>1</v>
      </c>
      <c r="C139" s="5" t="s">
        <v>192</v>
      </c>
      <c r="F139">
        <v>1</v>
      </c>
      <c r="G139">
        <v>1</v>
      </c>
      <c r="I139" s="32">
        <v>0</v>
      </c>
      <c r="J139">
        <v>0</v>
      </c>
      <c r="K139" t="s">
        <v>209</v>
      </c>
      <c r="M139" s="26">
        <v>1</v>
      </c>
      <c r="O139">
        <v>1</v>
      </c>
      <c r="P139" s="40">
        <v>1</v>
      </c>
      <c r="Q139" s="32">
        <v>0</v>
      </c>
      <c r="R139">
        <v>0</v>
      </c>
      <c r="T139">
        <v>0</v>
      </c>
      <c r="V139">
        <v>1</v>
      </c>
      <c r="W139">
        <v>0</v>
      </c>
      <c r="X139">
        <v>1</v>
      </c>
      <c r="Y139">
        <v>1</v>
      </c>
      <c r="Z139">
        <v>0</v>
      </c>
      <c r="AA139">
        <v>0</v>
      </c>
      <c r="AB139" s="32">
        <v>1</v>
      </c>
    </row>
    <row r="140" spans="1:28" x14ac:dyDescent="0.35">
      <c r="A140" t="s">
        <v>139</v>
      </c>
      <c r="B140" s="8">
        <v>2</v>
      </c>
      <c r="C140" s="5" t="s">
        <v>22</v>
      </c>
      <c r="F140">
        <v>0</v>
      </c>
      <c r="G140">
        <v>0</v>
      </c>
      <c r="I140" s="32">
        <v>0</v>
      </c>
      <c r="J140">
        <v>1</v>
      </c>
      <c r="K140">
        <v>0</v>
      </c>
      <c r="M140" s="26">
        <v>0</v>
      </c>
      <c r="O140">
        <v>0</v>
      </c>
      <c r="P140" s="40">
        <v>0</v>
      </c>
      <c r="Q140" s="32">
        <v>0</v>
      </c>
      <c r="R140">
        <v>0</v>
      </c>
      <c r="T140">
        <v>0</v>
      </c>
      <c r="V140">
        <v>0</v>
      </c>
      <c r="W140">
        <v>0</v>
      </c>
      <c r="X140">
        <v>0</v>
      </c>
      <c r="Y140">
        <v>0</v>
      </c>
      <c r="Z140">
        <v>0</v>
      </c>
      <c r="AA140">
        <v>0</v>
      </c>
      <c r="AB140" s="32">
        <v>1</v>
      </c>
    </row>
    <row r="141" spans="1:28" x14ac:dyDescent="0.35">
      <c r="B141" s="8">
        <v>3</v>
      </c>
      <c r="C141" s="5" t="s">
        <v>23</v>
      </c>
      <c r="F141">
        <v>0</v>
      </c>
      <c r="G141">
        <v>0</v>
      </c>
      <c r="I141" s="32">
        <v>0</v>
      </c>
      <c r="J141">
        <v>0</v>
      </c>
      <c r="K141">
        <v>0</v>
      </c>
      <c r="M141" s="26">
        <v>0</v>
      </c>
      <c r="O141">
        <v>0</v>
      </c>
      <c r="P141" s="40">
        <v>0</v>
      </c>
      <c r="Q141" s="32">
        <v>0</v>
      </c>
      <c r="R141">
        <v>0</v>
      </c>
      <c r="T141">
        <v>1</v>
      </c>
      <c r="V141">
        <v>0</v>
      </c>
      <c r="W141">
        <v>5</v>
      </c>
      <c r="X141">
        <v>0</v>
      </c>
      <c r="Y141">
        <v>0</v>
      </c>
      <c r="Z141">
        <v>1</v>
      </c>
      <c r="AA141">
        <v>1</v>
      </c>
      <c r="AB141" s="32">
        <v>0</v>
      </c>
    </row>
    <row r="142" spans="1:28" x14ac:dyDescent="0.35">
      <c r="B142" s="8">
        <v>4</v>
      </c>
      <c r="C142" s="5" t="s">
        <v>24</v>
      </c>
      <c r="F142">
        <v>0</v>
      </c>
      <c r="G142">
        <v>0</v>
      </c>
      <c r="I142" s="32">
        <v>0</v>
      </c>
      <c r="J142">
        <v>0</v>
      </c>
      <c r="K142">
        <v>0</v>
      </c>
      <c r="M142" s="26">
        <v>0</v>
      </c>
      <c r="O142">
        <v>0</v>
      </c>
      <c r="P142" s="40">
        <v>0</v>
      </c>
      <c r="Q142" s="32">
        <v>0</v>
      </c>
      <c r="R142">
        <v>0</v>
      </c>
      <c r="T142">
        <v>0</v>
      </c>
      <c r="V142">
        <v>0</v>
      </c>
      <c r="W142">
        <v>0</v>
      </c>
      <c r="X142">
        <v>0</v>
      </c>
      <c r="Y142">
        <v>0</v>
      </c>
      <c r="Z142">
        <v>1</v>
      </c>
      <c r="AA142">
        <v>0</v>
      </c>
      <c r="AB142" s="32">
        <v>0</v>
      </c>
    </row>
    <row r="143" spans="1:28" x14ac:dyDescent="0.35">
      <c r="B143" s="8">
        <v>5</v>
      </c>
      <c r="C143" s="5" t="s">
        <v>25</v>
      </c>
      <c r="F143">
        <v>0</v>
      </c>
      <c r="G143">
        <v>0</v>
      </c>
      <c r="I143" s="32">
        <v>1</v>
      </c>
      <c r="J143">
        <v>0</v>
      </c>
      <c r="K143">
        <v>0</v>
      </c>
      <c r="M143" s="26">
        <v>0</v>
      </c>
      <c r="O143">
        <v>0</v>
      </c>
      <c r="P143" s="40">
        <v>0</v>
      </c>
      <c r="Q143" s="32">
        <v>0</v>
      </c>
      <c r="R143">
        <v>0</v>
      </c>
      <c r="T143">
        <v>0</v>
      </c>
      <c r="V143">
        <v>0</v>
      </c>
      <c r="W143">
        <v>0</v>
      </c>
      <c r="X143">
        <v>0</v>
      </c>
      <c r="Y143">
        <v>0</v>
      </c>
      <c r="Z143">
        <v>0</v>
      </c>
      <c r="AA143">
        <v>0</v>
      </c>
      <c r="AB143" s="32">
        <v>0</v>
      </c>
    </row>
    <row r="144" spans="1:28" x14ac:dyDescent="0.35">
      <c r="B144" s="8">
        <v>6</v>
      </c>
      <c r="C144" s="5" t="s">
        <v>20</v>
      </c>
      <c r="F144">
        <v>0</v>
      </c>
      <c r="G144">
        <v>0</v>
      </c>
      <c r="I144" s="32">
        <v>0</v>
      </c>
      <c r="J144">
        <v>0</v>
      </c>
      <c r="K144">
        <v>0</v>
      </c>
      <c r="M144" s="26">
        <v>0</v>
      </c>
      <c r="O144">
        <v>0</v>
      </c>
      <c r="P144" s="40">
        <v>0</v>
      </c>
      <c r="Q144" s="32">
        <v>0</v>
      </c>
      <c r="R144">
        <v>0</v>
      </c>
      <c r="T144">
        <v>1</v>
      </c>
      <c r="V144">
        <v>0</v>
      </c>
      <c r="W144">
        <v>0</v>
      </c>
      <c r="X144">
        <v>0</v>
      </c>
      <c r="Y144">
        <v>0</v>
      </c>
      <c r="Z144">
        <v>0</v>
      </c>
      <c r="AA144">
        <v>0</v>
      </c>
      <c r="AB144" s="32">
        <v>0</v>
      </c>
    </row>
    <row r="145" spans="2:28" x14ac:dyDescent="0.35">
      <c r="B145" s="8">
        <v>7</v>
      </c>
      <c r="C145" s="5" t="s">
        <v>126</v>
      </c>
      <c r="E145" s="5"/>
      <c r="F145">
        <v>0</v>
      </c>
      <c r="G145">
        <v>0</v>
      </c>
      <c r="I145" s="32">
        <v>0</v>
      </c>
      <c r="J145">
        <v>0</v>
      </c>
      <c r="K145">
        <v>0</v>
      </c>
      <c r="M145" s="26">
        <v>0</v>
      </c>
      <c r="O145">
        <v>0</v>
      </c>
      <c r="P145" s="40">
        <v>0</v>
      </c>
      <c r="Q145" s="32">
        <v>0</v>
      </c>
      <c r="R145">
        <v>0</v>
      </c>
      <c r="T145">
        <v>0</v>
      </c>
      <c r="V145">
        <v>0</v>
      </c>
      <c r="W145">
        <v>0</v>
      </c>
      <c r="X145">
        <v>0</v>
      </c>
      <c r="Y145">
        <v>0</v>
      </c>
      <c r="Z145">
        <v>0</v>
      </c>
      <c r="AA145">
        <v>0</v>
      </c>
      <c r="AB145" s="32">
        <v>0</v>
      </c>
    </row>
    <row r="146" spans="2:28" x14ac:dyDescent="0.35">
      <c r="B146" s="8">
        <v>8</v>
      </c>
      <c r="C146" s="5" t="s">
        <v>127</v>
      </c>
      <c r="E146" s="5"/>
      <c r="F146">
        <v>0</v>
      </c>
      <c r="G146">
        <v>0</v>
      </c>
      <c r="I146" s="32">
        <v>0</v>
      </c>
      <c r="K146">
        <v>0</v>
      </c>
      <c r="M146" s="26">
        <v>0</v>
      </c>
      <c r="O146">
        <v>0</v>
      </c>
      <c r="P146" s="40">
        <v>0</v>
      </c>
      <c r="Q146" s="32">
        <v>1</v>
      </c>
      <c r="R146">
        <v>1</v>
      </c>
      <c r="T146">
        <v>0</v>
      </c>
      <c r="V146">
        <v>0</v>
      </c>
      <c r="W146">
        <v>0</v>
      </c>
      <c r="X146">
        <v>0</v>
      </c>
      <c r="Y146">
        <v>0</v>
      </c>
      <c r="Z146">
        <v>0</v>
      </c>
      <c r="AA146">
        <v>0</v>
      </c>
      <c r="AB146" s="32">
        <v>0</v>
      </c>
    </row>
    <row r="147" spans="2:28" x14ac:dyDescent="0.35">
      <c r="E147" s="5"/>
    </row>
    <row r="148" spans="2:28" x14ac:dyDescent="0.35">
      <c r="E148" s="5"/>
    </row>
    <row r="149" spans="2:28" x14ac:dyDescent="0.35">
      <c r="E149" s="5"/>
    </row>
    <row r="150" spans="2:28" x14ac:dyDescent="0.35">
      <c r="E150" s="5"/>
    </row>
    <row r="151" spans="2:28" x14ac:dyDescent="0.35">
      <c r="E151" s="5"/>
    </row>
    <row r="152" spans="2:28" x14ac:dyDescent="0.35">
      <c r="E152" s="5"/>
    </row>
    <row r="153" spans="2:28" x14ac:dyDescent="0.35">
      <c r="E153" s="5"/>
    </row>
    <row r="154" spans="2:28" x14ac:dyDescent="0.35">
      <c r="E154" s="5"/>
    </row>
    <row r="155" spans="2:28" x14ac:dyDescent="0.35">
      <c r="E155" s="5"/>
    </row>
    <row r="156" spans="2:28" x14ac:dyDescent="0.35">
      <c r="E156" s="5"/>
    </row>
    <row r="157" spans="2:28" x14ac:dyDescent="0.35">
      <c r="E157" s="5"/>
    </row>
    <row r="158" spans="2:28" x14ac:dyDescent="0.35">
      <c r="E158" s="5"/>
    </row>
  </sheetData>
  <mergeCells count="4">
    <mergeCell ref="L13:L18"/>
    <mergeCell ref="N13:N18"/>
    <mergeCell ref="S8:S12"/>
    <mergeCell ref="U8:U12"/>
  </mergeCells>
  <hyperlinks>
    <hyperlink ref="A66" r:id="rId1" xr:uid="{00000000-0004-0000-0200-00000000000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58"/>
  <sheetViews>
    <sheetView workbookViewId="0">
      <selection activeCell="I15" sqref="I15:Q15"/>
    </sheetView>
  </sheetViews>
  <sheetFormatPr defaultColWidth="11.08203125" defaultRowHeight="15.5" x14ac:dyDescent="0.35"/>
  <cols>
    <col min="1" max="1" width="22.58203125" customWidth="1"/>
    <col min="2" max="2" width="6.08203125" style="10" customWidth="1"/>
    <col min="3" max="3" width="37.08203125" customWidth="1"/>
    <col min="4" max="4" width="16" customWidth="1"/>
    <col min="5" max="5" width="11.5" bestFit="1" customWidth="1"/>
    <col min="6" max="6" width="11" bestFit="1" customWidth="1"/>
    <col min="7" max="7" width="13" customWidth="1"/>
    <col min="8" max="8" width="18.58203125" customWidth="1"/>
    <col min="13" max="13" width="11" style="32" bestFit="1" customWidth="1"/>
    <col min="20" max="20" width="11.08203125" style="32"/>
    <col min="21" max="21" width="10.58203125" style="32" customWidth="1"/>
  </cols>
  <sheetData>
    <row r="1" spans="1:21" x14ac:dyDescent="0.35">
      <c r="A1" s="1"/>
      <c r="B1" s="9"/>
      <c r="C1" s="1"/>
      <c r="D1" s="24">
        <v>1</v>
      </c>
      <c r="E1" s="24">
        <v>2</v>
      </c>
      <c r="F1" s="24">
        <v>3</v>
      </c>
      <c r="G1" s="24">
        <v>4</v>
      </c>
      <c r="H1" s="24">
        <v>5</v>
      </c>
      <c r="I1" s="24">
        <v>6</v>
      </c>
      <c r="J1" s="24">
        <v>7</v>
      </c>
      <c r="K1" s="24">
        <v>8</v>
      </c>
      <c r="L1" s="24">
        <v>9</v>
      </c>
      <c r="M1" s="24">
        <v>10</v>
      </c>
      <c r="N1" s="24">
        <v>11</v>
      </c>
      <c r="O1" s="24">
        <v>12</v>
      </c>
      <c r="P1" s="24">
        <v>13</v>
      </c>
      <c r="Q1" s="24">
        <v>14</v>
      </c>
      <c r="R1" s="24">
        <v>15</v>
      </c>
      <c r="S1" s="24">
        <v>16</v>
      </c>
      <c r="T1" s="24">
        <v>17</v>
      </c>
      <c r="U1" s="24">
        <v>18</v>
      </c>
    </row>
    <row r="2" spans="1:21" x14ac:dyDescent="0.35">
      <c r="A2" s="1" t="s">
        <v>3</v>
      </c>
      <c r="B2" s="9" t="s">
        <v>7</v>
      </c>
      <c r="C2" s="1"/>
      <c r="D2" t="s">
        <v>213</v>
      </c>
      <c r="E2" t="s">
        <v>233</v>
      </c>
      <c r="F2" t="s">
        <v>233</v>
      </c>
      <c r="G2" s="32" t="s">
        <v>253</v>
      </c>
      <c r="H2" t="s">
        <v>257</v>
      </c>
      <c r="I2" s="23" t="s">
        <v>145</v>
      </c>
      <c r="J2" s="23" t="s">
        <v>340</v>
      </c>
      <c r="K2" t="s">
        <v>317</v>
      </c>
      <c r="L2" t="s">
        <v>302</v>
      </c>
      <c r="M2" t="s">
        <v>266</v>
      </c>
      <c r="N2" s="31" t="s">
        <v>148</v>
      </c>
      <c r="O2" s="22" t="s">
        <v>278</v>
      </c>
      <c r="P2" s="23" t="s">
        <v>149</v>
      </c>
      <c r="Q2" s="23" t="s">
        <v>150</v>
      </c>
      <c r="R2" s="22" t="s">
        <v>288</v>
      </c>
      <c r="S2" s="32" t="s">
        <v>329</v>
      </c>
      <c r="T2" t="s">
        <v>309</v>
      </c>
      <c r="U2" t="s">
        <v>321</v>
      </c>
    </row>
    <row r="3" spans="1:21" x14ac:dyDescent="0.35">
      <c r="A3" s="1"/>
      <c r="B3" s="9"/>
      <c r="C3" s="20" t="s">
        <v>138</v>
      </c>
      <c r="G3" s="32"/>
      <c r="I3" s="1"/>
      <c r="M3"/>
      <c r="N3" s="32"/>
      <c r="S3" s="32"/>
      <c r="T3"/>
      <c r="U3"/>
    </row>
    <row r="4" spans="1:21" x14ac:dyDescent="0.35">
      <c r="A4" t="s">
        <v>8</v>
      </c>
      <c r="B4" s="10" t="s">
        <v>142</v>
      </c>
      <c r="C4" s="4" t="s">
        <v>67</v>
      </c>
      <c r="D4" t="s">
        <v>214</v>
      </c>
      <c r="E4" t="s">
        <v>232</v>
      </c>
      <c r="F4" s="22" t="s">
        <v>242</v>
      </c>
      <c r="G4" s="32" t="s">
        <v>254</v>
      </c>
      <c r="H4" t="s">
        <v>258</v>
      </c>
      <c r="I4" s="22" t="s">
        <v>152</v>
      </c>
      <c r="J4" s="22" t="s">
        <v>167</v>
      </c>
      <c r="K4" t="s">
        <v>316</v>
      </c>
      <c r="L4" t="s">
        <v>301</v>
      </c>
      <c r="M4" s="22" t="s">
        <v>265</v>
      </c>
      <c r="N4" s="32" t="s">
        <v>178</v>
      </c>
      <c r="O4" t="s">
        <v>277</v>
      </c>
      <c r="P4" t="s">
        <v>194</v>
      </c>
      <c r="Q4" t="s">
        <v>201</v>
      </c>
      <c r="R4" t="s">
        <v>287</v>
      </c>
      <c r="S4" s="48" t="s">
        <v>328</v>
      </c>
      <c r="T4" t="s">
        <v>308</v>
      </c>
      <c r="U4" t="s">
        <v>320</v>
      </c>
    </row>
    <row r="5" spans="1:21" ht="93" x14ac:dyDescent="0.35">
      <c r="A5" t="s">
        <v>8</v>
      </c>
      <c r="B5" s="10" t="s">
        <v>142</v>
      </c>
      <c r="C5" s="4" t="s">
        <v>68</v>
      </c>
      <c r="D5" t="s">
        <v>215</v>
      </c>
      <c r="E5" t="s">
        <v>234</v>
      </c>
      <c r="F5" t="s">
        <v>243</v>
      </c>
      <c r="G5" s="32" t="s">
        <v>255</v>
      </c>
      <c r="H5" t="s">
        <v>259</v>
      </c>
      <c r="I5" s="25" t="s">
        <v>154</v>
      </c>
      <c r="J5" s="25" t="s">
        <v>168</v>
      </c>
      <c r="L5" t="s">
        <v>300</v>
      </c>
      <c r="M5" t="s">
        <v>267</v>
      </c>
      <c r="N5" s="33" t="s">
        <v>179</v>
      </c>
      <c r="O5" t="s">
        <v>279</v>
      </c>
      <c r="P5" s="25" t="s">
        <v>195</v>
      </c>
      <c r="Q5" s="25" t="s">
        <v>202</v>
      </c>
      <c r="R5" t="s">
        <v>289</v>
      </c>
      <c r="S5" s="48" t="s">
        <v>330</v>
      </c>
      <c r="T5" t="s">
        <v>310</v>
      </c>
      <c r="U5" t="s">
        <v>322</v>
      </c>
    </row>
    <row r="6" spans="1:21" x14ac:dyDescent="0.35">
      <c r="A6" t="s">
        <v>8</v>
      </c>
      <c r="B6" s="10" t="s">
        <v>142</v>
      </c>
      <c r="C6" s="4" t="s">
        <v>69</v>
      </c>
      <c r="D6">
        <v>2013</v>
      </c>
      <c r="E6">
        <v>2000</v>
      </c>
      <c r="F6">
        <v>2000</v>
      </c>
      <c r="G6" s="32">
        <v>2016</v>
      </c>
      <c r="H6">
        <v>2006</v>
      </c>
      <c r="I6">
        <v>2013</v>
      </c>
      <c r="J6">
        <v>2006</v>
      </c>
      <c r="K6">
        <v>2005</v>
      </c>
      <c r="L6">
        <v>2016</v>
      </c>
      <c r="M6">
        <v>2016</v>
      </c>
      <c r="N6" s="32">
        <v>2012</v>
      </c>
      <c r="O6">
        <v>2016</v>
      </c>
      <c r="P6">
        <v>2007</v>
      </c>
      <c r="Q6">
        <v>2016</v>
      </c>
      <c r="R6">
        <v>2016</v>
      </c>
      <c r="S6" s="32">
        <v>2015</v>
      </c>
      <c r="T6">
        <v>2014</v>
      </c>
      <c r="U6">
        <v>2010</v>
      </c>
    </row>
    <row r="7" spans="1:21" x14ac:dyDescent="0.35">
      <c r="A7" t="s">
        <v>8</v>
      </c>
      <c r="B7" s="10" t="s">
        <v>142</v>
      </c>
      <c r="C7" s="4" t="s">
        <v>70</v>
      </c>
      <c r="D7" t="s">
        <v>157</v>
      </c>
      <c r="E7" t="s">
        <v>235</v>
      </c>
      <c r="F7" t="s">
        <v>235</v>
      </c>
      <c r="G7" s="32" t="s">
        <v>256</v>
      </c>
      <c r="I7" t="s">
        <v>153</v>
      </c>
      <c r="J7" s="29" t="s">
        <v>193</v>
      </c>
      <c r="K7" t="s">
        <v>235</v>
      </c>
      <c r="L7" t="s">
        <v>235</v>
      </c>
      <c r="M7" t="s">
        <v>268</v>
      </c>
      <c r="N7" s="32" t="s">
        <v>180</v>
      </c>
      <c r="O7" t="s">
        <v>280</v>
      </c>
      <c r="P7" t="s">
        <v>196</v>
      </c>
      <c r="Q7" t="s">
        <v>157</v>
      </c>
      <c r="R7" t="s">
        <v>290</v>
      </c>
      <c r="S7" s="32" t="s">
        <v>331</v>
      </c>
      <c r="T7" t="s">
        <v>235</v>
      </c>
      <c r="U7" t="s">
        <v>235</v>
      </c>
    </row>
    <row r="8" spans="1:21" x14ac:dyDescent="0.35">
      <c r="A8" t="s">
        <v>8</v>
      </c>
      <c r="B8" s="10" t="s">
        <v>142</v>
      </c>
      <c r="C8" s="4" t="s">
        <v>65</v>
      </c>
      <c r="D8" t="s">
        <v>157</v>
      </c>
      <c r="E8" t="s">
        <v>235</v>
      </c>
      <c r="F8" t="s">
        <v>235</v>
      </c>
      <c r="G8" s="32" t="s">
        <v>318</v>
      </c>
      <c r="H8" t="s">
        <v>260</v>
      </c>
      <c r="I8" t="s">
        <v>153</v>
      </c>
      <c r="J8" t="s">
        <v>169</v>
      </c>
      <c r="K8" t="s">
        <v>318</v>
      </c>
      <c r="L8" t="s">
        <v>235</v>
      </c>
      <c r="M8" t="s">
        <v>268</v>
      </c>
      <c r="N8" s="32" t="s">
        <v>181</v>
      </c>
      <c r="O8" t="s">
        <v>280</v>
      </c>
      <c r="P8" t="s">
        <v>197</v>
      </c>
      <c r="Q8" t="s">
        <v>203</v>
      </c>
      <c r="R8" t="s">
        <v>197</v>
      </c>
      <c r="S8" s="32" t="s">
        <v>318</v>
      </c>
      <c r="T8" t="s">
        <v>235</v>
      </c>
      <c r="U8" t="s">
        <v>235</v>
      </c>
    </row>
    <row r="9" spans="1:21" x14ac:dyDescent="0.35">
      <c r="A9" t="s">
        <v>8</v>
      </c>
      <c r="B9" s="10" t="s">
        <v>142</v>
      </c>
      <c r="C9" s="4" t="s">
        <v>66</v>
      </c>
      <c r="D9" t="s">
        <v>156</v>
      </c>
      <c r="E9" t="s">
        <v>156</v>
      </c>
      <c r="F9" t="s">
        <v>156</v>
      </c>
      <c r="G9" s="32" t="s">
        <v>244</v>
      </c>
      <c r="H9" t="s">
        <v>244</v>
      </c>
      <c r="I9" t="s">
        <v>156</v>
      </c>
      <c r="J9" t="s">
        <v>156</v>
      </c>
      <c r="K9" t="s">
        <v>156</v>
      </c>
      <c r="L9" t="s">
        <v>244</v>
      </c>
      <c r="M9" t="s">
        <v>269</v>
      </c>
      <c r="N9" s="32" t="s">
        <v>156</v>
      </c>
      <c r="O9" t="s">
        <v>271</v>
      </c>
      <c r="P9" t="s">
        <v>156</v>
      </c>
      <c r="Q9" t="s">
        <v>156</v>
      </c>
      <c r="R9" t="s">
        <v>291</v>
      </c>
      <c r="S9" s="32" t="s">
        <v>156</v>
      </c>
      <c r="T9" t="s">
        <v>156</v>
      </c>
      <c r="U9" t="s">
        <v>156</v>
      </c>
    </row>
    <row r="10" spans="1:21" x14ac:dyDescent="0.35">
      <c r="A10" t="s">
        <v>8</v>
      </c>
      <c r="B10" s="10" t="s">
        <v>142</v>
      </c>
      <c r="C10" s="4" t="s">
        <v>97</v>
      </c>
      <c r="D10" t="s">
        <v>157</v>
      </c>
      <c r="E10" t="s">
        <v>235</v>
      </c>
      <c r="F10" t="s">
        <v>235</v>
      </c>
      <c r="G10" s="32" t="s">
        <v>260</v>
      </c>
      <c r="H10" t="s">
        <v>260</v>
      </c>
      <c r="I10" t="s">
        <v>157</v>
      </c>
      <c r="J10" t="s">
        <v>169</v>
      </c>
      <c r="K10" t="s">
        <v>318</v>
      </c>
      <c r="L10" t="s">
        <v>235</v>
      </c>
      <c r="M10" t="s">
        <v>270</v>
      </c>
      <c r="N10" s="32" t="s">
        <v>182</v>
      </c>
      <c r="O10" t="s">
        <v>281</v>
      </c>
      <c r="P10" t="s">
        <v>197</v>
      </c>
      <c r="Q10" t="s">
        <v>203</v>
      </c>
      <c r="R10" t="s">
        <v>197</v>
      </c>
      <c r="S10" s="32" t="s">
        <v>318</v>
      </c>
      <c r="T10" t="s">
        <v>235</v>
      </c>
      <c r="U10"/>
    </row>
    <row r="11" spans="1:21" x14ac:dyDescent="0.35">
      <c r="A11" t="s">
        <v>8</v>
      </c>
      <c r="B11" s="10" t="s">
        <v>142</v>
      </c>
      <c r="C11" s="4" t="s">
        <v>98</v>
      </c>
      <c r="D11" t="s">
        <v>156</v>
      </c>
      <c r="E11" t="s">
        <v>156</v>
      </c>
      <c r="F11" t="s">
        <v>244</v>
      </c>
      <c r="G11" s="32" t="s">
        <v>244</v>
      </c>
      <c r="H11" t="s">
        <v>244</v>
      </c>
      <c r="I11" t="s">
        <v>156</v>
      </c>
      <c r="J11" t="s">
        <v>156</v>
      </c>
      <c r="K11" t="s">
        <v>156</v>
      </c>
      <c r="L11" t="s">
        <v>244</v>
      </c>
      <c r="M11" t="s">
        <v>271</v>
      </c>
      <c r="N11" s="32" t="s">
        <v>183</v>
      </c>
      <c r="O11" t="s">
        <v>271</v>
      </c>
      <c r="P11" t="s">
        <v>156</v>
      </c>
      <c r="Q11" t="s">
        <v>156</v>
      </c>
      <c r="R11" t="s">
        <v>291</v>
      </c>
      <c r="S11" s="32" t="s">
        <v>244</v>
      </c>
      <c r="T11" t="s">
        <v>244</v>
      </c>
      <c r="U11"/>
    </row>
    <row r="12" spans="1:21" x14ac:dyDescent="0.35">
      <c r="A12" t="s">
        <v>43</v>
      </c>
      <c r="B12" s="10" t="s">
        <v>137</v>
      </c>
      <c r="C12" s="4" t="s">
        <v>135</v>
      </c>
      <c r="D12" t="s">
        <v>216</v>
      </c>
      <c r="E12" t="s">
        <v>216</v>
      </c>
      <c r="F12" t="s">
        <v>216</v>
      </c>
      <c r="G12" s="32" t="s">
        <v>282</v>
      </c>
      <c r="H12" t="s">
        <v>170</v>
      </c>
      <c r="I12" s="26"/>
      <c r="J12" s="26" t="s">
        <v>170</v>
      </c>
      <c r="K12" t="s">
        <v>295</v>
      </c>
      <c r="L12" t="s">
        <v>295</v>
      </c>
      <c r="M12" t="s">
        <v>170</v>
      </c>
      <c r="N12" s="32" t="s">
        <v>170</v>
      </c>
      <c r="O12" t="s">
        <v>282</v>
      </c>
      <c r="P12" t="s">
        <v>170</v>
      </c>
      <c r="Q12" t="s">
        <v>170</v>
      </c>
      <c r="R12" t="s">
        <v>295</v>
      </c>
      <c r="S12" s="32" t="s">
        <v>282</v>
      </c>
      <c r="T12" t="s">
        <v>295</v>
      </c>
      <c r="U12" t="s">
        <v>325</v>
      </c>
    </row>
    <row r="13" spans="1:21" ht="16.399999999999999" customHeight="1" x14ac:dyDescent="0.35">
      <c r="A13" t="s">
        <v>43</v>
      </c>
      <c r="B13" s="10" t="s">
        <v>137</v>
      </c>
      <c r="C13" s="4" t="s">
        <v>80</v>
      </c>
      <c r="D13" t="s">
        <v>158</v>
      </c>
      <c r="E13" t="s">
        <v>158</v>
      </c>
      <c r="F13" t="s">
        <v>206</v>
      </c>
      <c r="G13" s="47" t="s">
        <v>292</v>
      </c>
      <c r="H13" t="s">
        <v>206</v>
      </c>
      <c r="I13" t="s">
        <v>158</v>
      </c>
      <c r="J13" t="s">
        <v>158</v>
      </c>
      <c r="K13" t="s">
        <v>158</v>
      </c>
      <c r="L13" t="s">
        <v>292</v>
      </c>
      <c r="M13" t="s">
        <v>184</v>
      </c>
      <c r="N13" s="32" t="s">
        <v>184</v>
      </c>
      <c r="O13" t="s">
        <v>283</v>
      </c>
      <c r="P13" t="s">
        <v>184</v>
      </c>
      <c r="Q13" t="s">
        <v>184</v>
      </c>
      <c r="R13" t="s">
        <v>292</v>
      </c>
      <c r="S13" s="32" t="s">
        <v>341</v>
      </c>
      <c r="T13" t="s">
        <v>283</v>
      </c>
      <c r="U13" t="s">
        <v>283</v>
      </c>
    </row>
    <row r="14" spans="1:21" ht="16.399999999999999" customHeight="1" x14ac:dyDescent="0.35">
      <c r="A14" t="s">
        <v>43</v>
      </c>
      <c r="B14" s="10" t="s">
        <v>81</v>
      </c>
      <c r="C14" s="4" t="s">
        <v>44</v>
      </c>
      <c r="D14" t="s">
        <v>159</v>
      </c>
      <c r="E14" t="s">
        <v>159</v>
      </c>
      <c r="F14" t="s">
        <v>171</v>
      </c>
      <c r="G14" s="47" t="s">
        <v>293</v>
      </c>
      <c r="H14" t="s">
        <v>261</v>
      </c>
      <c r="I14" t="s">
        <v>159</v>
      </c>
      <c r="J14" t="s">
        <v>171</v>
      </c>
      <c r="K14" t="s">
        <v>303</v>
      </c>
      <c r="L14" t="s">
        <v>303</v>
      </c>
      <c r="M14" t="s">
        <v>159</v>
      </c>
      <c r="N14" s="32" t="s">
        <v>171</v>
      </c>
      <c r="O14" t="s">
        <v>284</v>
      </c>
      <c r="P14" t="s">
        <v>171</v>
      </c>
      <c r="Q14" t="s">
        <v>171</v>
      </c>
      <c r="R14" t="s">
        <v>293</v>
      </c>
      <c r="S14" s="50" t="s">
        <v>171</v>
      </c>
      <c r="T14" t="s">
        <v>171</v>
      </c>
      <c r="U14" t="s">
        <v>284</v>
      </c>
    </row>
    <row r="15" spans="1:21" x14ac:dyDescent="0.35">
      <c r="A15" t="s">
        <v>43</v>
      </c>
      <c r="B15" s="10" t="s">
        <v>81</v>
      </c>
      <c r="C15" s="4" t="s">
        <v>82</v>
      </c>
      <c r="D15" t="s">
        <v>217</v>
      </c>
      <c r="E15" t="s">
        <v>236</v>
      </c>
      <c r="F15" t="s">
        <v>249</v>
      </c>
      <c r="G15" s="47" t="s">
        <v>204</v>
      </c>
      <c r="H15" t="s">
        <v>217</v>
      </c>
      <c r="I15" t="s">
        <v>160</v>
      </c>
      <c r="J15" t="s">
        <v>160</v>
      </c>
      <c r="K15" t="s">
        <v>204</v>
      </c>
      <c r="L15" t="s">
        <v>204</v>
      </c>
      <c r="M15" t="s">
        <v>160</v>
      </c>
      <c r="N15" s="32" t="s">
        <v>160</v>
      </c>
      <c r="O15" t="s">
        <v>249</v>
      </c>
      <c r="P15" t="s">
        <v>160</v>
      </c>
      <c r="Q15" t="s">
        <v>204</v>
      </c>
      <c r="R15" t="s">
        <v>204</v>
      </c>
      <c r="S15" s="50" t="s">
        <v>160</v>
      </c>
      <c r="T15" t="s">
        <v>204</v>
      </c>
      <c r="U15" t="s">
        <v>160</v>
      </c>
    </row>
    <row r="16" spans="1:21" ht="31" x14ac:dyDescent="0.35">
      <c r="A16" t="s">
        <v>43</v>
      </c>
      <c r="B16" s="10" t="s">
        <v>81</v>
      </c>
      <c r="C16" s="4" t="s">
        <v>96</v>
      </c>
      <c r="D16" t="s">
        <v>218</v>
      </c>
      <c r="E16" t="s">
        <v>218</v>
      </c>
      <c r="F16" t="s">
        <v>250</v>
      </c>
      <c r="G16" s="47" t="s">
        <v>326</v>
      </c>
      <c r="H16" t="s">
        <v>250</v>
      </c>
      <c r="I16" t="s">
        <v>161</v>
      </c>
      <c r="J16" t="s">
        <v>161</v>
      </c>
      <c r="K16" t="s">
        <v>205</v>
      </c>
      <c r="L16" t="s">
        <v>205</v>
      </c>
      <c r="M16" t="s">
        <v>161</v>
      </c>
      <c r="N16" s="34" t="s">
        <v>185</v>
      </c>
      <c r="O16" t="s">
        <v>218</v>
      </c>
      <c r="P16" t="s">
        <v>161</v>
      </c>
      <c r="Q16" t="s">
        <v>205</v>
      </c>
      <c r="R16" t="s">
        <v>296</v>
      </c>
      <c r="S16" s="50" t="s">
        <v>250</v>
      </c>
      <c r="T16" t="s">
        <v>314</v>
      </c>
      <c r="U16" t="s">
        <v>326</v>
      </c>
    </row>
    <row r="17" spans="1:23" x14ac:dyDescent="0.35">
      <c r="A17" t="s">
        <v>43</v>
      </c>
      <c r="B17" s="10" t="s">
        <v>81</v>
      </c>
      <c r="C17" s="4" t="s">
        <v>85</v>
      </c>
      <c r="D17" t="s">
        <v>219</v>
      </c>
      <c r="E17" t="s">
        <v>237</v>
      </c>
      <c r="F17" t="s">
        <v>219</v>
      </c>
      <c r="G17" s="47">
        <v>10</v>
      </c>
      <c r="H17" t="s">
        <v>206</v>
      </c>
      <c r="I17">
        <v>30</v>
      </c>
      <c r="J17">
        <v>10</v>
      </c>
      <c r="K17">
        <v>10</v>
      </c>
      <c r="L17">
        <v>20</v>
      </c>
      <c r="M17" t="s">
        <v>272</v>
      </c>
      <c r="N17" s="32" t="s">
        <v>186</v>
      </c>
      <c r="O17" t="s">
        <v>285</v>
      </c>
      <c r="P17" t="s">
        <v>186</v>
      </c>
      <c r="Q17" t="s">
        <v>186</v>
      </c>
      <c r="R17">
        <v>10</v>
      </c>
      <c r="S17" s="50" t="s">
        <v>206</v>
      </c>
      <c r="T17">
        <v>1</v>
      </c>
      <c r="U17">
        <v>5</v>
      </c>
    </row>
    <row r="18" spans="1:23" x14ac:dyDescent="0.35">
      <c r="A18" t="s">
        <v>43</v>
      </c>
      <c r="B18" s="10" t="s">
        <v>81</v>
      </c>
      <c r="C18" s="4" t="s">
        <v>72</v>
      </c>
      <c r="D18" t="s">
        <v>172</v>
      </c>
      <c r="E18" t="s">
        <v>238</v>
      </c>
      <c r="F18" t="s">
        <v>238</v>
      </c>
      <c r="G18" s="47" t="s">
        <v>343</v>
      </c>
      <c r="H18" t="s">
        <v>162</v>
      </c>
      <c r="I18" t="s">
        <v>162</v>
      </c>
      <c r="J18" t="s">
        <v>172</v>
      </c>
      <c r="K18" t="s">
        <v>162</v>
      </c>
      <c r="L18" t="s">
        <v>286</v>
      </c>
      <c r="M18" t="s">
        <v>172</v>
      </c>
      <c r="N18" s="32" t="s">
        <v>162</v>
      </c>
      <c r="O18" t="s">
        <v>286</v>
      </c>
      <c r="P18" t="s">
        <v>162</v>
      </c>
      <c r="Q18" t="s">
        <v>162</v>
      </c>
      <c r="R18" t="s">
        <v>286</v>
      </c>
      <c r="S18" s="50" t="s">
        <v>206</v>
      </c>
      <c r="T18" t="s">
        <v>311</v>
      </c>
      <c r="U18" t="s">
        <v>327</v>
      </c>
    </row>
    <row r="19" spans="1:23" x14ac:dyDescent="0.35">
      <c r="A19" t="s">
        <v>43</v>
      </c>
      <c r="B19" s="10" t="s">
        <v>81</v>
      </c>
      <c r="C19" s="4" t="s">
        <v>87</v>
      </c>
      <c r="D19" s="27">
        <v>0.03</v>
      </c>
      <c r="E19" t="s">
        <v>239</v>
      </c>
      <c r="F19" s="27">
        <v>0</v>
      </c>
      <c r="G19" s="35">
        <v>0.03</v>
      </c>
      <c r="H19" s="27">
        <v>0</v>
      </c>
      <c r="I19" s="27">
        <v>0.03</v>
      </c>
      <c r="J19" s="27">
        <v>0.03</v>
      </c>
      <c r="K19" s="27">
        <v>0.03</v>
      </c>
      <c r="L19" s="27">
        <v>0</v>
      </c>
      <c r="M19" s="27">
        <v>0.03</v>
      </c>
      <c r="N19" s="35">
        <v>0.03</v>
      </c>
      <c r="O19" s="27">
        <v>0.03</v>
      </c>
      <c r="P19" s="27">
        <v>0.03</v>
      </c>
      <c r="Q19" t="s">
        <v>206</v>
      </c>
      <c r="R19" s="27">
        <v>0.03</v>
      </c>
      <c r="S19" s="50" t="s">
        <v>206</v>
      </c>
      <c r="T19" s="27">
        <v>0</v>
      </c>
      <c r="U19" s="27">
        <v>0.1</v>
      </c>
    </row>
    <row r="20" spans="1:23" ht="31" x14ac:dyDescent="0.35">
      <c r="A20" t="s">
        <v>43</v>
      </c>
      <c r="B20" s="10" t="s">
        <v>81</v>
      </c>
      <c r="C20" s="4" t="s">
        <v>90</v>
      </c>
      <c r="D20" t="s">
        <v>220</v>
      </c>
      <c r="E20" t="s">
        <v>240</v>
      </c>
      <c r="F20" t="s">
        <v>220</v>
      </c>
      <c r="G20" s="47" t="s">
        <v>344</v>
      </c>
      <c r="H20" t="s">
        <v>206</v>
      </c>
      <c r="I20" t="s">
        <v>163</v>
      </c>
      <c r="J20" t="s">
        <v>163</v>
      </c>
      <c r="K20" t="s">
        <v>220</v>
      </c>
      <c r="L20" t="s">
        <v>240</v>
      </c>
      <c r="M20" t="s">
        <v>187</v>
      </c>
      <c r="N20" s="32" t="s">
        <v>187</v>
      </c>
      <c r="O20" t="s">
        <v>206</v>
      </c>
      <c r="P20" t="s">
        <v>187</v>
      </c>
      <c r="Q20" t="s">
        <v>163</v>
      </c>
      <c r="R20" t="s">
        <v>187</v>
      </c>
      <c r="S20" s="50" t="s">
        <v>342</v>
      </c>
      <c r="T20" t="s">
        <v>312</v>
      </c>
      <c r="U20" t="s">
        <v>240</v>
      </c>
    </row>
    <row r="21" spans="1:23" x14ac:dyDescent="0.35">
      <c r="A21" t="s">
        <v>43</v>
      </c>
      <c r="B21" s="10" t="s">
        <v>81</v>
      </c>
      <c r="C21" s="4" t="s">
        <v>92</v>
      </c>
      <c r="D21" t="s">
        <v>221</v>
      </c>
      <c r="E21" t="s">
        <v>241</v>
      </c>
      <c r="F21" t="s">
        <v>251</v>
      </c>
      <c r="G21" s="47" t="s">
        <v>198</v>
      </c>
      <c r="H21" t="s">
        <v>251</v>
      </c>
      <c r="I21" t="s">
        <v>174</v>
      </c>
      <c r="J21" t="s">
        <v>174</v>
      </c>
      <c r="K21" t="s">
        <v>198</v>
      </c>
      <c r="L21" t="s">
        <v>198</v>
      </c>
      <c r="M21" t="s">
        <v>198</v>
      </c>
      <c r="N21" s="32" t="s">
        <v>188</v>
      </c>
      <c r="O21" t="s">
        <v>198</v>
      </c>
      <c r="P21" t="s">
        <v>198</v>
      </c>
      <c r="Q21" t="s">
        <v>198</v>
      </c>
      <c r="R21" t="s">
        <v>174</v>
      </c>
      <c r="S21" s="50" t="s">
        <v>198</v>
      </c>
      <c r="T21" t="s">
        <v>174</v>
      </c>
      <c r="U21" t="s">
        <v>323</v>
      </c>
    </row>
    <row r="22" spans="1:23" x14ac:dyDescent="0.35">
      <c r="C22" s="4" t="s">
        <v>173</v>
      </c>
      <c r="D22">
        <v>2011</v>
      </c>
      <c r="E22">
        <v>1999</v>
      </c>
      <c r="F22">
        <v>2000</v>
      </c>
      <c r="G22" s="32">
        <v>2016</v>
      </c>
      <c r="H22">
        <v>2004</v>
      </c>
      <c r="I22">
        <v>2010</v>
      </c>
      <c r="J22">
        <v>2001</v>
      </c>
      <c r="K22">
        <v>2001</v>
      </c>
      <c r="L22">
        <v>2015</v>
      </c>
      <c r="M22">
        <v>2014</v>
      </c>
      <c r="N22" s="32">
        <v>2005</v>
      </c>
      <c r="O22">
        <v>2013</v>
      </c>
      <c r="P22">
        <v>2005</v>
      </c>
      <c r="Q22">
        <v>2012</v>
      </c>
      <c r="R22">
        <v>2012</v>
      </c>
      <c r="S22" s="50">
        <v>2011</v>
      </c>
      <c r="T22">
        <v>2012</v>
      </c>
      <c r="U22">
        <v>2008</v>
      </c>
    </row>
    <row r="23" spans="1:23" x14ac:dyDescent="0.35">
      <c r="A23" t="s">
        <v>43</v>
      </c>
      <c r="B23" s="10" t="s">
        <v>81</v>
      </c>
      <c r="C23" s="4" t="s">
        <v>93</v>
      </c>
      <c r="D23" t="s">
        <v>223</v>
      </c>
      <c r="E23" t="s">
        <v>206</v>
      </c>
      <c r="F23" t="s">
        <v>206</v>
      </c>
      <c r="G23" s="47" t="s">
        <v>206</v>
      </c>
      <c r="H23" t="s">
        <v>252</v>
      </c>
      <c r="I23" t="s">
        <v>164</v>
      </c>
      <c r="J23" t="s">
        <v>175</v>
      </c>
      <c r="K23" t="s">
        <v>175</v>
      </c>
      <c r="L23" t="s">
        <v>252</v>
      </c>
      <c r="M23" t="s">
        <v>199</v>
      </c>
      <c r="N23" s="32" t="s">
        <v>189</v>
      </c>
      <c r="O23" t="s">
        <v>206</v>
      </c>
      <c r="P23" t="s">
        <v>199</v>
      </c>
      <c r="Q23" t="s">
        <v>207</v>
      </c>
      <c r="R23" t="s">
        <v>294</v>
      </c>
      <c r="S23" s="50" t="s">
        <v>252</v>
      </c>
      <c r="T23" t="s">
        <v>294</v>
      </c>
      <c r="U23"/>
    </row>
    <row r="24" spans="1:23" x14ac:dyDescent="0.35">
      <c r="A24" t="s">
        <v>43</v>
      </c>
      <c r="C24" s="4" t="s">
        <v>45</v>
      </c>
      <c r="D24" t="s">
        <v>222</v>
      </c>
      <c r="E24" t="s">
        <v>252</v>
      </c>
      <c r="F24" t="s">
        <v>206</v>
      </c>
      <c r="G24" s="32" t="s">
        <v>206</v>
      </c>
      <c r="H24" t="s">
        <v>206</v>
      </c>
      <c r="I24" s="26" t="s">
        <v>165</v>
      </c>
      <c r="J24" s="26" t="s">
        <v>176</v>
      </c>
      <c r="K24" t="s">
        <v>319</v>
      </c>
      <c r="L24" t="s">
        <v>252</v>
      </c>
      <c r="M24" t="s">
        <v>273</v>
      </c>
      <c r="N24" s="32" t="s">
        <v>190</v>
      </c>
      <c r="O24" t="s">
        <v>206</v>
      </c>
      <c r="P24" t="s">
        <v>200</v>
      </c>
      <c r="Q24" t="s">
        <v>208</v>
      </c>
      <c r="R24" t="s">
        <v>297</v>
      </c>
      <c r="S24" s="50" t="s">
        <v>206</v>
      </c>
      <c r="T24" t="s">
        <v>313</v>
      </c>
      <c r="U24" t="s">
        <v>324</v>
      </c>
    </row>
    <row r="25" spans="1:23" x14ac:dyDescent="0.35">
      <c r="A25" t="s">
        <v>43</v>
      </c>
      <c r="C25" s="4" t="s">
        <v>46</v>
      </c>
      <c r="G25" s="32"/>
      <c r="M25" t="s">
        <v>274</v>
      </c>
      <c r="N25" s="32"/>
      <c r="S25" s="50"/>
      <c r="T25"/>
      <c r="U25"/>
    </row>
    <row r="26" spans="1:23" x14ac:dyDescent="0.35">
      <c r="A26" s="1" t="s">
        <v>2</v>
      </c>
      <c r="C26" s="16" t="s">
        <v>117</v>
      </c>
      <c r="G26" s="32"/>
      <c r="M26"/>
      <c r="N26" s="32"/>
      <c r="S26" s="50"/>
      <c r="T26"/>
      <c r="U26"/>
    </row>
    <row r="27" spans="1:23" x14ac:dyDescent="0.35">
      <c r="A27" t="s">
        <v>2</v>
      </c>
      <c r="B27" s="10">
        <v>1</v>
      </c>
      <c r="C27" s="3" t="s">
        <v>0</v>
      </c>
      <c r="D27">
        <v>1</v>
      </c>
      <c r="E27">
        <v>1</v>
      </c>
      <c r="F27">
        <v>1</v>
      </c>
      <c r="G27" s="32">
        <v>1</v>
      </c>
      <c r="H27">
        <v>0</v>
      </c>
      <c r="I27">
        <v>1</v>
      </c>
      <c r="J27">
        <v>1</v>
      </c>
      <c r="K27">
        <v>1</v>
      </c>
      <c r="L27">
        <v>1</v>
      </c>
      <c r="M27">
        <v>1</v>
      </c>
      <c r="N27" s="32">
        <v>1</v>
      </c>
      <c r="O27">
        <v>1</v>
      </c>
      <c r="P27">
        <v>1</v>
      </c>
      <c r="Q27">
        <v>1</v>
      </c>
      <c r="R27">
        <v>1</v>
      </c>
      <c r="S27" s="50">
        <v>1</v>
      </c>
      <c r="T27">
        <v>1</v>
      </c>
      <c r="U27">
        <v>1</v>
      </c>
      <c r="V27" s="1">
        <f>SUM(D27:U27)</f>
        <v>17</v>
      </c>
      <c r="W27" s="51">
        <f>V27/18</f>
        <v>0.94444444444444442</v>
      </c>
    </row>
    <row r="28" spans="1:23" x14ac:dyDescent="0.35">
      <c r="A28" t="s">
        <v>2</v>
      </c>
      <c r="B28" s="10">
        <v>2</v>
      </c>
      <c r="C28" s="3" t="s">
        <v>1</v>
      </c>
      <c r="D28">
        <v>1</v>
      </c>
      <c r="E28">
        <v>1</v>
      </c>
      <c r="F28">
        <v>1</v>
      </c>
      <c r="G28" s="32">
        <v>1</v>
      </c>
      <c r="H28">
        <v>1</v>
      </c>
      <c r="I28">
        <v>1</v>
      </c>
      <c r="J28">
        <v>1</v>
      </c>
      <c r="K28">
        <v>1</v>
      </c>
      <c r="L28">
        <v>1</v>
      </c>
      <c r="M28">
        <v>1</v>
      </c>
      <c r="N28" s="32">
        <v>1</v>
      </c>
      <c r="O28">
        <v>1</v>
      </c>
      <c r="P28">
        <v>1</v>
      </c>
      <c r="Q28">
        <v>1</v>
      </c>
      <c r="R28">
        <v>1</v>
      </c>
      <c r="S28" s="50">
        <v>1</v>
      </c>
      <c r="T28">
        <v>1</v>
      </c>
      <c r="U28">
        <v>1</v>
      </c>
      <c r="V28" s="1">
        <f t="shared" ref="V28:V47" si="0">SUM(D28:U28)</f>
        <v>18</v>
      </c>
      <c r="W28" s="51">
        <f>V28/18</f>
        <v>1</v>
      </c>
    </row>
    <row r="29" spans="1:23" x14ac:dyDescent="0.35">
      <c r="A29" t="s">
        <v>2</v>
      </c>
      <c r="B29" s="10">
        <v>3</v>
      </c>
      <c r="C29" s="3" t="s">
        <v>47</v>
      </c>
      <c r="D29">
        <v>1</v>
      </c>
      <c r="E29">
        <v>1</v>
      </c>
      <c r="F29">
        <v>1</v>
      </c>
      <c r="G29" s="32">
        <v>1</v>
      </c>
      <c r="H29">
        <v>1</v>
      </c>
      <c r="I29">
        <v>1</v>
      </c>
      <c r="J29">
        <v>1</v>
      </c>
      <c r="K29">
        <v>1</v>
      </c>
      <c r="L29">
        <v>1</v>
      </c>
      <c r="M29">
        <v>1</v>
      </c>
      <c r="N29" s="32">
        <v>1</v>
      </c>
      <c r="O29">
        <v>1</v>
      </c>
      <c r="P29">
        <v>1</v>
      </c>
      <c r="Q29">
        <v>1</v>
      </c>
      <c r="R29">
        <v>1</v>
      </c>
      <c r="S29" s="50">
        <v>0</v>
      </c>
      <c r="T29">
        <v>1</v>
      </c>
      <c r="U29">
        <v>1</v>
      </c>
      <c r="V29" s="1">
        <f t="shared" si="0"/>
        <v>17</v>
      </c>
      <c r="W29" s="51">
        <f t="shared" ref="W29:W47" si="1">V29/18</f>
        <v>0.94444444444444442</v>
      </c>
    </row>
    <row r="30" spans="1:23" x14ac:dyDescent="0.35">
      <c r="A30" t="s">
        <v>2</v>
      </c>
      <c r="B30" s="10">
        <v>4</v>
      </c>
      <c r="C30" s="3" t="s">
        <v>48</v>
      </c>
      <c r="D30">
        <v>1</v>
      </c>
      <c r="E30">
        <v>1</v>
      </c>
      <c r="F30">
        <v>1</v>
      </c>
      <c r="G30" s="32">
        <v>1</v>
      </c>
      <c r="H30">
        <v>1</v>
      </c>
      <c r="I30">
        <v>1</v>
      </c>
      <c r="J30">
        <v>1</v>
      </c>
      <c r="K30">
        <v>1</v>
      </c>
      <c r="L30">
        <v>1</v>
      </c>
      <c r="M30">
        <v>1</v>
      </c>
      <c r="N30" s="32">
        <v>1</v>
      </c>
      <c r="O30">
        <v>1</v>
      </c>
      <c r="P30">
        <v>1</v>
      </c>
      <c r="Q30">
        <v>1</v>
      </c>
      <c r="R30">
        <v>1</v>
      </c>
      <c r="S30" s="50">
        <v>1</v>
      </c>
      <c r="T30">
        <v>1</v>
      </c>
      <c r="U30">
        <v>1</v>
      </c>
      <c r="V30" s="1">
        <f t="shared" si="0"/>
        <v>18</v>
      </c>
      <c r="W30" s="51">
        <f t="shared" si="1"/>
        <v>1</v>
      </c>
    </row>
    <row r="31" spans="1:23" x14ac:dyDescent="0.35">
      <c r="A31" t="s">
        <v>2</v>
      </c>
      <c r="B31" s="10">
        <v>5</v>
      </c>
      <c r="C31" s="3" t="s">
        <v>49</v>
      </c>
      <c r="D31">
        <v>1</v>
      </c>
      <c r="E31">
        <v>1</v>
      </c>
      <c r="F31">
        <v>0</v>
      </c>
      <c r="G31" s="32">
        <v>1</v>
      </c>
      <c r="H31">
        <v>1</v>
      </c>
      <c r="I31">
        <v>1</v>
      </c>
      <c r="J31">
        <v>1</v>
      </c>
      <c r="K31">
        <v>1</v>
      </c>
      <c r="L31">
        <v>1</v>
      </c>
      <c r="M31">
        <v>1</v>
      </c>
      <c r="N31" s="32">
        <v>1</v>
      </c>
      <c r="O31">
        <v>1</v>
      </c>
      <c r="P31">
        <v>1</v>
      </c>
      <c r="Q31">
        <v>1</v>
      </c>
      <c r="R31">
        <v>1</v>
      </c>
      <c r="S31" s="50">
        <v>1</v>
      </c>
      <c r="T31">
        <v>1</v>
      </c>
      <c r="U31">
        <v>0</v>
      </c>
      <c r="V31" s="1">
        <f t="shared" si="0"/>
        <v>16</v>
      </c>
      <c r="W31" s="51">
        <f t="shared" si="1"/>
        <v>0.88888888888888884</v>
      </c>
    </row>
    <row r="32" spans="1:23" x14ac:dyDescent="0.35">
      <c r="A32" t="s">
        <v>2</v>
      </c>
      <c r="B32" s="10">
        <v>6</v>
      </c>
      <c r="C32" s="3" t="s">
        <v>50</v>
      </c>
      <c r="D32">
        <v>1</v>
      </c>
      <c r="E32">
        <v>1</v>
      </c>
      <c r="F32">
        <v>0</v>
      </c>
      <c r="G32" s="32">
        <v>1</v>
      </c>
      <c r="H32">
        <v>1</v>
      </c>
      <c r="I32">
        <v>1</v>
      </c>
      <c r="J32">
        <v>1</v>
      </c>
      <c r="K32">
        <v>1</v>
      </c>
      <c r="L32">
        <v>1</v>
      </c>
      <c r="M32">
        <v>1</v>
      </c>
      <c r="N32" s="32">
        <v>1</v>
      </c>
      <c r="O32">
        <v>1</v>
      </c>
      <c r="P32">
        <v>1</v>
      </c>
      <c r="Q32">
        <v>1</v>
      </c>
      <c r="R32">
        <v>1</v>
      </c>
      <c r="S32" s="50">
        <v>1</v>
      </c>
      <c r="T32">
        <v>1</v>
      </c>
      <c r="U32">
        <v>0</v>
      </c>
      <c r="V32" s="1">
        <f t="shared" si="0"/>
        <v>16</v>
      </c>
      <c r="W32" s="51">
        <f t="shared" si="1"/>
        <v>0.88888888888888884</v>
      </c>
    </row>
    <row r="33" spans="1:23" x14ac:dyDescent="0.35">
      <c r="A33" t="s">
        <v>2</v>
      </c>
      <c r="B33" s="10">
        <v>7</v>
      </c>
      <c r="C33" s="3" t="s">
        <v>51</v>
      </c>
      <c r="D33">
        <v>1</v>
      </c>
      <c r="E33">
        <v>0</v>
      </c>
      <c r="F33">
        <v>1</v>
      </c>
      <c r="G33" s="32">
        <v>1</v>
      </c>
      <c r="H33">
        <v>0</v>
      </c>
      <c r="I33">
        <v>1</v>
      </c>
      <c r="J33">
        <v>1</v>
      </c>
      <c r="K33">
        <v>0</v>
      </c>
      <c r="L33">
        <v>1</v>
      </c>
      <c r="M33">
        <v>1</v>
      </c>
      <c r="N33" s="32">
        <v>1</v>
      </c>
      <c r="O33">
        <v>1</v>
      </c>
      <c r="P33">
        <v>1</v>
      </c>
      <c r="Q33">
        <v>1</v>
      </c>
      <c r="R33">
        <v>1</v>
      </c>
      <c r="S33" s="50">
        <v>1</v>
      </c>
      <c r="T33">
        <v>1</v>
      </c>
      <c r="U33">
        <v>0</v>
      </c>
      <c r="V33" s="1">
        <f t="shared" si="0"/>
        <v>14</v>
      </c>
      <c r="W33" s="51">
        <f t="shared" si="1"/>
        <v>0.77777777777777779</v>
      </c>
    </row>
    <row r="34" spans="1:23" x14ac:dyDescent="0.35">
      <c r="A34" t="s">
        <v>2</v>
      </c>
      <c r="B34" s="10">
        <v>8</v>
      </c>
      <c r="C34" s="3" t="s">
        <v>52</v>
      </c>
      <c r="D34">
        <v>1</v>
      </c>
      <c r="E34">
        <v>1</v>
      </c>
      <c r="F34">
        <v>1</v>
      </c>
      <c r="G34" s="32">
        <v>1</v>
      </c>
      <c r="H34">
        <v>1</v>
      </c>
      <c r="I34">
        <v>1</v>
      </c>
      <c r="J34">
        <v>1</v>
      </c>
      <c r="K34">
        <v>1</v>
      </c>
      <c r="L34">
        <v>1</v>
      </c>
      <c r="M34">
        <v>1</v>
      </c>
      <c r="N34" s="32">
        <v>1</v>
      </c>
      <c r="O34">
        <v>1</v>
      </c>
      <c r="P34">
        <v>1</v>
      </c>
      <c r="Q34">
        <v>1</v>
      </c>
      <c r="R34">
        <v>1</v>
      </c>
      <c r="S34" s="50">
        <v>0</v>
      </c>
      <c r="T34">
        <v>1</v>
      </c>
      <c r="U34">
        <v>1</v>
      </c>
      <c r="V34" s="1">
        <f t="shared" si="0"/>
        <v>17</v>
      </c>
      <c r="W34" s="51">
        <f t="shared" si="1"/>
        <v>0.94444444444444442</v>
      </c>
    </row>
    <row r="35" spans="1:23" x14ac:dyDescent="0.35">
      <c r="A35" t="s">
        <v>2</v>
      </c>
      <c r="B35" s="10">
        <v>9</v>
      </c>
      <c r="C35" s="3" t="s">
        <v>53</v>
      </c>
      <c r="D35">
        <v>1</v>
      </c>
      <c r="E35">
        <v>1</v>
      </c>
      <c r="F35">
        <v>0</v>
      </c>
      <c r="G35" s="32">
        <v>1</v>
      </c>
      <c r="H35">
        <v>1</v>
      </c>
      <c r="I35">
        <v>1</v>
      </c>
      <c r="J35">
        <v>1</v>
      </c>
      <c r="K35">
        <v>1</v>
      </c>
      <c r="L35">
        <v>0</v>
      </c>
      <c r="M35">
        <v>1</v>
      </c>
      <c r="N35" s="32">
        <v>1</v>
      </c>
      <c r="O35">
        <v>0</v>
      </c>
      <c r="P35">
        <v>1</v>
      </c>
      <c r="Q35">
        <v>1</v>
      </c>
      <c r="R35">
        <v>1</v>
      </c>
      <c r="S35" s="50">
        <v>0</v>
      </c>
      <c r="T35">
        <v>1</v>
      </c>
      <c r="U35">
        <v>0</v>
      </c>
      <c r="V35" s="1">
        <f t="shared" si="0"/>
        <v>13</v>
      </c>
      <c r="W35" s="51">
        <f t="shared" si="1"/>
        <v>0.72222222222222221</v>
      </c>
    </row>
    <row r="36" spans="1:23" x14ac:dyDescent="0.35">
      <c r="A36" t="s">
        <v>2</v>
      </c>
      <c r="B36" s="10">
        <v>10</v>
      </c>
      <c r="C36" s="3" t="s">
        <v>54</v>
      </c>
      <c r="D36">
        <v>1</v>
      </c>
      <c r="E36">
        <v>1</v>
      </c>
      <c r="F36">
        <v>1</v>
      </c>
      <c r="G36" s="32">
        <v>1</v>
      </c>
      <c r="H36">
        <v>1</v>
      </c>
      <c r="I36">
        <v>1</v>
      </c>
      <c r="J36">
        <v>1</v>
      </c>
      <c r="K36">
        <v>1</v>
      </c>
      <c r="L36">
        <v>1</v>
      </c>
      <c r="M36">
        <v>1</v>
      </c>
      <c r="N36" s="32">
        <v>1</v>
      </c>
      <c r="O36">
        <v>1</v>
      </c>
      <c r="P36">
        <v>1</v>
      </c>
      <c r="Q36">
        <v>1</v>
      </c>
      <c r="R36">
        <v>1</v>
      </c>
      <c r="S36" s="50">
        <v>1</v>
      </c>
      <c r="T36">
        <v>1</v>
      </c>
      <c r="U36">
        <v>1</v>
      </c>
      <c r="V36" s="1">
        <f t="shared" si="0"/>
        <v>18</v>
      </c>
      <c r="W36" s="51">
        <f t="shared" si="1"/>
        <v>1</v>
      </c>
    </row>
    <row r="37" spans="1:23" x14ac:dyDescent="0.35">
      <c r="A37" t="s">
        <v>2</v>
      </c>
      <c r="B37" s="10">
        <v>11</v>
      </c>
      <c r="C37" s="3" t="s">
        <v>55</v>
      </c>
      <c r="D37">
        <v>1</v>
      </c>
      <c r="E37">
        <v>0</v>
      </c>
      <c r="F37">
        <v>1</v>
      </c>
      <c r="G37" s="32">
        <v>1</v>
      </c>
      <c r="H37">
        <v>0</v>
      </c>
      <c r="I37">
        <v>1</v>
      </c>
      <c r="J37">
        <v>1</v>
      </c>
      <c r="K37">
        <v>1</v>
      </c>
      <c r="L37">
        <v>1</v>
      </c>
      <c r="M37">
        <v>1</v>
      </c>
      <c r="N37" s="32">
        <v>1</v>
      </c>
      <c r="O37">
        <v>1</v>
      </c>
      <c r="P37">
        <v>1</v>
      </c>
      <c r="Q37">
        <v>1</v>
      </c>
      <c r="R37">
        <v>1</v>
      </c>
      <c r="S37" s="50">
        <v>1</v>
      </c>
      <c r="T37">
        <v>1</v>
      </c>
      <c r="U37">
        <v>1</v>
      </c>
      <c r="V37" s="1">
        <f t="shared" si="0"/>
        <v>16</v>
      </c>
      <c r="W37" s="51">
        <f t="shared" si="1"/>
        <v>0.88888888888888884</v>
      </c>
    </row>
    <row r="38" spans="1:23" x14ac:dyDescent="0.35">
      <c r="A38" t="s">
        <v>2</v>
      </c>
      <c r="B38" s="10">
        <v>12</v>
      </c>
      <c r="C38" s="3" t="s">
        <v>56</v>
      </c>
      <c r="D38">
        <v>1</v>
      </c>
      <c r="E38">
        <v>1</v>
      </c>
      <c r="F38">
        <v>0</v>
      </c>
      <c r="G38" s="32">
        <v>1</v>
      </c>
      <c r="H38">
        <v>0</v>
      </c>
      <c r="I38">
        <v>1</v>
      </c>
      <c r="J38">
        <v>1</v>
      </c>
      <c r="K38">
        <v>1</v>
      </c>
      <c r="L38">
        <v>1</v>
      </c>
      <c r="M38">
        <v>1</v>
      </c>
      <c r="N38" s="32">
        <v>1</v>
      </c>
      <c r="O38">
        <v>1</v>
      </c>
      <c r="P38">
        <v>1</v>
      </c>
      <c r="Q38">
        <v>1</v>
      </c>
      <c r="R38">
        <v>1</v>
      </c>
      <c r="S38" s="50">
        <v>1</v>
      </c>
      <c r="T38">
        <v>1</v>
      </c>
      <c r="U38">
        <v>0</v>
      </c>
      <c r="V38" s="1">
        <f t="shared" si="0"/>
        <v>15</v>
      </c>
      <c r="W38" s="51">
        <f t="shared" si="1"/>
        <v>0.83333333333333337</v>
      </c>
    </row>
    <row r="39" spans="1:23" x14ac:dyDescent="0.35">
      <c r="A39" t="s">
        <v>2</v>
      </c>
      <c r="B39" s="10">
        <v>13</v>
      </c>
      <c r="C39" s="3" t="s">
        <v>57</v>
      </c>
      <c r="D39">
        <v>1</v>
      </c>
      <c r="E39">
        <v>1</v>
      </c>
      <c r="F39">
        <v>1</v>
      </c>
      <c r="G39" s="32">
        <v>1</v>
      </c>
      <c r="H39">
        <v>1</v>
      </c>
      <c r="I39">
        <v>0</v>
      </c>
      <c r="J39">
        <v>0</v>
      </c>
      <c r="K39">
        <v>1</v>
      </c>
      <c r="L39">
        <v>1</v>
      </c>
      <c r="M39">
        <v>1</v>
      </c>
      <c r="N39" s="32">
        <v>1</v>
      </c>
      <c r="O39">
        <v>1</v>
      </c>
      <c r="P39">
        <v>1</v>
      </c>
      <c r="Q39">
        <v>1</v>
      </c>
      <c r="R39">
        <v>1</v>
      </c>
      <c r="S39" s="50">
        <v>1</v>
      </c>
      <c r="T39">
        <v>1</v>
      </c>
      <c r="U39">
        <v>1</v>
      </c>
      <c r="V39" s="1">
        <f t="shared" si="0"/>
        <v>16</v>
      </c>
      <c r="W39" s="51">
        <f t="shared" si="1"/>
        <v>0.88888888888888884</v>
      </c>
    </row>
    <row r="40" spans="1:23" x14ac:dyDescent="0.35">
      <c r="A40" t="s">
        <v>2</v>
      </c>
      <c r="B40" s="10">
        <v>14</v>
      </c>
      <c r="C40" s="3" t="s">
        <v>71</v>
      </c>
      <c r="D40">
        <v>0</v>
      </c>
      <c r="E40">
        <v>0</v>
      </c>
      <c r="F40">
        <v>0</v>
      </c>
      <c r="G40" s="32">
        <v>1</v>
      </c>
      <c r="H40">
        <v>0</v>
      </c>
      <c r="I40">
        <v>1</v>
      </c>
      <c r="J40">
        <v>1</v>
      </c>
      <c r="K40">
        <v>1</v>
      </c>
      <c r="L40">
        <v>1</v>
      </c>
      <c r="M40">
        <v>1</v>
      </c>
      <c r="N40" s="32">
        <v>1</v>
      </c>
      <c r="O40">
        <v>1</v>
      </c>
      <c r="P40">
        <v>1</v>
      </c>
      <c r="Q40">
        <v>1</v>
      </c>
      <c r="R40">
        <v>1</v>
      </c>
      <c r="S40" s="50">
        <v>1</v>
      </c>
      <c r="T40">
        <v>1</v>
      </c>
      <c r="U40">
        <v>0</v>
      </c>
      <c r="V40" s="1">
        <f t="shared" si="0"/>
        <v>13</v>
      </c>
      <c r="W40" s="51">
        <f t="shared" si="1"/>
        <v>0.72222222222222221</v>
      </c>
    </row>
    <row r="41" spans="1:23" x14ac:dyDescent="0.35">
      <c r="A41" t="s">
        <v>2</v>
      </c>
      <c r="B41" s="10">
        <v>15</v>
      </c>
      <c r="C41" s="3" t="s">
        <v>58</v>
      </c>
      <c r="D41">
        <v>1</v>
      </c>
      <c r="E41">
        <v>1</v>
      </c>
      <c r="F41">
        <v>1</v>
      </c>
      <c r="G41" s="32">
        <v>1</v>
      </c>
      <c r="H41">
        <v>0</v>
      </c>
      <c r="I41">
        <v>1</v>
      </c>
      <c r="J41">
        <v>1</v>
      </c>
      <c r="K41">
        <v>1</v>
      </c>
      <c r="L41">
        <v>1</v>
      </c>
      <c r="M41">
        <v>1</v>
      </c>
      <c r="N41" s="32">
        <v>1</v>
      </c>
      <c r="O41">
        <v>0</v>
      </c>
      <c r="P41">
        <v>1</v>
      </c>
      <c r="Q41">
        <v>1</v>
      </c>
      <c r="R41">
        <v>1</v>
      </c>
      <c r="S41" s="50">
        <v>0</v>
      </c>
      <c r="T41">
        <v>1</v>
      </c>
      <c r="U41">
        <v>1</v>
      </c>
      <c r="V41" s="1">
        <f t="shared" si="0"/>
        <v>15</v>
      </c>
      <c r="W41" s="51">
        <f t="shared" si="1"/>
        <v>0.83333333333333337</v>
      </c>
    </row>
    <row r="42" spans="1:23" x14ac:dyDescent="0.35">
      <c r="A42" t="s">
        <v>2</v>
      </c>
      <c r="B42" s="10">
        <v>16</v>
      </c>
      <c r="C42" s="3" t="s">
        <v>59</v>
      </c>
      <c r="D42">
        <v>1</v>
      </c>
      <c r="E42">
        <v>1</v>
      </c>
      <c r="F42">
        <v>0</v>
      </c>
      <c r="G42" s="32">
        <v>1</v>
      </c>
      <c r="H42">
        <v>0</v>
      </c>
      <c r="I42">
        <v>1</v>
      </c>
      <c r="J42">
        <v>1</v>
      </c>
      <c r="K42">
        <v>1</v>
      </c>
      <c r="L42">
        <v>0</v>
      </c>
      <c r="M42">
        <v>1</v>
      </c>
      <c r="N42" s="32">
        <v>1</v>
      </c>
      <c r="O42">
        <v>1</v>
      </c>
      <c r="P42">
        <v>1</v>
      </c>
      <c r="Q42">
        <v>0</v>
      </c>
      <c r="R42">
        <v>1</v>
      </c>
      <c r="S42" s="50">
        <v>0</v>
      </c>
      <c r="T42">
        <v>1</v>
      </c>
      <c r="U42">
        <v>1</v>
      </c>
      <c r="V42" s="1">
        <f t="shared" si="0"/>
        <v>13</v>
      </c>
      <c r="W42" s="51">
        <f t="shared" si="1"/>
        <v>0.72222222222222221</v>
      </c>
    </row>
    <row r="43" spans="1:23" x14ac:dyDescent="0.35">
      <c r="A43" t="s">
        <v>2</v>
      </c>
      <c r="B43" s="10">
        <v>17</v>
      </c>
      <c r="C43" s="3" t="s">
        <v>60</v>
      </c>
      <c r="D43">
        <v>1</v>
      </c>
      <c r="E43">
        <v>1</v>
      </c>
      <c r="F43">
        <v>1</v>
      </c>
      <c r="G43" s="32">
        <v>1</v>
      </c>
      <c r="H43">
        <v>0</v>
      </c>
      <c r="I43">
        <v>1</v>
      </c>
      <c r="J43">
        <v>1</v>
      </c>
      <c r="K43">
        <v>0</v>
      </c>
      <c r="L43">
        <v>1</v>
      </c>
      <c r="M43">
        <v>1</v>
      </c>
      <c r="N43" s="32">
        <v>1</v>
      </c>
      <c r="O43">
        <v>1</v>
      </c>
      <c r="P43">
        <v>1</v>
      </c>
      <c r="Q43">
        <v>1</v>
      </c>
      <c r="R43">
        <v>1</v>
      </c>
      <c r="S43" s="50">
        <v>0</v>
      </c>
      <c r="T43">
        <v>1</v>
      </c>
      <c r="U43">
        <v>1</v>
      </c>
      <c r="V43" s="1">
        <f t="shared" si="0"/>
        <v>15</v>
      </c>
      <c r="W43" s="51">
        <f t="shared" si="1"/>
        <v>0.83333333333333337</v>
      </c>
    </row>
    <row r="44" spans="1:23" x14ac:dyDescent="0.35">
      <c r="A44" t="s">
        <v>2</v>
      </c>
      <c r="B44" s="10">
        <v>18</v>
      </c>
      <c r="C44" s="3" t="s">
        <v>61</v>
      </c>
      <c r="D44">
        <v>0</v>
      </c>
      <c r="E44">
        <v>0</v>
      </c>
      <c r="F44">
        <v>0</v>
      </c>
      <c r="G44" s="32">
        <v>1</v>
      </c>
      <c r="H44">
        <v>0</v>
      </c>
      <c r="I44">
        <v>0</v>
      </c>
      <c r="J44">
        <v>1</v>
      </c>
      <c r="K44">
        <v>1</v>
      </c>
      <c r="L44">
        <v>0</v>
      </c>
      <c r="M44">
        <v>1</v>
      </c>
      <c r="N44" s="32">
        <v>1</v>
      </c>
      <c r="O44">
        <v>1</v>
      </c>
      <c r="P44">
        <v>1</v>
      </c>
      <c r="Q44">
        <v>1</v>
      </c>
      <c r="R44">
        <v>1</v>
      </c>
      <c r="S44" s="50">
        <v>0</v>
      </c>
      <c r="T44">
        <v>0</v>
      </c>
      <c r="U44">
        <v>1</v>
      </c>
      <c r="V44" s="1">
        <f t="shared" si="0"/>
        <v>10</v>
      </c>
      <c r="W44" s="51">
        <f t="shared" si="1"/>
        <v>0.55555555555555558</v>
      </c>
    </row>
    <row r="45" spans="1:23" x14ac:dyDescent="0.35">
      <c r="A45" t="s">
        <v>2</v>
      </c>
      <c r="B45" s="10">
        <v>19</v>
      </c>
      <c r="C45" s="3" t="s">
        <v>62</v>
      </c>
      <c r="D45">
        <v>1</v>
      </c>
      <c r="E45">
        <v>1</v>
      </c>
      <c r="F45">
        <v>1</v>
      </c>
      <c r="G45" s="32">
        <v>1</v>
      </c>
      <c r="H45">
        <v>0</v>
      </c>
      <c r="I45">
        <v>1</v>
      </c>
      <c r="J45">
        <v>1</v>
      </c>
      <c r="K45">
        <v>1</v>
      </c>
      <c r="L45">
        <v>1</v>
      </c>
      <c r="M45">
        <v>1</v>
      </c>
      <c r="N45" s="32">
        <v>1</v>
      </c>
      <c r="O45">
        <v>0</v>
      </c>
      <c r="P45">
        <v>1</v>
      </c>
      <c r="Q45">
        <v>1</v>
      </c>
      <c r="R45">
        <v>1</v>
      </c>
      <c r="S45" s="50">
        <v>0</v>
      </c>
      <c r="T45">
        <v>1</v>
      </c>
      <c r="U45">
        <v>1</v>
      </c>
      <c r="V45" s="1">
        <f t="shared" si="0"/>
        <v>15</v>
      </c>
      <c r="W45" s="51">
        <f t="shared" si="1"/>
        <v>0.83333333333333337</v>
      </c>
    </row>
    <row r="46" spans="1:23" x14ac:dyDescent="0.35">
      <c r="A46" t="s">
        <v>2</v>
      </c>
      <c r="B46" s="10">
        <v>20</v>
      </c>
      <c r="C46" s="3" t="s">
        <v>63</v>
      </c>
      <c r="D46">
        <v>1</v>
      </c>
      <c r="E46">
        <v>0</v>
      </c>
      <c r="F46">
        <v>0</v>
      </c>
      <c r="G46" s="32">
        <v>1</v>
      </c>
      <c r="H46">
        <v>0</v>
      </c>
      <c r="I46">
        <v>0</v>
      </c>
      <c r="J46">
        <v>1</v>
      </c>
      <c r="K46">
        <v>1</v>
      </c>
      <c r="L46">
        <v>1</v>
      </c>
      <c r="M46">
        <v>1</v>
      </c>
      <c r="N46" s="32">
        <v>1</v>
      </c>
      <c r="O46">
        <v>1</v>
      </c>
      <c r="P46">
        <v>1</v>
      </c>
      <c r="Q46">
        <v>1</v>
      </c>
      <c r="R46">
        <v>1</v>
      </c>
      <c r="S46" s="50">
        <v>0</v>
      </c>
      <c r="T46">
        <v>1</v>
      </c>
      <c r="U46">
        <v>1</v>
      </c>
      <c r="V46" s="1">
        <f t="shared" si="0"/>
        <v>13</v>
      </c>
      <c r="W46" s="51">
        <f t="shared" si="1"/>
        <v>0.72222222222222221</v>
      </c>
    </row>
    <row r="47" spans="1:23" x14ac:dyDescent="0.35">
      <c r="A47" t="s">
        <v>2</v>
      </c>
      <c r="B47" s="10">
        <v>21</v>
      </c>
      <c r="C47" s="3" t="s">
        <v>64</v>
      </c>
      <c r="D47">
        <v>1</v>
      </c>
      <c r="E47">
        <v>1</v>
      </c>
      <c r="F47">
        <v>1</v>
      </c>
      <c r="G47" s="32">
        <v>1</v>
      </c>
      <c r="H47">
        <v>0</v>
      </c>
      <c r="I47">
        <v>1</v>
      </c>
      <c r="J47">
        <v>1</v>
      </c>
      <c r="K47">
        <v>1</v>
      </c>
      <c r="L47">
        <v>1</v>
      </c>
      <c r="M47">
        <v>1</v>
      </c>
      <c r="N47" s="32">
        <v>1</v>
      </c>
      <c r="O47">
        <v>1</v>
      </c>
      <c r="P47">
        <v>1</v>
      </c>
      <c r="Q47">
        <v>1</v>
      </c>
      <c r="R47">
        <v>1</v>
      </c>
      <c r="S47" s="50">
        <v>1</v>
      </c>
      <c r="T47">
        <v>1</v>
      </c>
      <c r="U47">
        <v>1</v>
      </c>
      <c r="V47" s="1">
        <f t="shared" si="0"/>
        <v>17</v>
      </c>
      <c r="W47" s="51">
        <f t="shared" si="1"/>
        <v>0.94444444444444442</v>
      </c>
    </row>
    <row r="48" spans="1:23" x14ac:dyDescent="0.35">
      <c r="C48" s="1"/>
      <c r="G48" s="32"/>
      <c r="M48"/>
      <c r="N48" s="32"/>
      <c r="S48" s="32"/>
      <c r="T48"/>
      <c r="U48"/>
      <c r="V48" s="1"/>
      <c r="W48" s="1"/>
    </row>
    <row r="49" spans="2:23" x14ac:dyDescent="0.35">
      <c r="C49" s="1"/>
      <c r="G49" s="32"/>
      <c r="M49"/>
      <c r="N49" s="32"/>
      <c r="S49" s="32"/>
      <c r="T49"/>
      <c r="U49"/>
      <c r="V49" s="1"/>
      <c r="W49" s="1"/>
    </row>
    <row r="50" spans="2:23" x14ac:dyDescent="0.35">
      <c r="C50" s="17" t="s">
        <v>118</v>
      </c>
      <c r="G50" s="32"/>
      <c r="M50"/>
      <c r="N50" s="32"/>
      <c r="S50" s="32"/>
      <c r="T50"/>
      <c r="U50"/>
      <c r="V50" s="1"/>
      <c r="W50" s="1"/>
    </row>
    <row r="51" spans="2:23" x14ac:dyDescent="0.35">
      <c r="B51" s="13">
        <v>1</v>
      </c>
      <c r="C51" s="14" t="s">
        <v>99</v>
      </c>
      <c r="D51">
        <v>1</v>
      </c>
      <c r="E51">
        <v>1</v>
      </c>
      <c r="F51">
        <v>1</v>
      </c>
      <c r="G51" s="32">
        <v>1</v>
      </c>
      <c r="H51">
        <v>1</v>
      </c>
      <c r="I51">
        <v>1</v>
      </c>
      <c r="J51">
        <v>1</v>
      </c>
      <c r="K51">
        <v>1</v>
      </c>
      <c r="L51">
        <v>1</v>
      </c>
      <c r="M51">
        <v>1</v>
      </c>
      <c r="N51" s="32">
        <v>1</v>
      </c>
      <c r="O51">
        <v>1</v>
      </c>
      <c r="P51">
        <v>1</v>
      </c>
      <c r="Q51">
        <v>1</v>
      </c>
      <c r="R51">
        <v>1</v>
      </c>
      <c r="S51" s="32">
        <v>1</v>
      </c>
      <c r="T51">
        <v>1</v>
      </c>
      <c r="U51">
        <v>1</v>
      </c>
      <c r="V51" s="1">
        <f>SUM(D51:U51)</f>
        <v>18</v>
      </c>
      <c r="W51" s="51">
        <f>V51/18</f>
        <v>1</v>
      </c>
    </row>
    <row r="52" spans="2:23" x14ac:dyDescent="0.35">
      <c r="B52" s="13">
        <v>2</v>
      </c>
      <c r="C52" s="14" t="s">
        <v>100</v>
      </c>
      <c r="D52">
        <v>1</v>
      </c>
      <c r="E52">
        <v>1</v>
      </c>
      <c r="F52">
        <v>1</v>
      </c>
      <c r="G52" s="32">
        <v>1</v>
      </c>
      <c r="H52">
        <v>1</v>
      </c>
      <c r="I52">
        <v>1</v>
      </c>
      <c r="J52">
        <v>1</v>
      </c>
      <c r="K52">
        <v>1</v>
      </c>
      <c r="L52">
        <v>1</v>
      </c>
      <c r="M52">
        <v>1</v>
      </c>
      <c r="N52" s="32">
        <v>1</v>
      </c>
      <c r="O52">
        <v>1</v>
      </c>
      <c r="P52">
        <v>1</v>
      </c>
      <c r="Q52">
        <v>1</v>
      </c>
      <c r="R52">
        <v>1</v>
      </c>
      <c r="S52" s="32">
        <v>1</v>
      </c>
      <c r="T52">
        <v>1</v>
      </c>
      <c r="U52">
        <v>0</v>
      </c>
      <c r="V52" s="1">
        <f t="shared" ref="V52:V69" si="2">SUM(D52:U52)</f>
        <v>17</v>
      </c>
      <c r="W52" s="51">
        <f t="shared" ref="W52:W69" si="3">V52/18</f>
        <v>0.94444444444444442</v>
      </c>
    </row>
    <row r="53" spans="2:23" x14ac:dyDescent="0.35">
      <c r="B53" s="13">
        <v>3</v>
      </c>
      <c r="C53" s="14" t="s">
        <v>101</v>
      </c>
      <c r="D53">
        <v>1</v>
      </c>
      <c r="E53">
        <v>1</v>
      </c>
      <c r="F53">
        <v>0</v>
      </c>
      <c r="G53" s="32">
        <v>1</v>
      </c>
      <c r="H53">
        <v>0</v>
      </c>
      <c r="I53">
        <v>1</v>
      </c>
      <c r="J53">
        <v>1</v>
      </c>
      <c r="K53">
        <v>1</v>
      </c>
      <c r="L53">
        <v>1</v>
      </c>
      <c r="M53">
        <v>1</v>
      </c>
      <c r="N53" s="32">
        <v>1</v>
      </c>
      <c r="O53">
        <v>1</v>
      </c>
      <c r="P53">
        <v>1</v>
      </c>
      <c r="Q53">
        <v>1</v>
      </c>
      <c r="R53">
        <v>1</v>
      </c>
      <c r="S53" s="32">
        <v>1</v>
      </c>
      <c r="T53">
        <v>1</v>
      </c>
      <c r="U53">
        <v>0</v>
      </c>
      <c r="V53" s="1">
        <f t="shared" si="2"/>
        <v>15</v>
      </c>
      <c r="W53" s="51">
        <f t="shared" si="3"/>
        <v>0.83333333333333337</v>
      </c>
    </row>
    <row r="54" spans="2:23" x14ac:dyDescent="0.35">
      <c r="B54" s="13">
        <v>4</v>
      </c>
      <c r="C54" s="14" t="s">
        <v>103</v>
      </c>
      <c r="D54">
        <v>1</v>
      </c>
      <c r="E54">
        <v>1</v>
      </c>
      <c r="F54">
        <v>0</v>
      </c>
      <c r="G54" s="32">
        <v>1</v>
      </c>
      <c r="H54">
        <v>1</v>
      </c>
      <c r="I54">
        <v>1</v>
      </c>
      <c r="J54">
        <v>1</v>
      </c>
      <c r="K54">
        <v>0</v>
      </c>
      <c r="L54">
        <v>1</v>
      </c>
      <c r="M54">
        <v>1</v>
      </c>
      <c r="N54" s="32">
        <v>1</v>
      </c>
      <c r="O54">
        <v>0</v>
      </c>
      <c r="P54">
        <v>0</v>
      </c>
      <c r="Q54">
        <v>1</v>
      </c>
      <c r="R54">
        <v>1</v>
      </c>
      <c r="S54" s="32">
        <v>0</v>
      </c>
      <c r="T54">
        <v>1</v>
      </c>
      <c r="U54">
        <v>0</v>
      </c>
      <c r="V54" s="1">
        <f t="shared" si="2"/>
        <v>12</v>
      </c>
      <c r="W54" s="51">
        <f t="shared" si="3"/>
        <v>0.66666666666666663</v>
      </c>
    </row>
    <row r="55" spans="2:23" x14ac:dyDescent="0.35">
      <c r="B55" s="13">
        <v>5</v>
      </c>
      <c r="C55" s="14" t="s">
        <v>102</v>
      </c>
      <c r="D55">
        <v>0</v>
      </c>
      <c r="E55">
        <v>0</v>
      </c>
      <c r="F55">
        <v>0</v>
      </c>
      <c r="G55" s="32">
        <v>0</v>
      </c>
      <c r="H55">
        <v>0</v>
      </c>
      <c r="I55">
        <v>1</v>
      </c>
      <c r="J55">
        <v>0</v>
      </c>
      <c r="K55">
        <v>0</v>
      </c>
      <c r="L55">
        <v>0</v>
      </c>
      <c r="M55">
        <v>1</v>
      </c>
      <c r="N55" s="32">
        <v>1</v>
      </c>
      <c r="O55">
        <v>0</v>
      </c>
      <c r="P55">
        <v>1</v>
      </c>
      <c r="Q55">
        <v>0</v>
      </c>
      <c r="R55">
        <v>1</v>
      </c>
      <c r="S55" s="32">
        <v>0</v>
      </c>
      <c r="T55">
        <v>1</v>
      </c>
      <c r="U55">
        <v>0</v>
      </c>
      <c r="V55" s="1">
        <f t="shared" si="2"/>
        <v>6</v>
      </c>
      <c r="W55" s="51">
        <f t="shared" si="3"/>
        <v>0.33333333333333331</v>
      </c>
    </row>
    <row r="56" spans="2:23" x14ac:dyDescent="0.35">
      <c r="B56" s="13">
        <v>6</v>
      </c>
      <c r="C56" s="14" t="s">
        <v>104</v>
      </c>
      <c r="D56">
        <v>0</v>
      </c>
      <c r="E56">
        <v>0</v>
      </c>
      <c r="F56">
        <v>0</v>
      </c>
      <c r="G56" s="32">
        <v>1</v>
      </c>
      <c r="H56">
        <v>0</v>
      </c>
      <c r="I56">
        <v>0</v>
      </c>
      <c r="J56">
        <v>0</v>
      </c>
      <c r="K56">
        <v>0</v>
      </c>
      <c r="L56">
        <v>1</v>
      </c>
      <c r="M56">
        <v>1</v>
      </c>
      <c r="N56" s="32">
        <v>1</v>
      </c>
      <c r="O56">
        <v>0</v>
      </c>
      <c r="P56">
        <v>1</v>
      </c>
      <c r="Q56">
        <v>1</v>
      </c>
      <c r="R56">
        <v>1</v>
      </c>
      <c r="S56" s="32">
        <v>0</v>
      </c>
      <c r="T56">
        <v>0</v>
      </c>
      <c r="U56">
        <v>0</v>
      </c>
      <c r="V56" s="1">
        <f t="shared" si="2"/>
        <v>7</v>
      </c>
      <c r="W56" s="51">
        <f t="shared" si="3"/>
        <v>0.3888888888888889</v>
      </c>
    </row>
    <row r="57" spans="2:23" x14ac:dyDescent="0.35">
      <c r="B57" s="13">
        <v>7</v>
      </c>
      <c r="C57" s="14" t="s">
        <v>105</v>
      </c>
      <c r="D57">
        <v>1</v>
      </c>
      <c r="E57">
        <v>1</v>
      </c>
      <c r="F57">
        <v>1</v>
      </c>
      <c r="G57" s="32">
        <v>1</v>
      </c>
      <c r="H57">
        <v>0</v>
      </c>
      <c r="I57">
        <v>1</v>
      </c>
      <c r="J57">
        <v>1</v>
      </c>
      <c r="K57">
        <v>1</v>
      </c>
      <c r="L57">
        <v>1</v>
      </c>
      <c r="M57">
        <v>1</v>
      </c>
      <c r="N57" s="32">
        <v>1</v>
      </c>
      <c r="O57">
        <v>1</v>
      </c>
      <c r="P57">
        <v>1</v>
      </c>
      <c r="Q57">
        <v>1</v>
      </c>
      <c r="R57">
        <v>1</v>
      </c>
      <c r="S57" s="32">
        <v>0</v>
      </c>
      <c r="T57">
        <v>1</v>
      </c>
      <c r="U57">
        <v>1</v>
      </c>
      <c r="V57" s="1">
        <f t="shared" si="2"/>
        <v>16</v>
      </c>
      <c r="W57" s="51">
        <f t="shared" si="3"/>
        <v>0.88888888888888884</v>
      </c>
    </row>
    <row r="58" spans="2:23" x14ac:dyDescent="0.35">
      <c r="B58" s="13">
        <v>8</v>
      </c>
      <c r="C58" s="14" t="s">
        <v>106</v>
      </c>
      <c r="D58">
        <v>1</v>
      </c>
      <c r="E58">
        <v>0</v>
      </c>
      <c r="F58">
        <v>1</v>
      </c>
      <c r="G58" s="32">
        <v>0</v>
      </c>
      <c r="H58">
        <v>0</v>
      </c>
      <c r="I58">
        <v>1</v>
      </c>
      <c r="J58">
        <v>1</v>
      </c>
      <c r="K58">
        <v>1</v>
      </c>
      <c r="L58">
        <v>1</v>
      </c>
      <c r="M58">
        <v>0</v>
      </c>
      <c r="N58" s="32">
        <v>1</v>
      </c>
      <c r="O58">
        <v>1</v>
      </c>
      <c r="P58">
        <v>1</v>
      </c>
      <c r="Q58">
        <v>1</v>
      </c>
      <c r="R58">
        <v>1</v>
      </c>
      <c r="S58" s="32">
        <v>0</v>
      </c>
      <c r="T58">
        <v>1</v>
      </c>
      <c r="U58">
        <v>0</v>
      </c>
      <c r="V58" s="1">
        <f t="shared" si="2"/>
        <v>12</v>
      </c>
      <c r="W58" s="51">
        <f t="shared" si="3"/>
        <v>0.66666666666666663</v>
      </c>
    </row>
    <row r="59" spans="2:23" x14ac:dyDescent="0.35">
      <c r="B59" s="13">
        <v>9</v>
      </c>
      <c r="C59" s="14" t="s">
        <v>107</v>
      </c>
      <c r="D59">
        <v>0</v>
      </c>
      <c r="E59">
        <v>0</v>
      </c>
      <c r="F59">
        <v>0</v>
      </c>
      <c r="G59" s="32">
        <v>0</v>
      </c>
      <c r="H59">
        <v>0</v>
      </c>
      <c r="I59">
        <v>0</v>
      </c>
      <c r="J59">
        <v>1</v>
      </c>
      <c r="K59">
        <v>0</v>
      </c>
      <c r="L59">
        <v>0</v>
      </c>
      <c r="M59">
        <v>1</v>
      </c>
      <c r="N59" s="32">
        <v>1</v>
      </c>
      <c r="O59">
        <v>0</v>
      </c>
      <c r="P59">
        <v>1</v>
      </c>
      <c r="Q59">
        <v>1</v>
      </c>
      <c r="R59">
        <v>0</v>
      </c>
      <c r="S59" s="32">
        <v>0</v>
      </c>
      <c r="T59">
        <v>0</v>
      </c>
      <c r="U59">
        <v>0</v>
      </c>
      <c r="V59" s="1">
        <f t="shared" si="2"/>
        <v>5</v>
      </c>
      <c r="W59" s="51">
        <f t="shared" si="3"/>
        <v>0.27777777777777779</v>
      </c>
    </row>
    <row r="60" spans="2:23" x14ac:dyDescent="0.35">
      <c r="B60" s="13">
        <v>10</v>
      </c>
      <c r="C60" s="14" t="s">
        <v>108</v>
      </c>
      <c r="D60">
        <v>1</v>
      </c>
      <c r="E60">
        <v>0</v>
      </c>
      <c r="F60">
        <v>0</v>
      </c>
      <c r="G60" s="32">
        <v>1</v>
      </c>
      <c r="H60">
        <v>0</v>
      </c>
      <c r="I60">
        <v>1</v>
      </c>
      <c r="J60">
        <v>1</v>
      </c>
      <c r="K60">
        <v>1</v>
      </c>
      <c r="L60">
        <v>0</v>
      </c>
      <c r="M60">
        <v>1</v>
      </c>
      <c r="N60" s="32">
        <v>1</v>
      </c>
      <c r="O60">
        <v>1</v>
      </c>
      <c r="P60">
        <v>1</v>
      </c>
      <c r="Q60">
        <v>0</v>
      </c>
      <c r="R60">
        <v>1</v>
      </c>
      <c r="S60" s="32">
        <v>0</v>
      </c>
      <c r="T60">
        <v>0</v>
      </c>
      <c r="U60">
        <v>0</v>
      </c>
      <c r="V60" s="1">
        <f t="shared" si="2"/>
        <v>10</v>
      </c>
      <c r="W60" s="51">
        <f t="shared" si="3"/>
        <v>0.55555555555555558</v>
      </c>
    </row>
    <row r="61" spans="2:23" x14ac:dyDescent="0.35">
      <c r="B61" s="13">
        <v>11</v>
      </c>
      <c r="C61" s="14" t="s">
        <v>109</v>
      </c>
      <c r="D61">
        <v>1</v>
      </c>
      <c r="E61">
        <v>1</v>
      </c>
      <c r="F61">
        <v>0</v>
      </c>
      <c r="G61" s="32">
        <v>1</v>
      </c>
      <c r="H61">
        <v>0</v>
      </c>
      <c r="I61">
        <v>1</v>
      </c>
      <c r="J61">
        <v>1</v>
      </c>
      <c r="K61">
        <v>1</v>
      </c>
      <c r="L61">
        <v>0</v>
      </c>
      <c r="M61">
        <v>1</v>
      </c>
      <c r="N61" s="32">
        <v>1</v>
      </c>
      <c r="O61">
        <v>1</v>
      </c>
      <c r="P61">
        <v>1</v>
      </c>
      <c r="Q61">
        <v>0</v>
      </c>
      <c r="R61">
        <v>1</v>
      </c>
      <c r="S61" s="32">
        <v>0</v>
      </c>
      <c r="T61">
        <v>0</v>
      </c>
      <c r="U61">
        <v>1</v>
      </c>
      <c r="V61" s="1">
        <f t="shared" si="2"/>
        <v>12</v>
      </c>
      <c r="W61" s="51">
        <f t="shared" si="3"/>
        <v>0.66666666666666663</v>
      </c>
    </row>
    <row r="62" spans="2:23" x14ac:dyDescent="0.35">
      <c r="B62" s="13">
        <v>12</v>
      </c>
      <c r="C62" s="14" t="s">
        <v>110</v>
      </c>
      <c r="D62">
        <v>0</v>
      </c>
      <c r="E62">
        <v>1</v>
      </c>
      <c r="F62">
        <v>1</v>
      </c>
      <c r="G62" s="32">
        <v>1</v>
      </c>
      <c r="H62">
        <v>0</v>
      </c>
      <c r="I62">
        <v>0</v>
      </c>
      <c r="J62">
        <v>0</v>
      </c>
      <c r="K62">
        <v>1</v>
      </c>
      <c r="L62">
        <v>1</v>
      </c>
      <c r="M62">
        <v>0</v>
      </c>
      <c r="N62" s="32">
        <v>1</v>
      </c>
      <c r="O62">
        <v>1</v>
      </c>
      <c r="P62">
        <v>1</v>
      </c>
      <c r="Q62">
        <v>1</v>
      </c>
      <c r="R62">
        <v>1</v>
      </c>
      <c r="S62" s="32">
        <v>0</v>
      </c>
      <c r="T62">
        <v>1</v>
      </c>
      <c r="U62">
        <v>1</v>
      </c>
      <c r="V62" s="1">
        <f t="shared" si="2"/>
        <v>12</v>
      </c>
      <c r="W62" s="51">
        <f t="shared" si="3"/>
        <v>0.66666666666666663</v>
      </c>
    </row>
    <row r="63" spans="2:23" x14ac:dyDescent="0.35">
      <c r="B63" s="13">
        <v>13</v>
      </c>
      <c r="C63" s="14" t="s">
        <v>111</v>
      </c>
      <c r="D63">
        <v>1</v>
      </c>
      <c r="E63">
        <v>0</v>
      </c>
      <c r="F63">
        <v>1</v>
      </c>
      <c r="G63" s="32">
        <v>0</v>
      </c>
      <c r="H63">
        <v>0</v>
      </c>
      <c r="I63">
        <v>1</v>
      </c>
      <c r="J63">
        <v>1</v>
      </c>
      <c r="K63">
        <v>1</v>
      </c>
      <c r="L63">
        <v>1</v>
      </c>
      <c r="M63">
        <v>1</v>
      </c>
      <c r="N63" s="32">
        <v>1</v>
      </c>
      <c r="O63">
        <v>1</v>
      </c>
      <c r="P63">
        <v>1</v>
      </c>
      <c r="Q63">
        <v>1</v>
      </c>
      <c r="R63">
        <v>1</v>
      </c>
      <c r="S63" s="32">
        <v>0</v>
      </c>
      <c r="T63">
        <v>1</v>
      </c>
      <c r="U63">
        <v>1</v>
      </c>
      <c r="V63" s="1">
        <f>SUM(D63:U63)</f>
        <v>14</v>
      </c>
      <c r="W63" s="51">
        <f t="shared" si="3"/>
        <v>0.77777777777777779</v>
      </c>
    </row>
    <row r="64" spans="2:23" x14ac:dyDescent="0.35">
      <c r="B64" s="13">
        <v>14</v>
      </c>
      <c r="C64" s="14" t="s">
        <v>112</v>
      </c>
      <c r="D64">
        <v>0</v>
      </c>
      <c r="E64">
        <v>0</v>
      </c>
      <c r="F64">
        <v>0</v>
      </c>
      <c r="G64" s="32">
        <v>1</v>
      </c>
      <c r="H64">
        <v>0</v>
      </c>
      <c r="I64">
        <v>0</v>
      </c>
      <c r="J64">
        <v>1</v>
      </c>
      <c r="K64">
        <v>1</v>
      </c>
      <c r="L64">
        <v>1</v>
      </c>
      <c r="M64">
        <v>1</v>
      </c>
      <c r="N64" s="32">
        <v>1</v>
      </c>
      <c r="O64">
        <v>1</v>
      </c>
      <c r="P64">
        <v>1</v>
      </c>
      <c r="Q64">
        <v>1</v>
      </c>
      <c r="R64">
        <v>1</v>
      </c>
      <c r="S64" s="32">
        <v>0</v>
      </c>
      <c r="T64">
        <v>1</v>
      </c>
      <c r="U64">
        <v>1</v>
      </c>
      <c r="V64" s="1">
        <f t="shared" si="2"/>
        <v>12</v>
      </c>
      <c r="W64" s="51">
        <f t="shared" si="3"/>
        <v>0.66666666666666663</v>
      </c>
    </row>
    <row r="65" spans="1:23" x14ac:dyDescent="0.35">
      <c r="B65" s="13">
        <v>15</v>
      </c>
      <c r="C65" s="14" t="s">
        <v>114</v>
      </c>
      <c r="D65">
        <v>1</v>
      </c>
      <c r="E65">
        <v>1</v>
      </c>
      <c r="F65">
        <v>1</v>
      </c>
      <c r="G65" s="32">
        <v>1</v>
      </c>
      <c r="H65">
        <v>0</v>
      </c>
      <c r="I65" s="26">
        <v>0</v>
      </c>
      <c r="J65">
        <v>1</v>
      </c>
      <c r="K65">
        <v>1</v>
      </c>
      <c r="L65">
        <v>1</v>
      </c>
      <c r="M65">
        <v>1</v>
      </c>
      <c r="N65" s="32">
        <v>1</v>
      </c>
      <c r="O65">
        <v>0</v>
      </c>
      <c r="P65">
        <v>1</v>
      </c>
      <c r="Q65">
        <v>1</v>
      </c>
      <c r="R65">
        <v>1</v>
      </c>
      <c r="S65" s="32">
        <v>0</v>
      </c>
      <c r="T65">
        <v>0</v>
      </c>
      <c r="U65">
        <v>1</v>
      </c>
      <c r="V65" s="1">
        <f t="shared" si="2"/>
        <v>13</v>
      </c>
      <c r="W65" s="51">
        <f t="shared" si="3"/>
        <v>0.72222222222222221</v>
      </c>
    </row>
    <row r="66" spans="1:23" x14ac:dyDescent="0.35">
      <c r="A66" s="36" t="s">
        <v>224</v>
      </c>
      <c r="B66" s="13">
        <v>16</v>
      </c>
      <c r="C66" s="14" t="s">
        <v>115</v>
      </c>
      <c r="D66">
        <v>1</v>
      </c>
      <c r="E66">
        <v>1</v>
      </c>
      <c r="F66">
        <v>1</v>
      </c>
      <c r="G66" s="32">
        <v>1</v>
      </c>
      <c r="H66">
        <v>0</v>
      </c>
      <c r="I66">
        <v>0</v>
      </c>
      <c r="J66">
        <v>0</v>
      </c>
      <c r="K66">
        <v>0</v>
      </c>
      <c r="L66">
        <v>1</v>
      </c>
      <c r="M66">
        <v>1</v>
      </c>
      <c r="N66" s="32">
        <v>0</v>
      </c>
      <c r="O66">
        <v>0</v>
      </c>
      <c r="P66">
        <v>0</v>
      </c>
      <c r="Q66">
        <v>0</v>
      </c>
      <c r="R66">
        <v>0</v>
      </c>
      <c r="S66" s="32">
        <v>0</v>
      </c>
      <c r="T66">
        <v>0</v>
      </c>
      <c r="U66">
        <v>1</v>
      </c>
      <c r="V66" s="1">
        <f t="shared" si="2"/>
        <v>7</v>
      </c>
      <c r="W66" s="51">
        <f t="shared" si="3"/>
        <v>0.3888888888888889</v>
      </c>
    </row>
    <row r="67" spans="1:23" x14ac:dyDescent="0.35">
      <c r="B67" s="13">
        <v>17</v>
      </c>
      <c r="C67" s="14" t="s">
        <v>116</v>
      </c>
      <c r="D67">
        <v>0</v>
      </c>
      <c r="E67">
        <v>0</v>
      </c>
      <c r="F67">
        <v>0</v>
      </c>
      <c r="G67" s="32">
        <v>0</v>
      </c>
      <c r="H67">
        <v>0</v>
      </c>
      <c r="I67">
        <v>1</v>
      </c>
      <c r="J67">
        <v>1</v>
      </c>
      <c r="K67">
        <v>1</v>
      </c>
      <c r="L67">
        <v>1</v>
      </c>
      <c r="M67">
        <v>1</v>
      </c>
      <c r="N67" s="32">
        <v>1</v>
      </c>
      <c r="O67">
        <v>0</v>
      </c>
      <c r="P67">
        <v>1</v>
      </c>
      <c r="Q67">
        <v>1</v>
      </c>
      <c r="R67">
        <v>1</v>
      </c>
      <c r="S67" s="32">
        <v>0</v>
      </c>
      <c r="T67">
        <v>1</v>
      </c>
      <c r="U67">
        <v>0</v>
      </c>
      <c r="V67" s="1">
        <f t="shared" si="2"/>
        <v>10</v>
      </c>
      <c r="W67" s="51">
        <f t="shared" si="3"/>
        <v>0.55555555555555558</v>
      </c>
    </row>
    <row r="68" spans="1:23" x14ac:dyDescent="0.35">
      <c r="B68" s="13">
        <v>18</v>
      </c>
      <c r="C68" s="14" t="s">
        <v>113</v>
      </c>
      <c r="D68">
        <v>1</v>
      </c>
      <c r="E68">
        <v>0</v>
      </c>
      <c r="F68">
        <v>0</v>
      </c>
      <c r="G68" s="32">
        <v>1</v>
      </c>
      <c r="H68">
        <v>0</v>
      </c>
      <c r="I68">
        <v>0</v>
      </c>
      <c r="J68">
        <v>1</v>
      </c>
      <c r="K68">
        <v>1</v>
      </c>
      <c r="L68">
        <v>1</v>
      </c>
      <c r="M68">
        <v>1</v>
      </c>
      <c r="N68" s="32">
        <v>1</v>
      </c>
      <c r="O68">
        <v>1</v>
      </c>
      <c r="P68">
        <v>1</v>
      </c>
      <c r="Q68">
        <v>1</v>
      </c>
      <c r="R68">
        <v>1</v>
      </c>
      <c r="S68" s="32">
        <v>0</v>
      </c>
      <c r="T68">
        <v>0</v>
      </c>
      <c r="U68">
        <v>1</v>
      </c>
      <c r="V68" s="1">
        <f t="shared" si="2"/>
        <v>12</v>
      </c>
      <c r="W68" s="51">
        <f t="shared" si="3"/>
        <v>0.66666666666666663</v>
      </c>
    </row>
    <row r="69" spans="1:23" x14ac:dyDescent="0.35">
      <c r="B69" s="13">
        <v>19</v>
      </c>
      <c r="C69" s="14" t="s">
        <v>119</v>
      </c>
      <c r="D69">
        <v>1</v>
      </c>
      <c r="E69">
        <v>1</v>
      </c>
      <c r="F69">
        <v>1</v>
      </c>
      <c r="G69" s="32">
        <v>1</v>
      </c>
      <c r="H69">
        <v>0</v>
      </c>
      <c r="I69">
        <v>1</v>
      </c>
      <c r="J69">
        <v>1</v>
      </c>
      <c r="K69">
        <v>1</v>
      </c>
      <c r="L69">
        <v>1</v>
      </c>
      <c r="M69">
        <v>1</v>
      </c>
      <c r="N69" s="32">
        <v>1</v>
      </c>
      <c r="O69">
        <v>1</v>
      </c>
      <c r="P69">
        <v>1</v>
      </c>
      <c r="Q69">
        <v>1</v>
      </c>
      <c r="R69">
        <v>1</v>
      </c>
      <c r="S69" s="32">
        <v>1</v>
      </c>
      <c r="T69">
        <v>1</v>
      </c>
      <c r="U69">
        <v>1</v>
      </c>
      <c r="V69" s="1">
        <f t="shared" si="2"/>
        <v>17</v>
      </c>
      <c r="W69" s="51">
        <f t="shared" si="3"/>
        <v>0.94444444444444442</v>
      </c>
    </row>
    <row r="70" spans="1:23" x14ac:dyDescent="0.35">
      <c r="C70" s="21"/>
      <c r="G70" s="32"/>
      <c r="M70"/>
      <c r="N70" s="32"/>
      <c r="S70" s="32"/>
      <c r="T70"/>
      <c r="U70"/>
    </row>
    <row r="71" spans="1:23" x14ac:dyDescent="0.35">
      <c r="C71" s="20" t="s">
        <v>136</v>
      </c>
      <c r="G71" s="32"/>
      <c r="M71"/>
      <c r="N71" s="32"/>
      <c r="S71" s="32"/>
      <c r="T71"/>
      <c r="U71"/>
    </row>
    <row r="72" spans="1:23" x14ac:dyDescent="0.35">
      <c r="A72" t="s">
        <v>122</v>
      </c>
      <c r="C72" s="19" t="s">
        <v>120</v>
      </c>
      <c r="G72" s="32"/>
      <c r="M72"/>
      <c r="N72" s="32"/>
      <c r="S72" s="32"/>
      <c r="T72"/>
      <c r="U72"/>
    </row>
    <row r="73" spans="1:23" x14ac:dyDescent="0.35">
      <c r="A73" t="s">
        <v>4</v>
      </c>
      <c r="C73" s="18" t="s">
        <v>120</v>
      </c>
      <c r="G73" s="32"/>
      <c r="M73"/>
      <c r="N73" s="32"/>
      <c r="S73" s="32"/>
      <c r="T73"/>
      <c r="U73"/>
    </row>
    <row r="74" spans="1:23" x14ac:dyDescent="0.35">
      <c r="A74" t="s">
        <v>122</v>
      </c>
      <c r="C74" s="19" t="s">
        <v>121</v>
      </c>
      <c r="G74" s="32"/>
      <c r="M74"/>
      <c r="N74" s="32"/>
      <c r="S74" s="32"/>
      <c r="T74"/>
      <c r="U74"/>
    </row>
    <row r="75" spans="1:23" x14ac:dyDescent="0.35">
      <c r="A75" t="s">
        <v>4</v>
      </c>
      <c r="C75" s="18" t="s">
        <v>121</v>
      </c>
      <c r="G75" s="32"/>
      <c r="M75"/>
      <c r="N75" s="32"/>
      <c r="S75" s="32"/>
      <c r="T75"/>
      <c r="U75"/>
    </row>
    <row r="76" spans="1:23" x14ac:dyDescent="0.35">
      <c r="A76" t="s">
        <v>122</v>
      </c>
      <c r="C76" s="19" t="s">
        <v>191</v>
      </c>
      <c r="G76" s="32"/>
      <c r="M76"/>
      <c r="N76" s="32"/>
      <c r="S76" s="32"/>
      <c r="T76"/>
      <c r="U76"/>
    </row>
    <row r="77" spans="1:23" x14ac:dyDescent="0.35">
      <c r="A77" t="s">
        <v>4</v>
      </c>
      <c r="C77" s="18" t="s">
        <v>123</v>
      </c>
      <c r="G77" s="32"/>
      <c r="M77"/>
      <c r="N77" s="32"/>
      <c r="S77" s="32"/>
      <c r="T77"/>
      <c r="U77"/>
    </row>
    <row r="78" spans="1:23" x14ac:dyDescent="0.35">
      <c r="A78" t="s">
        <v>122</v>
      </c>
      <c r="C78" s="19" t="s">
        <v>31</v>
      </c>
      <c r="G78" s="32"/>
      <c r="M78"/>
      <c r="N78" s="32"/>
      <c r="S78" s="32"/>
      <c r="T78"/>
      <c r="U78"/>
    </row>
    <row r="79" spans="1:23" x14ac:dyDescent="0.35">
      <c r="A79" t="s">
        <v>4</v>
      </c>
      <c r="C79" s="18" t="s">
        <v>31</v>
      </c>
      <c r="G79" s="32"/>
      <c r="M79"/>
      <c r="N79" s="32"/>
      <c r="S79" s="32"/>
      <c r="T79"/>
      <c r="U79"/>
    </row>
    <row r="80" spans="1:23" x14ac:dyDescent="0.35">
      <c r="A80" t="s">
        <v>122</v>
      </c>
      <c r="C80" s="19" t="s">
        <v>124</v>
      </c>
      <c r="G80" s="32"/>
      <c r="M80"/>
      <c r="N80" s="32"/>
      <c r="S80" s="32"/>
      <c r="T80"/>
      <c r="U80"/>
    </row>
    <row r="81" spans="1:22" x14ac:dyDescent="0.35">
      <c r="A81" t="s">
        <v>4</v>
      </c>
      <c r="C81" s="18" t="s">
        <v>124</v>
      </c>
      <c r="G81" s="32"/>
      <c r="M81"/>
      <c r="N81" s="32"/>
      <c r="S81" s="32"/>
      <c r="T81"/>
      <c r="U81"/>
    </row>
    <row r="82" spans="1:22" x14ac:dyDescent="0.35">
      <c r="A82" t="s">
        <v>122</v>
      </c>
      <c r="C82" s="19" t="s">
        <v>125</v>
      </c>
      <c r="G82" s="32"/>
      <c r="M82"/>
      <c r="N82" s="32"/>
      <c r="S82" s="32"/>
      <c r="T82"/>
      <c r="U82"/>
    </row>
    <row r="83" spans="1:22" x14ac:dyDescent="0.35">
      <c r="A83" t="s">
        <v>4</v>
      </c>
      <c r="C83" s="18" t="s">
        <v>125</v>
      </c>
      <c r="G83" s="32"/>
      <c r="M83"/>
      <c r="N83" s="32"/>
      <c r="S83" s="32"/>
      <c r="T83"/>
      <c r="U83"/>
    </row>
    <row r="84" spans="1:22" x14ac:dyDescent="0.35">
      <c r="G84" s="32"/>
      <c r="M84"/>
      <c r="N84" s="32"/>
      <c r="S84" s="32"/>
      <c r="T84"/>
      <c r="U84"/>
    </row>
    <row r="85" spans="1:22" x14ac:dyDescent="0.35">
      <c r="A85" s="11" t="s">
        <v>134</v>
      </c>
      <c r="G85" s="32"/>
      <c r="M85"/>
      <c r="N85" s="32"/>
      <c r="S85" s="32"/>
      <c r="T85"/>
      <c r="U85"/>
    </row>
    <row r="86" spans="1:22" x14ac:dyDescent="0.35">
      <c r="A86" t="s">
        <v>245</v>
      </c>
      <c r="G86" s="32"/>
      <c r="M86"/>
      <c r="N86" s="32"/>
      <c r="R86" t="s">
        <v>298</v>
      </c>
      <c r="S86" s="32"/>
      <c r="T86"/>
      <c r="U86"/>
    </row>
    <row r="87" spans="1:22" ht="170.5" x14ac:dyDescent="0.35">
      <c r="A87" t="s">
        <v>246</v>
      </c>
      <c r="G87" s="32"/>
      <c r="L87" t="s">
        <v>306</v>
      </c>
      <c r="M87"/>
      <c r="N87" s="32"/>
      <c r="R87" s="25" t="s">
        <v>299</v>
      </c>
      <c r="S87" s="32"/>
      <c r="T87" t="s">
        <v>315</v>
      </c>
      <c r="U87"/>
    </row>
    <row r="88" spans="1:22" x14ac:dyDescent="0.35">
      <c r="A88" s="1" t="s">
        <v>144</v>
      </c>
      <c r="B88" s="8">
        <v>1</v>
      </c>
      <c r="C88" s="5" t="s">
        <v>21</v>
      </c>
      <c r="D88">
        <v>1</v>
      </c>
      <c r="E88">
        <v>1</v>
      </c>
      <c r="F88">
        <v>1</v>
      </c>
      <c r="G88" s="32">
        <v>0</v>
      </c>
      <c r="H88">
        <v>0</v>
      </c>
      <c r="I88">
        <v>1</v>
      </c>
      <c r="J88">
        <v>0</v>
      </c>
      <c r="K88">
        <v>0</v>
      </c>
      <c r="L88">
        <v>3</v>
      </c>
      <c r="M88">
        <v>0</v>
      </c>
      <c r="N88" s="32">
        <v>0</v>
      </c>
      <c r="O88">
        <v>1</v>
      </c>
      <c r="P88">
        <v>0</v>
      </c>
      <c r="Q88" t="s">
        <v>209</v>
      </c>
      <c r="R88">
        <v>3</v>
      </c>
      <c r="S88" s="32">
        <v>0</v>
      </c>
      <c r="T88">
        <v>2</v>
      </c>
      <c r="U88">
        <v>0</v>
      </c>
      <c r="V88">
        <f>SUM(D88:U88)</f>
        <v>13</v>
      </c>
    </row>
    <row r="89" spans="1:22" x14ac:dyDescent="0.35">
      <c r="B89" s="8">
        <v>2</v>
      </c>
      <c r="C89" s="5" t="s">
        <v>22</v>
      </c>
      <c r="D89">
        <v>0</v>
      </c>
      <c r="E89">
        <v>0</v>
      </c>
      <c r="F89">
        <v>0</v>
      </c>
      <c r="G89" s="32">
        <v>2</v>
      </c>
      <c r="H89">
        <v>0</v>
      </c>
      <c r="I89">
        <v>0</v>
      </c>
      <c r="J89">
        <v>0</v>
      </c>
      <c r="K89">
        <v>0</v>
      </c>
      <c r="L89">
        <v>0</v>
      </c>
      <c r="M89">
        <v>0</v>
      </c>
      <c r="N89" s="32">
        <v>0</v>
      </c>
      <c r="O89">
        <v>0</v>
      </c>
      <c r="P89">
        <v>0</v>
      </c>
      <c r="Q89">
        <v>0</v>
      </c>
      <c r="R89">
        <v>0</v>
      </c>
      <c r="S89" s="32">
        <v>1</v>
      </c>
      <c r="T89">
        <v>0</v>
      </c>
      <c r="U89">
        <v>0</v>
      </c>
      <c r="V89">
        <f t="shared" ref="V89:V146" si="4">SUM(D89:U89)</f>
        <v>3</v>
      </c>
    </row>
    <row r="90" spans="1:22" x14ac:dyDescent="0.35">
      <c r="B90" s="8">
        <v>3</v>
      </c>
      <c r="C90" s="5" t="s">
        <v>23</v>
      </c>
      <c r="D90">
        <v>0</v>
      </c>
      <c r="E90">
        <v>0</v>
      </c>
      <c r="F90">
        <v>0</v>
      </c>
      <c r="G90" s="32">
        <v>1</v>
      </c>
      <c r="H90">
        <v>1</v>
      </c>
      <c r="I90">
        <v>0</v>
      </c>
      <c r="J90">
        <v>1</v>
      </c>
      <c r="K90">
        <v>1</v>
      </c>
      <c r="L90">
        <v>0</v>
      </c>
      <c r="M90">
        <v>1</v>
      </c>
      <c r="N90" s="32">
        <v>1</v>
      </c>
      <c r="O90">
        <v>0</v>
      </c>
      <c r="P90">
        <v>1</v>
      </c>
      <c r="Q90">
        <v>0</v>
      </c>
      <c r="R90">
        <v>2</v>
      </c>
      <c r="S90" s="32">
        <v>1</v>
      </c>
      <c r="T90">
        <v>0</v>
      </c>
      <c r="U90">
        <v>1</v>
      </c>
      <c r="V90">
        <f t="shared" si="4"/>
        <v>11</v>
      </c>
    </row>
    <row r="91" spans="1:22" x14ac:dyDescent="0.35">
      <c r="B91" s="8">
        <v>4</v>
      </c>
      <c r="C91" s="5" t="s">
        <v>24</v>
      </c>
      <c r="D91">
        <v>0</v>
      </c>
      <c r="E91">
        <v>0</v>
      </c>
      <c r="F91">
        <v>0</v>
      </c>
      <c r="G91" s="32">
        <v>0</v>
      </c>
      <c r="H91">
        <v>0</v>
      </c>
      <c r="I91">
        <v>0</v>
      </c>
      <c r="J91">
        <v>0</v>
      </c>
      <c r="K91">
        <v>0</v>
      </c>
      <c r="L91">
        <v>0</v>
      </c>
      <c r="M91">
        <v>0</v>
      </c>
      <c r="N91" s="32">
        <v>0</v>
      </c>
      <c r="O91">
        <v>0</v>
      </c>
      <c r="P91">
        <v>0</v>
      </c>
      <c r="Q91">
        <v>0</v>
      </c>
      <c r="R91">
        <v>0</v>
      </c>
      <c r="S91" s="32">
        <v>0</v>
      </c>
      <c r="T91">
        <v>0</v>
      </c>
      <c r="U91">
        <v>0</v>
      </c>
      <c r="V91">
        <f t="shared" si="4"/>
        <v>0</v>
      </c>
    </row>
    <row r="92" spans="1:22" x14ac:dyDescent="0.35">
      <c r="B92" s="8">
        <v>5</v>
      </c>
      <c r="C92" s="5" t="s">
        <v>25</v>
      </c>
      <c r="D92">
        <v>0</v>
      </c>
      <c r="E92">
        <v>0</v>
      </c>
      <c r="F92">
        <v>0</v>
      </c>
      <c r="G92" s="32">
        <v>0</v>
      </c>
      <c r="H92">
        <v>0</v>
      </c>
      <c r="I92">
        <v>0</v>
      </c>
      <c r="J92">
        <v>0</v>
      </c>
      <c r="K92">
        <v>0</v>
      </c>
      <c r="L92">
        <v>0</v>
      </c>
      <c r="M92">
        <v>0</v>
      </c>
      <c r="N92" s="32">
        <v>0</v>
      </c>
      <c r="O92">
        <v>0</v>
      </c>
      <c r="P92">
        <v>0</v>
      </c>
      <c r="Q92">
        <v>0</v>
      </c>
      <c r="R92">
        <v>0</v>
      </c>
      <c r="S92" s="32">
        <v>0</v>
      </c>
      <c r="T92">
        <v>0</v>
      </c>
      <c r="U92">
        <v>0</v>
      </c>
      <c r="V92">
        <f t="shared" si="4"/>
        <v>0</v>
      </c>
    </row>
    <row r="93" spans="1:22" x14ac:dyDescent="0.35">
      <c r="B93" s="8">
        <v>6</v>
      </c>
      <c r="C93" s="5" t="s">
        <v>20</v>
      </c>
      <c r="D93">
        <v>0</v>
      </c>
      <c r="E93">
        <v>0</v>
      </c>
      <c r="F93">
        <v>0</v>
      </c>
      <c r="G93" s="32">
        <v>0</v>
      </c>
      <c r="H93">
        <v>0</v>
      </c>
      <c r="I93">
        <v>0</v>
      </c>
      <c r="J93">
        <v>0</v>
      </c>
      <c r="K93">
        <v>0</v>
      </c>
      <c r="L93">
        <v>0</v>
      </c>
      <c r="M93">
        <v>1</v>
      </c>
      <c r="N93" s="32">
        <v>0</v>
      </c>
      <c r="O93">
        <v>0</v>
      </c>
      <c r="P93">
        <v>0</v>
      </c>
      <c r="Q93">
        <v>0</v>
      </c>
      <c r="R93">
        <v>0</v>
      </c>
      <c r="S93" s="32">
        <v>0</v>
      </c>
      <c r="T93">
        <v>0</v>
      </c>
      <c r="U93">
        <v>0</v>
      </c>
      <c r="V93">
        <f t="shared" si="4"/>
        <v>1</v>
      </c>
    </row>
    <row r="94" spans="1:22" x14ac:dyDescent="0.35">
      <c r="B94" s="8">
        <v>7</v>
      </c>
      <c r="C94" s="5" t="s">
        <v>126</v>
      </c>
      <c r="D94">
        <v>0</v>
      </c>
      <c r="E94">
        <v>0</v>
      </c>
      <c r="F94">
        <v>0</v>
      </c>
      <c r="G94" s="32">
        <v>0</v>
      </c>
      <c r="H94">
        <v>0</v>
      </c>
      <c r="I94">
        <v>0</v>
      </c>
      <c r="J94">
        <v>0</v>
      </c>
      <c r="K94">
        <v>0</v>
      </c>
      <c r="L94">
        <v>0</v>
      </c>
      <c r="M94">
        <v>0</v>
      </c>
      <c r="N94" s="32">
        <v>0</v>
      </c>
      <c r="O94">
        <v>0</v>
      </c>
      <c r="P94">
        <v>0</v>
      </c>
      <c r="Q94">
        <v>0</v>
      </c>
      <c r="R94">
        <v>0</v>
      </c>
      <c r="S94" s="32">
        <v>0</v>
      </c>
      <c r="T94">
        <v>0</v>
      </c>
      <c r="U94">
        <v>0</v>
      </c>
      <c r="V94">
        <f t="shared" si="4"/>
        <v>0</v>
      </c>
    </row>
    <row r="95" spans="1:22" x14ac:dyDescent="0.35">
      <c r="B95" s="8">
        <v>8</v>
      </c>
      <c r="C95" s="5" t="s">
        <v>127</v>
      </c>
      <c r="D95">
        <v>0</v>
      </c>
      <c r="E95">
        <v>0</v>
      </c>
      <c r="F95">
        <v>0</v>
      </c>
      <c r="G95" s="32">
        <v>0</v>
      </c>
      <c r="H95">
        <v>0</v>
      </c>
      <c r="I95">
        <v>0</v>
      </c>
      <c r="J95">
        <v>0</v>
      </c>
      <c r="K95">
        <v>0</v>
      </c>
      <c r="L95">
        <v>0</v>
      </c>
      <c r="M95">
        <v>0</v>
      </c>
      <c r="N95" s="32">
        <v>0</v>
      </c>
      <c r="O95">
        <v>0</v>
      </c>
      <c r="P95">
        <v>0</v>
      </c>
      <c r="Q95">
        <v>0</v>
      </c>
      <c r="S95" s="32">
        <v>0</v>
      </c>
      <c r="T95">
        <v>0</v>
      </c>
      <c r="U95">
        <v>0</v>
      </c>
      <c r="V95">
        <f t="shared" si="4"/>
        <v>0</v>
      </c>
    </row>
    <row r="96" spans="1:22" x14ac:dyDescent="0.35">
      <c r="A96" s="1" t="s">
        <v>143</v>
      </c>
      <c r="B96" s="8"/>
      <c r="C96" s="5"/>
      <c r="G96" s="32"/>
      <c r="M96"/>
      <c r="N96" s="32"/>
      <c r="S96" s="32"/>
      <c r="T96"/>
      <c r="U96"/>
      <c r="V96">
        <f t="shared" si="4"/>
        <v>0</v>
      </c>
    </row>
    <row r="97" spans="1:22" x14ac:dyDescent="0.35">
      <c r="A97" t="s">
        <v>245</v>
      </c>
      <c r="B97" s="8"/>
      <c r="C97" s="5"/>
      <c r="F97" t="s">
        <v>247</v>
      </c>
      <c r="G97" s="32"/>
      <c r="M97"/>
      <c r="N97" s="32"/>
      <c r="O97">
        <v>0</v>
      </c>
      <c r="S97" s="32"/>
      <c r="T97"/>
      <c r="U97"/>
      <c r="V97">
        <f t="shared" si="4"/>
        <v>0</v>
      </c>
    </row>
    <row r="98" spans="1:22" x14ac:dyDescent="0.35">
      <c r="A98" t="s">
        <v>246</v>
      </c>
      <c r="B98" s="8" t="s">
        <v>9</v>
      </c>
      <c r="C98" s="5" t="s">
        <v>10</v>
      </c>
      <c r="D98">
        <v>0</v>
      </c>
      <c r="E98">
        <v>0</v>
      </c>
      <c r="F98" t="s">
        <v>248</v>
      </c>
      <c r="G98" s="32"/>
      <c r="I98">
        <v>1</v>
      </c>
      <c r="J98">
        <v>3</v>
      </c>
      <c r="K98">
        <v>0</v>
      </c>
      <c r="L98">
        <v>2</v>
      </c>
      <c r="M98">
        <v>1</v>
      </c>
      <c r="N98" s="32">
        <v>0</v>
      </c>
      <c r="O98">
        <v>0</v>
      </c>
      <c r="P98">
        <v>2</v>
      </c>
      <c r="Q98">
        <v>1</v>
      </c>
      <c r="R98">
        <v>0</v>
      </c>
      <c r="S98" s="32">
        <v>0</v>
      </c>
      <c r="T98">
        <v>0</v>
      </c>
      <c r="U98">
        <v>0</v>
      </c>
      <c r="V98">
        <f t="shared" si="4"/>
        <v>10</v>
      </c>
    </row>
    <row r="99" spans="1:22" x14ac:dyDescent="0.35">
      <c r="B99" s="8">
        <v>1</v>
      </c>
      <c r="C99" s="5" t="s">
        <v>11</v>
      </c>
      <c r="D99">
        <v>1</v>
      </c>
      <c r="E99">
        <v>1</v>
      </c>
      <c r="F99">
        <v>1</v>
      </c>
      <c r="G99" s="32">
        <v>0</v>
      </c>
      <c r="H99">
        <v>1</v>
      </c>
      <c r="I99">
        <v>0</v>
      </c>
      <c r="J99">
        <v>1</v>
      </c>
      <c r="K99">
        <v>0</v>
      </c>
      <c r="L99">
        <v>0</v>
      </c>
      <c r="M99">
        <v>0</v>
      </c>
      <c r="N99" s="32">
        <v>0</v>
      </c>
      <c r="O99">
        <v>0</v>
      </c>
      <c r="P99">
        <v>0</v>
      </c>
      <c r="Q99">
        <v>0</v>
      </c>
      <c r="R99">
        <v>0</v>
      </c>
      <c r="S99" s="32">
        <v>0</v>
      </c>
      <c r="T99">
        <v>2</v>
      </c>
      <c r="U99">
        <v>0</v>
      </c>
      <c r="V99">
        <f t="shared" si="4"/>
        <v>7</v>
      </c>
    </row>
    <row r="100" spans="1:22" x14ac:dyDescent="0.35">
      <c r="B100" s="8" t="s">
        <v>12</v>
      </c>
      <c r="C100" s="5" t="s">
        <v>13</v>
      </c>
      <c r="D100">
        <v>0</v>
      </c>
      <c r="E100">
        <v>0</v>
      </c>
      <c r="F100">
        <v>0</v>
      </c>
      <c r="G100" s="32">
        <v>0</v>
      </c>
      <c r="H100">
        <v>0</v>
      </c>
      <c r="I100">
        <v>0</v>
      </c>
      <c r="J100">
        <v>0</v>
      </c>
      <c r="K100">
        <v>1</v>
      </c>
      <c r="L100">
        <v>0</v>
      </c>
      <c r="M100">
        <v>0</v>
      </c>
      <c r="N100" s="32">
        <v>1</v>
      </c>
      <c r="O100">
        <v>0</v>
      </c>
      <c r="P100">
        <v>0</v>
      </c>
      <c r="Q100">
        <v>0</v>
      </c>
      <c r="R100">
        <v>4</v>
      </c>
      <c r="S100" s="32">
        <v>0</v>
      </c>
      <c r="T100">
        <v>0</v>
      </c>
      <c r="U100">
        <v>1</v>
      </c>
      <c r="V100">
        <f t="shared" si="4"/>
        <v>7</v>
      </c>
    </row>
    <row r="101" spans="1:22" x14ac:dyDescent="0.35">
      <c r="B101" s="8">
        <v>2</v>
      </c>
      <c r="C101" s="5" t="s">
        <v>14</v>
      </c>
      <c r="D101">
        <v>0</v>
      </c>
      <c r="E101">
        <v>0</v>
      </c>
      <c r="F101">
        <v>0</v>
      </c>
      <c r="G101" s="32">
        <v>1</v>
      </c>
      <c r="H101">
        <v>0</v>
      </c>
      <c r="I101">
        <v>0</v>
      </c>
      <c r="J101">
        <v>0</v>
      </c>
      <c r="K101">
        <v>0</v>
      </c>
      <c r="L101">
        <v>0</v>
      </c>
      <c r="M101">
        <v>0</v>
      </c>
      <c r="N101" s="32">
        <v>3</v>
      </c>
      <c r="O101">
        <v>1</v>
      </c>
      <c r="P101">
        <v>0</v>
      </c>
      <c r="Q101">
        <v>0</v>
      </c>
      <c r="R101">
        <v>8</v>
      </c>
      <c r="S101" s="32">
        <v>0</v>
      </c>
      <c r="T101">
        <v>0</v>
      </c>
      <c r="U101">
        <v>0</v>
      </c>
      <c r="V101">
        <f t="shared" si="4"/>
        <v>13</v>
      </c>
    </row>
    <row r="102" spans="1:22" x14ac:dyDescent="0.35">
      <c r="B102" s="8" t="s">
        <v>15</v>
      </c>
      <c r="C102" s="5" t="s">
        <v>16</v>
      </c>
      <c r="D102">
        <v>0</v>
      </c>
      <c r="E102">
        <v>0</v>
      </c>
      <c r="F102">
        <v>0</v>
      </c>
      <c r="G102" s="32">
        <v>0</v>
      </c>
      <c r="H102">
        <v>0</v>
      </c>
      <c r="I102">
        <v>0</v>
      </c>
      <c r="J102">
        <v>0</v>
      </c>
      <c r="K102">
        <v>0</v>
      </c>
      <c r="L102">
        <v>0</v>
      </c>
      <c r="M102">
        <v>0</v>
      </c>
      <c r="N102" s="32">
        <v>0</v>
      </c>
      <c r="O102">
        <v>0</v>
      </c>
      <c r="P102">
        <v>0</v>
      </c>
      <c r="Q102">
        <v>0</v>
      </c>
      <c r="R102">
        <v>3</v>
      </c>
      <c r="S102" s="32">
        <v>0</v>
      </c>
      <c r="T102">
        <v>0</v>
      </c>
      <c r="U102">
        <v>0</v>
      </c>
      <c r="V102">
        <f t="shared" si="4"/>
        <v>3</v>
      </c>
    </row>
    <row r="103" spans="1:22" x14ac:dyDescent="0.35">
      <c r="B103" s="8">
        <v>3</v>
      </c>
      <c r="C103" s="5" t="s">
        <v>17</v>
      </c>
      <c r="D103">
        <v>0</v>
      </c>
      <c r="E103">
        <v>0</v>
      </c>
      <c r="F103">
        <v>0</v>
      </c>
      <c r="G103" s="32">
        <v>0</v>
      </c>
      <c r="H103">
        <v>0</v>
      </c>
      <c r="I103">
        <v>0</v>
      </c>
      <c r="J103">
        <v>0</v>
      </c>
      <c r="K103">
        <v>0</v>
      </c>
      <c r="L103">
        <v>0</v>
      </c>
      <c r="M103">
        <v>0</v>
      </c>
      <c r="N103" s="32">
        <v>0</v>
      </c>
      <c r="O103">
        <v>0</v>
      </c>
      <c r="P103">
        <v>0</v>
      </c>
      <c r="Q103">
        <v>0</v>
      </c>
      <c r="R103">
        <v>0</v>
      </c>
      <c r="S103" s="32">
        <v>0</v>
      </c>
      <c r="T103">
        <v>0</v>
      </c>
      <c r="U103">
        <v>0</v>
      </c>
      <c r="V103">
        <f t="shared" si="4"/>
        <v>0</v>
      </c>
    </row>
    <row r="104" spans="1:22" x14ac:dyDescent="0.35">
      <c r="B104" s="8">
        <v>4</v>
      </c>
      <c r="C104" s="5" t="s">
        <v>18</v>
      </c>
      <c r="D104">
        <v>0</v>
      </c>
      <c r="E104">
        <v>0</v>
      </c>
      <c r="F104">
        <v>0</v>
      </c>
      <c r="G104" s="32">
        <v>0</v>
      </c>
      <c r="H104">
        <v>0</v>
      </c>
      <c r="I104">
        <v>0</v>
      </c>
      <c r="J104">
        <v>1</v>
      </c>
      <c r="K104">
        <v>0</v>
      </c>
      <c r="L104">
        <v>0</v>
      </c>
      <c r="M104">
        <v>0</v>
      </c>
      <c r="N104" s="32">
        <v>0</v>
      </c>
      <c r="O104">
        <v>0</v>
      </c>
      <c r="P104">
        <v>0</v>
      </c>
      <c r="Q104">
        <v>0</v>
      </c>
      <c r="R104">
        <v>1</v>
      </c>
      <c r="S104" s="32">
        <v>2</v>
      </c>
      <c r="T104">
        <v>1</v>
      </c>
      <c r="U104">
        <v>0</v>
      </c>
      <c r="V104">
        <f t="shared" si="4"/>
        <v>5</v>
      </c>
    </row>
    <row r="105" spans="1:22" x14ac:dyDescent="0.35">
      <c r="B105" s="8">
        <v>5</v>
      </c>
      <c r="C105" s="5" t="s">
        <v>19</v>
      </c>
      <c r="D105">
        <v>0</v>
      </c>
      <c r="E105">
        <v>0</v>
      </c>
      <c r="F105">
        <v>0</v>
      </c>
      <c r="G105" s="32">
        <v>0</v>
      </c>
      <c r="H105">
        <v>0</v>
      </c>
      <c r="I105">
        <v>0</v>
      </c>
      <c r="J105">
        <v>0</v>
      </c>
      <c r="K105">
        <v>0</v>
      </c>
      <c r="L105">
        <v>0</v>
      </c>
      <c r="M105">
        <v>0</v>
      </c>
      <c r="N105" s="32">
        <v>0</v>
      </c>
      <c r="O105">
        <v>0</v>
      </c>
      <c r="P105">
        <v>0</v>
      </c>
      <c r="Q105">
        <v>0</v>
      </c>
      <c r="R105">
        <v>0</v>
      </c>
      <c r="S105" s="32">
        <v>0</v>
      </c>
      <c r="T105">
        <v>0</v>
      </c>
      <c r="U105">
        <v>0</v>
      </c>
      <c r="V105">
        <f t="shared" si="4"/>
        <v>0</v>
      </c>
    </row>
    <row r="106" spans="1:22" x14ac:dyDescent="0.35">
      <c r="B106" s="8">
        <v>6</v>
      </c>
      <c r="C106" s="5" t="s">
        <v>20</v>
      </c>
      <c r="D106">
        <v>0</v>
      </c>
      <c r="E106">
        <v>0</v>
      </c>
      <c r="F106">
        <v>0</v>
      </c>
      <c r="G106" s="32">
        <v>0</v>
      </c>
      <c r="H106">
        <v>0</v>
      </c>
      <c r="I106">
        <v>0</v>
      </c>
      <c r="J106">
        <v>0</v>
      </c>
      <c r="K106">
        <v>0</v>
      </c>
      <c r="L106">
        <v>0</v>
      </c>
      <c r="M106">
        <v>0</v>
      </c>
      <c r="N106" s="32">
        <v>0</v>
      </c>
      <c r="O106">
        <v>0</v>
      </c>
      <c r="P106">
        <v>0</v>
      </c>
      <c r="Q106">
        <v>0</v>
      </c>
      <c r="R106">
        <v>0</v>
      </c>
      <c r="S106" s="32">
        <v>0</v>
      </c>
      <c r="T106">
        <v>0</v>
      </c>
      <c r="U106">
        <v>0</v>
      </c>
      <c r="V106">
        <f t="shared" si="4"/>
        <v>0</v>
      </c>
    </row>
    <row r="107" spans="1:22" x14ac:dyDescent="0.35">
      <c r="B107" s="8">
        <v>7</v>
      </c>
      <c r="C107" s="5" t="s">
        <v>126</v>
      </c>
      <c r="D107">
        <v>0</v>
      </c>
      <c r="E107">
        <v>0</v>
      </c>
      <c r="F107">
        <v>0</v>
      </c>
      <c r="G107" s="32">
        <v>0</v>
      </c>
      <c r="H107">
        <v>0</v>
      </c>
      <c r="I107">
        <v>0</v>
      </c>
      <c r="J107">
        <v>0</v>
      </c>
      <c r="K107">
        <v>0</v>
      </c>
      <c r="L107">
        <v>0</v>
      </c>
      <c r="M107">
        <v>0</v>
      </c>
      <c r="N107" s="32">
        <v>0</v>
      </c>
      <c r="O107">
        <v>0</v>
      </c>
      <c r="P107">
        <v>0</v>
      </c>
      <c r="Q107">
        <v>0</v>
      </c>
      <c r="R107">
        <v>0</v>
      </c>
      <c r="S107" s="32">
        <v>0</v>
      </c>
      <c r="T107">
        <v>0</v>
      </c>
      <c r="U107">
        <v>0</v>
      </c>
      <c r="V107">
        <f t="shared" si="4"/>
        <v>0</v>
      </c>
    </row>
    <row r="108" spans="1:22" x14ac:dyDescent="0.35">
      <c r="B108" s="8">
        <v>8</v>
      </c>
      <c r="C108" s="5" t="s">
        <v>127</v>
      </c>
      <c r="D108">
        <v>0</v>
      </c>
      <c r="E108">
        <v>0</v>
      </c>
      <c r="F108">
        <v>0</v>
      </c>
      <c r="G108" s="32">
        <v>0</v>
      </c>
      <c r="H108">
        <v>1</v>
      </c>
      <c r="J108">
        <v>0</v>
      </c>
      <c r="K108">
        <v>0</v>
      </c>
      <c r="L108">
        <v>0</v>
      </c>
      <c r="M108">
        <v>0</v>
      </c>
      <c r="N108" s="32">
        <v>0</v>
      </c>
      <c r="O108">
        <v>0</v>
      </c>
      <c r="P108">
        <v>0</v>
      </c>
      <c r="Q108">
        <v>0</v>
      </c>
      <c r="R108">
        <v>0</v>
      </c>
      <c r="S108" s="32">
        <v>0</v>
      </c>
      <c r="T108">
        <v>0</v>
      </c>
      <c r="U108">
        <v>0</v>
      </c>
      <c r="V108">
        <f t="shared" si="4"/>
        <v>1</v>
      </c>
    </row>
    <row r="109" spans="1:22" x14ac:dyDescent="0.35">
      <c r="A109" s="1" t="s">
        <v>130</v>
      </c>
      <c r="B109" s="8">
        <v>1</v>
      </c>
      <c r="C109" s="28" t="s">
        <v>26</v>
      </c>
      <c r="D109">
        <v>1</v>
      </c>
      <c r="E109">
        <v>0</v>
      </c>
      <c r="F109">
        <v>0</v>
      </c>
      <c r="G109" s="32">
        <v>0</v>
      </c>
      <c r="I109">
        <v>1</v>
      </c>
      <c r="J109">
        <v>0</v>
      </c>
      <c r="K109">
        <v>0</v>
      </c>
      <c r="L109">
        <v>2</v>
      </c>
      <c r="M109">
        <v>0</v>
      </c>
      <c r="N109" s="32">
        <v>0</v>
      </c>
      <c r="O109">
        <v>1</v>
      </c>
      <c r="P109">
        <v>0</v>
      </c>
      <c r="R109">
        <v>0</v>
      </c>
      <c r="S109" s="32">
        <v>0</v>
      </c>
      <c r="T109">
        <v>0</v>
      </c>
      <c r="U109">
        <v>0</v>
      </c>
      <c r="V109">
        <f t="shared" si="4"/>
        <v>5</v>
      </c>
    </row>
    <row r="110" spans="1:22" x14ac:dyDescent="0.35">
      <c r="B110" s="8">
        <v>2</v>
      </c>
      <c r="C110" s="28" t="s">
        <v>27</v>
      </c>
      <c r="D110">
        <v>0</v>
      </c>
      <c r="E110">
        <v>1</v>
      </c>
      <c r="F110">
        <v>1</v>
      </c>
      <c r="G110" s="32">
        <v>0</v>
      </c>
      <c r="H110">
        <v>0</v>
      </c>
      <c r="J110">
        <v>0</v>
      </c>
      <c r="K110">
        <v>2</v>
      </c>
      <c r="L110">
        <v>0</v>
      </c>
      <c r="M110">
        <v>0</v>
      </c>
      <c r="N110" s="32">
        <v>0</v>
      </c>
      <c r="O110">
        <v>0</v>
      </c>
      <c r="P110">
        <v>0</v>
      </c>
      <c r="R110">
        <v>0</v>
      </c>
      <c r="S110" s="32">
        <v>1</v>
      </c>
      <c r="T110">
        <v>1</v>
      </c>
      <c r="U110">
        <v>0</v>
      </c>
      <c r="V110">
        <f t="shared" si="4"/>
        <v>6</v>
      </c>
    </row>
    <row r="111" spans="1:22" x14ac:dyDescent="0.35">
      <c r="A111" s="24" t="s">
        <v>177</v>
      </c>
      <c r="B111" s="8">
        <v>3</v>
      </c>
      <c r="C111" s="28" t="s">
        <v>28</v>
      </c>
      <c r="D111">
        <v>0</v>
      </c>
      <c r="E111">
        <v>0</v>
      </c>
      <c r="F111">
        <v>0</v>
      </c>
      <c r="G111" s="32">
        <v>0</v>
      </c>
      <c r="H111">
        <v>0</v>
      </c>
      <c r="J111">
        <v>0</v>
      </c>
      <c r="K111">
        <v>0</v>
      </c>
      <c r="L111">
        <v>0</v>
      </c>
      <c r="M111">
        <v>0</v>
      </c>
      <c r="N111" s="32">
        <v>0</v>
      </c>
      <c r="O111">
        <v>0</v>
      </c>
      <c r="P111">
        <v>0</v>
      </c>
      <c r="R111">
        <v>0</v>
      </c>
      <c r="S111" s="32">
        <v>0</v>
      </c>
      <c r="T111">
        <v>0</v>
      </c>
      <c r="U111">
        <v>0</v>
      </c>
      <c r="V111">
        <f t="shared" si="4"/>
        <v>0</v>
      </c>
    </row>
    <row r="112" spans="1:22" x14ac:dyDescent="0.35">
      <c r="B112" s="8">
        <v>4</v>
      </c>
      <c r="C112" s="28" t="s">
        <v>29</v>
      </c>
      <c r="D112">
        <v>0</v>
      </c>
      <c r="E112">
        <v>0</v>
      </c>
      <c r="F112">
        <v>0</v>
      </c>
      <c r="G112" s="32">
        <v>1</v>
      </c>
      <c r="H112">
        <v>1</v>
      </c>
      <c r="J112">
        <v>1</v>
      </c>
      <c r="K112">
        <v>3</v>
      </c>
      <c r="L112">
        <v>0</v>
      </c>
      <c r="M112">
        <v>1</v>
      </c>
      <c r="N112" s="32">
        <v>0</v>
      </c>
      <c r="O112">
        <v>0</v>
      </c>
      <c r="P112">
        <v>2</v>
      </c>
      <c r="R112">
        <v>0</v>
      </c>
      <c r="S112" s="32">
        <v>1</v>
      </c>
      <c r="T112">
        <v>0</v>
      </c>
      <c r="U112">
        <v>1</v>
      </c>
      <c r="V112">
        <f t="shared" si="4"/>
        <v>11</v>
      </c>
    </row>
    <row r="113" spans="1:22" x14ac:dyDescent="0.35">
      <c r="B113" s="8">
        <v>5</v>
      </c>
      <c r="C113" s="28" t="s">
        <v>30</v>
      </c>
      <c r="D113">
        <v>0</v>
      </c>
      <c r="E113">
        <v>0</v>
      </c>
      <c r="F113">
        <v>0</v>
      </c>
      <c r="G113" s="32">
        <v>0</v>
      </c>
      <c r="H113">
        <v>0</v>
      </c>
      <c r="J113">
        <v>0</v>
      </c>
      <c r="K113">
        <v>0</v>
      </c>
      <c r="L113">
        <v>0</v>
      </c>
      <c r="M113">
        <v>0</v>
      </c>
      <c r="N113" s="32">
        <v>1</v>
      </c>
      <c r="O113">
        <v>0</v>
      </c>
      <c r="P113">
        <v>0</v>
      </c>
      <c r="R113">
        <v>15</v>
      </c>
      <c r="S113" s="32">
        <v>0</v>
      </c>
      <c r="T113">
        <v>0</v>
      </c>
      <c r="U113">
        <v>0</v>
      </c>
      <c r="V113">
        <f t="shared" si="4"/>
        <v>16</v>
      </c>
    </row>
    <row r="114" spans="1:22" x14ac:dyDescent="0.35">
      <c r="B114" s="8">
        <v>6</v>
      </c>
      <c r="C114" s="28" t="s">
        <v>20</v>
      </c>
      <c r="D114">
        <v>0</v>
      </c>
      <c r="E114">
        <v>0</v>
      </c>
      <c r="F114">
        <v>0</v>
      </c>
      <c r="G114" s="32">
        <v>0</v>
      </c>
      <c r="H114">
        <v>0</v>
      </c>
      <c r="J114">
        <v>0</v>
      </c>
      <c r="K114">
        <v>0</v>
      </c>
      <c r="L114">
        <v>0</v>
      </c>
      <c r="M114">
        <v>0</v>
      </c>
      <c r="N114" s="32">
        <v>0</v>
      </c>
      <c r="O114">
        <v>0</v>
      </c>
      <c r="P114">
        <v>0</v>
      </c>
      <c r="R114">
        <v>0</v>
      </c>
      <c r="S114" s="32">
        <v>0</v>
      </c>
      <c r="T114">
        <v>0</v>
      </c>
      <c r="U114">
        <v>0</v>
      </c>
      <c r="V114">
        <f t="shared" si="4"/>
        <v>0</v>
      </c>
    </row>
    <row r="115" spans="1:22" x14ac:dyDescent="0.35">
      <c r="B115" s="8">
        <v>7</v>
      </c>
      <c r="C115" s="28" t="s">
        <v>126</v>
      </c>
      <c r="D115">
        <v>0</v>
      </c>
      <c r="E115">
        <v>0</v>
      </c>
      <c r="F115">
        <v>0</v>
      </c>
      <c r="G115" s="32">
        <v>0</v>
      </c>
      <c r="H115">
        <v>0</v>
      </c>
      <c r="J115">
        <v>0</v>
      </c>
      <c r="K115">
        <v>0</v>
      </c>
      <c r="L115">
        <v>0</v>
      </c>
      <c r="M115">
        <v>0</v>
      </c>
      <c r="N115" s="32">
        <v>0</v>
      </c>
      <c r="O115">
        <v>0</v>
      </c>
      <c r="P115">
        <v>0</v>
      </c>
      <c r="R115">
        <v>0</v>
      </c>
      <c r="S115" s="32">
        <v>0</v>
      </c>
      <c r="T115">
        <v>0</v>
      </c>
      <c r="U115">
        <v>0</v>
      </c>
      <c r="V115">
        <f t="shared" si="4"/>
        <v>0</v>
      </c>
    </row>
    <row r="116" spans="1:22" x14ac:dyDescent="0.35">
      <c r="B116" s="8">
        <v>8</v>
      </c>
      <c r="C116" s="5" t="s">
        <v>127</v>
      </c>
      <c r="D116">
        <v>0</v>
      </c>
      <c r="E116">
        <v>0</v>
      </c>
      <c r="F116">
        <v>0</v>
      </c>
      <c r="G116" s="32"/>
      <c r="H116">
        <v>0</v>
      </c>
      <c r="I116">
        <v>0</v>
      </c>
      <c r="J116">
        <v>0</v>
      </c>
      <c r="K116">
        <v>0</v>
      </c>
      <c r="L116">
        <v>0</v>
      </c>
      <c r="M116">
        <v>0</v>
      </c>
      <c r="N116" s="32">
        <v>0</v>
      </c>
      <c r="O116">
        <v>0</v>
      </c>
      <c r="P116">
        <v>0</v>
      </c>
      <c r="R116">
        <v>0</v>
      </c>
      <c r="S116" s="32">
        <v>0</v>
      </c>
      <c r="T116">
        <v>0</v>
      </c>
      <c r="U116">
        <v>0</v>
      </c>
      <c r="V116">
        <f t="shared" si="4"/>
        <v>0</v>
      </c>
    </row>
    <row r="117" spans="1:22" x14ac:dyDescent="0.35">
      <c r="A117" t="s">
        <v>245</v>
      </c>
      <c r="B117" s="8"/>
      <c r="C117" s="5"/>
      <c r="G117" s="32"/>
      <c r="M117"/>
      <c r="N117" s="32"/>
      <c r="S117" s="32"/>
      <c r="T117"/>
      <c r="U117"/>
      <c r="V117">
        <f t="shared" si="4"/>
        <v>0</v>
      </c>
    </row>
    <row r="118" spans="1:22" x14ac:dyDescent="0.35">
      <c r="A118" t="s">
        <v>304</v>
      </c>
      <c r="B118" s="8"/>
      <c r="C118" s="5"/>
      <c r="G118" s="32"/>
      <c r="L118" t="s">
        <v>305</v>
      </c>
      <c r="M118"/>
      <c r="N118" s="32"/>
      <c r="S118" s="32"/>
      <c r="T118"/>
      <c r="U118"/>
      <c r="V118">
        <f t="shared" si="4"/>
        <v>0</v>
      </c>
    </row>
    <row r="119" spans="1:22" x14ac:dyDescent="0.35">
      <c r="A119" s="1" t="s">
        <v>131</v>
      </c>
      <c r="B119" s="8">
        <v>1</v>
      </c>
      <c r="C119" s="5" t="s">
        <v>32</v>
      </c>
      <c r="D119">
        <v>1</v>
      </c>
      <c r="E119">
        <v>1</v>
      </c>
      <c r="F119">
        <v>0</v>
      </c>
      <c r="G119" s="32">
        <v>0</v>
      </c>
      <c r="H119">
        <v>0</v>
      </c>
      <c r="I119">
        <v>0</v>
      </c>
      <c r="J119">
        <v>0</v>
      </c>
      <c r="K119">
        <v>2</v>
      </c>
      <c r="L119">
        <v>2</v>
      </c>
      <c r="M119">
        <v>1</v>
      </c>
      <c r="N119" s="32">
        <v>0</v>
      </c>
      <c r="O119">
        <v>1</v>
      </c>
      <c r="P119">
        <v>1</v>
      </c>
      <c r="Q119">
        <v>1</v>
      </c>
      <c r="R119">
        <v>1</v>
      </c>
      <c r="S119" s="32">
        <v>1</v>
      </c>
      <c r="T119">
        <v>1</v>
      </c>
      <c r="U119">
        <v>1</v>
      </c>
      <c r="V119">
        <f t="shared" si="4"/>
        <v>14</v>
      </c>
    </row>
    <row r="120" spans="1:22" x14ac:dyDescent="0.35">
      <c r="B120" s="8">
        <v>2</v>
      </c>
      <c r="C120" s="5" t="s">
        <v>33</v>
      </c>
      <c r="D120">
        <v>0</v>
      </c>
      <c r="E120">
        <v>0</v>
      </c>
      <c r="F120">
        <v>1</v>
      </c>
      <c r="G120" s="32">
        <v>0</v>
      </c>
      <c r="H120">
        <v>1</v>
      </c>
      <c r="I120">
        <v>0</v>
      </c>
      <c r="J120">
        <v>0</v>
      </c>
      <c r="K120">
        <v>0</v>
      </c>
      <c r="L120">
        <v>0</v>
      </c>
      <c r="M120">
        <v>0</v>
      </c>
      <c r="N120" s="32">
        <v>0</v>
      </c>
      <c r="O120">
        <v>0</v>
      </c>
      <c r="P120">
        <v>0</v>
      </c>
      <c r="Q120">
        <v>0</v>
      </c>
      <c r="R120">
        <v>0</v>
      </c>
      <c r="S120" s="32">
        <v>1</v>
      </c>
      <c r="T120">
        <v>0</v>
      </c>
      <c r="U120">
        <v>0</v>
      </c>
      <c r="V120">
        <f t="shared" si="4"/>
        <v>3</v>
      </c>
    </row>
    <row r="121" spans="1:22" x14ac:dyDescent="0.35">
      <c r="B121" s="8">
        <v>3</v>
      </c>
      <c r="C121" s="5" t="s">
        <v>34</v>
      </c>
      <c r="D121">
        <v>0</v>
      </c>
      <c r="E121">
        <v>0</v>
      </c>
      <c r="F121">
        <v>0</v>
      </c>
      <c r="G121" s="32">
        <v>0</v>
      </c>
      <c r="H121">
        <v>0</v>
      </c>
      <c r="I121">
        <v>0</v>
      </c>
      <c r="J121">
        <v>0</v>
      </c>
      <c r="K121">
        <v>0</v>
      </c>
      <c r="L121">
        <v>0</v>
      </c>
      <c r="M121">
        <v>0</v>
      </c>
      <c r="N121" s="32">
        <v>0</v>
      </c>
      <c r="O121">
        <v>0</v>
      </c>
      <c r="P121">
        <v>0</v>
      </c>
      <c r="Q121">
        <v>0</v>
      </c>
      <c r="R121">
        <v>0</v>
      </c>
      <c r="S121" s="32">
        <v>0</v>
      </c>
      <c r="T121">
        <v>0</v>
      </c>
      <c r="U121">
        <v>0</v>
      </c>
      <c r="V121">
        <f t="shared" si="4"/>
        <v>0</v>
      </c>
    </row>
    <row r="122" spans="1:22" x14ac:dyDescent="0.35">
      <c r="B122" s="8">
        <v>4</v>
      </c>
      <c r="C122" s="5" t="s">
        <v>35</v>
      </c>
      <c r="D122">
        <v>0</v>
      </c>
      <c r="E122">
        <v>0</v>
      </c>
      <c r="F122">
        <v>0</v>
      </c>
      <c r="G122" s="32">
        <v>1</v>
      </c>
      <c r="H122">
        <v>0</v>
      </c>
      <c r="I122">
        <v>1</v>
      </c>
      <c r="J122">
        <v>1</v>
      </c>
      <c r="K122">
        <v>3</v>
      </c>
      <c r="L122">
        <v>0</v>
      </c>
      <c r="M122">
        <v>0</v>
      </c>
      <c r="N122" s="32">
        <v>1</v>
      </c>
      <c r="O122">
        <v>0</v>
      </c>
      <c r="P122">
        <v>0</v>
      </c>
      <c r="Q122">
        <v>0</v>
      </c>
      <c r="R122">
        <v>0</v>
      </c>
      <c r="S122" s="32">
        <v>1</v>
      </c>
      <c r="T122">
        <v>0</v>
      </c>
      <c r="U122">
        <v>0</v>
      </c>
      <c r="V122">
        <f t="shared" si="4"/>
        <v>8</v>
      </c>
    </row>
    <row r="123" spans="1:22" x14ac:dyDescent="0.35">
      <c r="B123" s="8">
        <v>5</v>
      </c>
      <c r="C123" s="5" t="s">
        <v>36</v>
      </c>
      <c r="D123">
        <v>0</v>
      </c>
      <c r="E123">
        <v>0</v>
      </c>
      <c r="F123">
        <v>0</v>
      </c>
      <c r="G123" s="32">
        <v>0</v>
      </c>
      <c r="H123">
        <v>0</v>
      </c>
      <c r="I123">
        <v>0</v>
      </c>
      <c r="J123">
        <v>0</v>
      </c>
      <c r="K123">
        <v>0</v>
      </c>
      <c r="L123">
        <v>0</v>
      </c>
      <c r="M123">
        <v>0</v>
      </c>
      <c r="N123" s="32">
        <v>0</v>
      </c>
      <c r="O123">
        <v>0</v>
      </c>
      <c r="P123">
        <v>0</v>
      </c>
      <c r="Q123">
        <v>0</v>
      </c>
      <c r="R123">
        <v>0</v>
      </c>
      <c r="S123" s="32">
        <v>0</v>
      </c>
      <c r="T123">
        <v>0</v>
      </c>
      <c r="U123">
        <v>0</v>
      </c>
      <c r="V123">
        <f t="shared" si="4"/>
        <v>0</v>
      </c>
    </row>
    <row r="124" spans="1:22" x14ac:dyDescent="0.35">
      <c r="B124" s="8">
        <v>6</v>
      </c>
      <c r="C124" s="5" t="s">
        <v>20</v>
      </c>
      <c r="D124">
        <v>0</v>
      </c>
      <c r="E124">
        <v>0</v>
      </c>
      <c r="F124">
        <v>0</v>
      </c>
      <c r="G124" s="32">
        <v>0</v>
      </c>
      <c r="H124">
        <v>0</v>
      </c>
      <c r="J124">
        <v>0</v>
      </c>
      <c r="K124">
        <v>0</v>
      </c>
      <c r="L124">
        <v>0</v>
      </c>
      <c r="M124">
        <v>0</v>
      </c>
      <c r="N124" s="32">
        <v>0</v>
      </c>
      <c r="O124">
        <v>0</v>
      </c>
      <c r="P124">
        <v>0</v>
      </c>
      <c r="Q124">
        <v>0</v>
      </c>
      <c r="R124">
        <v>0</v>
      </c>
      <c r="S124" s="32">
        <v>0</v>
      </c>
      <c r="T124">
        <v>0</v>
      </c>
      <c r="U124">
        <v>0</v>
      </c>
      <c r="V124">
        <f t="shared" si="4"/>
        <v>0</v>
      </c>
    </row>
    <row r="125" spans="1:22" x14ac:dyDescent="0.35">
      <c r="B125" s="8">
        <v>7</v>
      </c>
      <c r="C125" s="5" t="s">
        <v>126</v>
      </c>
      <c r="D125">
        <v>0</v>
      </c>
      <c r="E125">
        <v>0</v>
      </c>
      <c r="F125">
        <v>0</v>
      </c>
      <c r="G125" s="32">
        <v>0</v>
      </c>
      <c r="H125">
        <v>0</v>
      </c>
      <c r="J125">
        <v>0</v>
      </c>
      <c r="K125">
        <v>0</v>
      </c>
      <c r="L125">
        <v>0</v>
      </c>
      <c r="M125">
        <v>0</v>
      </c>
      <c r="N125" s="32">
        <v>0</v>
      </c>
      <c r="O125">
        <v>0</v>
      </c>
      <c r="P125">
        <v>0</v>
      </c>
      <c r="Q125">
        <v>0</v>
      </c>
      <c r="R125">
        <v>0</v>
      </c>
      <c r="S125" s="32">
        <v>0</v>
      </c>
      <c r="T125">
        <v>0</v>
      </c>
      <c r="U125">
        <v>0</v>
      </c>
      <c r="V125">
        <f t="shared" si="4"/>
        <v>0</v>
      </c>
    </row>
    <row r="126" spans="1:22" x14ac:dyDescent="0.35">
      <c r="B126" s="8">
        <v>8</v>
      </c>
      <c r="C126" s="5" t="s">
        <v>127</v>
      </c>
      <c r="D126">
        <v>0</v>
      </c>
      <c r="E126">
        <v>0</v>
      </c>
      <c r="F126">
        <v>0</v>
      </c>
      <c r="G126" s="32">
        <v>0</v>
      </c>
      <c r="H126">
        <v>1</v>
      </c>
      <c r="J126">
        <v>0</v>
      </c>
      <c r="K126">
        <v>0</v>
      </c>
      <c r="L126">
        <v>0</v>
      </c>
      <c r="M126">
        <v>0</v>
      </c>
      <c r="N126" s="32">
        <v>0</v>
      </c>
      <c r="O126">
        <v>0</v>
      </c>
      <c r="P126">
        <v>0</v>
      </c>
      <c r="Q126">
        <v>0</v>
      </c>
      <c r="R126">
        <v>0</v>
      </c>
      <c r="S126" s="32">
        <v>0</v>
      </c>
      <c r="T126">
        <v>0</v>
      </c>
      <c r="U126">
        <v>0</v>
      </c>
      <c r="V126">
        <f t="shared" si="4"/>
        <v>1</v>
      </c>
    </row>
    <row r="127" spans="1:22" x14ac:dyDescent="0.35">
      <c r="A127" t="s">
        <v>245</v>
      </c>
      <c r="B127" s="8"/>
      <c r="C127" s="5"/>
      <c r="G127" s="32"/>
      <c r="M127"/>
      <c r="N127" s="32"/>
      <c r="S127" s="32"/>
      <c r="T127"/>
      <c r="U127"/>
      <c r="V127">
        <f t="shared" si="4"/>
        <v>0</v>
      </c>
    </row>
    <row r="128" spans="1:22" x14ac:dyDescent="0.35">
      <c r="A128" t="s">
        <v>304</v>
      </c>
      <c r="B128" s="8"/>
      <c r="C128" s="5"/>
      <c r="G128" s="32"/>
      <c r="L128" t="s">
        <v>307</v>
      </c>
      <c r="M128"/>
      <c r="N128" s="32"/>
      <c r="S128" s="32">
        <v>1</v>
      </c>
      <c r="T128"/>
      <c r="U128">
        <v>0</v>
      </c>
      <c r="V128">
        <f t="shared" si="4"/>
        <v>1</v>
      </c>
    </row>
    <row r="129" spans="1:22" x14ac:dyDescent="0.35">
      <c r="A129" s="1" t="s">
        <v>133</v>
      </c>
      <c r="B129" s="8">
        <v>1</v>
      </c>
      <c r="C129" s="5" t="s">
        <v>75</v>
      </c>
      <c r="D129">
        <v>1</v>
      </c>
      <c r="E129">
        <v>1</v>
      </c>
      <c r="F129">
        <v>1</v>
      </c>
      <c r="G129" s="32">
        <v>0</v>
      </c>
      <c r="H129">
        <v>0</v>
      </c>
      <c r="I129">
        <v>1</v>
      </c>
      <c r="J129">
        <v>0</v>
      </c>
      <c r="K129">
        <v>0</v>
      </c>
      <c r="L129">
        <v>1</v>
      </c>
      <c r="M129">
        <v>0</v>
      </c>
      <c r="N129" s="32">
        <v>0</v>
      </c>
      <c r="O129">
        <v>1</v>
      </c>
      <c r="P129">
        <v>0</v>
      </c>
      <c r="Q129">
        <v>1</v>
      </c>
      <c r="R129">
        <v>0</v>
      </c>
      <c r="S129" s="32">
        <v>1</v>
      </c>
      <c r="T129">
        <v>1</v>
      </c>
      <c r="U129">
        <v>0</v>
      </c>
      <c r="V129">
        <f t="shared" si="4"/>
        <v>9</v>
      </c>
    </row>
    <row r="130" spans="1:22" x14ac:dyDescent="0.35">
      <c r="B130" s="8">
        <v>1</v>
      </c>
      <c r="C130" s="5" t="s">
        <v>37</v>
      </c>
      <c r="D130">
        <v>0</v>
      </c>
      <c r="E130">
        <v>0</v>
      </c>
      <c r="F130">
        <v>0</v>
      </c>
      <c r="G130" s="32">
        <v>0</v>
      </c>
      <c r="H130">
        <v>0</v>
      </c>
      <c r="I130">
        <v>0</v>
      </c>
      <c r="J130">
        <v>0</v>
      </c>
      <c r="K130">
        <v>0</v>
      </c>
      <c r="L130">
        <v>0</v>
      </c>
      <c r="M130">
        <v>0</v>
      </c>
      <c r="N130" s="32">
        <v>0</v>
      </c>
      <c r="O130">
        <v>0</v>
      </c>
      <c r="P130">
        <v>0</v>
      </c>
      <c r="Q130">
        <v>0</v>
      </c>
      <c r="R130">
        <v>0</v>
      </c>
      <c r="S130" s="32">
        <v>0</v>
      </c>
      <c r="T130">
        <v>0</v>
      </c>
      <c r="U130">
        <v>0</v>
      </c>
      <c r="V130">
        <f t="shared" si="4"/>
        <v>0</v>
      </c>
    </row>
    <row r="131" spans="1:22" x14ac:dyDescent="0.35">
      <c r="B131" s="8">
        <v>2</v>
      </c>
      <c r="C131" s="5" t="s">
        <v>38</v>
      </c>
      <c r="D131">
        <v>0</v>
      </c>
      <c r="E131">
        <v>0</v>
      </c>
      <c r="F131">
        <v>0</v>
      </c>
      <c r="G131" s="32">
        <v>0</v>
      </c>
      <c r="H131">
        <v>0</v>
      </c>
      <c r="I131">
        <v>0</v>
      </c>
      <c r="J131">
        <v>1</v>
      </c>
      <c r="K131">
        <v>0</v>
      </c>
      <c r="L131">
        <v>0</v>
      </c>
      <c r="M131">
        <v>1</v>
      </c>
      <c r="N131" s="32">
        <v>0</v>
      </c>
      <c r="O131">
        <v>0</v>
      </c>
      <c r="P131">
        <v>1</v>
      </c>
      <c r="Q131">
        <v>0</v>
      </c>
      <c r="R131">
        <v>3</v>
      </c>
      <c r="S131" s="32">
        <v>0</v>
      </c>
      <c r="T131">
        <v>0</v>
      </c>
      <c r="U131">
        <v>0</v>
      </c>
      <c r="V131">
        <f t="shared" si="4"/>
        <v>6</v>
      </c>
    </row>
    <row r="132" spans="1:22" x14ac:dyDescent="0.35">
      <c r="B132" s="8">
        <v>3</v>
      </c>
      <c r="C132" s="5" t="s">
        <v>76</v>
      </c>
      <c r="D132">
        <v>0</v>
      </c>
      <c r="E132">
        <v>0</v>
      </c>
      <c r="F132">
        <v>0</v>
      </c>
      <c r="G132" s="32">
        <v>1</v>
      </c>
      <c r="H132">
        <v>0</v>
      </c>
      <c r="I132">
        <v>0</v>
      </c>
      <c r="J132">
        <v>0</v>
      </c>
      <c r="K132">
        <v>1</v>
      </c>
      <c r="L132">
        <v>0</v>
      </c>
      <c r="M132">
        <v>0</v>
      </c>
      <c r="N132" s="32">
        <v>0</v>
      </c>
      <c r="O132">
        <v>0</v>
      </c>
      <c r="P132">
        <v>0</v>
      </c>
      <c r="Q132">
        <v>0</v>
      </c>
      <c r="R132">
        <v>2</v>
      </c>
      <c r="S132" s="32">
        <v>0</v>
      </c>
      <c r="T132">
        <v>0</v>
      </c>
      <c r="U132">
        <v>1</v>
      </c>
      <c r="V132">
        <f t="shared" si="4"/>
        <v>5</v>
      </c>
    </row>
    <row r="133" spans="1:22" x14ac:dyDescent="0.35">
      <c r="B133" s="8">
        <v>3</v>
      </c>
      <c r="C133" s="5" t="s">
        <v>39</v>
      </c>
      <c r="D133">
        <v>0</v>
      </c>
      <c r="E133">
        <v>0</v>
      </c>
      <c r="F133">
        <v>0</v>
      </c>
      <c r="G133" s="32">
        <v>1</v>
      </c>
      <c r="H133">
        <v>1</v>
      </c>
      <c r="I133">
        <v>0</v>
      </c>
      <c r="J133">
        <v>0</v>
      </c>
      <c r="K133">
        <v>0</v>
      </c>
      <c r="L133">
        <v>0</v>
      </c>
      <c r="M133">
        <v>0</v>
      </c>
      <c r="N133" s="32">
        <v>1</v>
      </c>
      <c r="O133">
        <v>0</v>
      </c>
      <c r="P133">
        <v>0</v>
      </c>
      <c r="Q133">
        <v>0</v>
      </c>
      <c r="R133">
        <v>0</v>
      </c>
      <c r="S133" s="32">
        <v>0</v>
      </c>
      <c r="T133">
        <v>0</v>
      </c>
      <c r="U133">
        <v>0</v>
      </c>
      <c r="V133">
        <f t="shared" si="4"/>
        <v>3</v>
      </c>
    </row>
    <row r="134" spans="1:22" x14ac:dyDescent="0.35">
      <c r="B134" s="8">
        <v>4</v>
      </c>
      <c r="C134" s="5" t="s">
        <v>40</v>
      </c>
      <c r="D134">
        <v>0</v>
      </c>
      <c r="E134">
        <v>0</v>
      </c>
      <c r="F134">
        <v>0</v>
      </c>
      <c r="G134" s="32">
        <v>0</v>
      </c>
      <c r="H134">
        <v>0</v>
      </c>
      <c r="I134">
        <v>0</v>
      </c>
      <c r="J134">
        <v>0</v>
      </c>
      <c r="K134">
        <v>0</v>
      </c>
      <c r="L134">
        <v>0</v>
      </c>
      <c r="M134">
        <v>0</v>
      </c>
      <c r="N134" s="32">
        <v>0</v>
      </c>
      <c r="O134">
        <v>0</v>
      </c>
      <c r="P134">
        <v>0</v>
      </c>
      <c r="Q134">
        <v>0</v>
      </c>
      <c r="R134">
        <v>0</v>
      </c>
      <c r="S134" s="32">
        <v>0</v>
      </c>
      <c r="T134">
        <v>0</v>
      </c>
      <c r="U134">
        <v>0</v>
      </c>
      <c r="V134">
        <f t="shared" si="4"/>
        <v>0</v>
      </c>
    </row>
    <row r="135" spans="1:22" x14ac:dyDescent="0.35">
      <c r="B135" s="8">
        <v>5</v>
      </c>
      <c r="C135" s="5" t="s">
        <v>41</v>
      </c>
      <c r="D135">
        <v>0</v>
      </c>
      <c r="E135">
        <v>0</v>
      </c>
      <c r="F135">
        <v>0</v>
      </c>
      <c r="G135" s="32">
        <v>0</v>
      </c>
      <c r="H135">
        <v>0</v>
      </c>
      <c r="I135">
        <v>0</v>
      </c>
      <c r="J135">
        <v>0</v>
      </c>
      <c r="K135">
        <v>0</v>
      </c>
      <c r="L135">
        <v>0</v>
      </c>
      <c r="M135">
        <v>0</v>
      </c>
      <c r="N135" s="32">
        <v>0</v>
      </c>
      <c r="O135">
        <v>0</v>
      </c>
      <c r="P135">
        <v>0</v>
      </c>
      <c r="Q135">
        <v>0</v>
      </c>
      <c r="R135">
        <v>0</v>
      </c>
      <c r="S135" s="32">
        <v>0</v>
      </c>
      <c r="T135">
        <v>0</v>
      </c>
      <c r="U135">
        <v>0</v>
      </c>
      <c r="V135">
        <f t="shared" si="4"/>
        <v>0</v>
      </c>
    </row>
    <row r="136" spans="1:22" x14ac:dyDescent="0.35">
      <c r="B136" s="8">
        <v>6</v>
      </c>
      <c r="C136" s="5" t="s">
        <v>42</v>
      </c>
      <c r="D136">
        <v>0</v>
      </c>
      <c r="E136">
        <v>0</v>
      </c>
      <c r="F136">
        <v>0</v>
      </c>
      <c r="G136" s="32">
        <v>0</v>
      </c>
      <c r="H136">
        <v>0</v>
      </c>
      <c r="I136">
        <v>0</v>
      </c>
      <c r="J136">
        <v>0</v>
      </c>
      <c r="K136">
        <v>0</v>
      </c>
      <c r="L136">
        <v>0</v>
      </c>
      <c r="M136">
        <v>0</v>
      </c>
      <c r="N136" s="32">
        <v>0</v>
      </c>
      <c r="O136">
        <v>0</v>
      </c>
      <c r="P136">
        <v>0</v>
      </c>
      <c r="Q136">
        <v>0</v>
      </c>
      <c r="R136">
        <v>0</v>
      </c>
      <c r="S136" s="32">
        <v>0</v>
      </c>
      <c r="T136">
        <v>0</v>
      </c>
      <c r="U136">
        <v>0</v>
      </c>
      <c r="V136">
        <f t="shared" si="4"/>
        <v>0</v>
      </c>
    </row>
    <row r="137" spans="1:22" x14ac:dyDescent="0.35">
      <c r="B137" s="8">
        <v>7</v>
      </c>
      <c r="C137" s="5" t="s">
        <v>126</v>
      </c>
      <c r="D137">
        <v>0</v>
      </c>
      <c r="E137">
        <v>0</v>
      </c>
      <c r="F137">
        <v>0</v>
      </c>
      <c r="G137" s="32">
        <v>0</v>
      </c>
      <c r="H137">
        <v>0</v>
      </c>
      <c r="K137">
        <v>0</v>
      </c>
      <c r="L137">
        <v>0</v>
      </c>
      <c r="M137">
        <v>0</v>
      </c>
      <c r="N137" s="32"/>
      <c r="O137">
        <v>0</v>
      </c>
      <c r="P137">
        <v>0</v>
      </c>
      <c r="Q137">
        <v>0</v>
      </c>
      <c r="R137">
        <v>0</v>
      </c>
      <c r="S137" s="32">
        <v>0</v>
      </c>
      <c r="T137">
        <v>0</v>
      </c>
      <c r="U137">
        <v>0</v>
      </c>
      <c r="V137">
        <f t="shared" si="4"/>
        <v>0</v>
      </c>
    </row>
    <row r="138" spans="1:22" x14ac:dyDescent="0.35">
      <c r="B138" s="8">
        <v>8</v>
      </c>
      <c r="C138" s="5" t="s">
        <v>127</v>
      </c>
      <c r="D138">
        <v>0</v>
      </c>
      <c r="E138">
        <v>0</v>
      </c>
      <c r="F138">
        <v>0</v>
      </c>
      <c r="G138" s="32">
        <v>0</v>
      </c>
      <c r="H138">
        <v>0</v>
      </c>
      <c r="K138">
        <v>0</v>
      </c>
      <c r="L138">
        <v>0</v>
      </c>
      <c r="M138">
        <v>0</v>
      </c>
      <c r="N138" s="32"/>
      <c r="O138">
        <v>0</v>
      </c>
      <c r="P138">
        <v>0</v>
      </c>
      <c r="Q138">
        <v>0</v>
      </c>
      <c r="R138">
        <v>0</v>
      </c>
      <c r="S138" s="32"/>
      <c r="T138">
        <v>0</v>
      </c>
      <c r="U138"/>
      <c r="V138">
        <f t="shared" si="4"/>
        <v>0</v>
      </c>
    </row>
    <row r="139" spans="1:22" x14ac:dyDescent="0.35">
      <c r="A139" s="1" t="s">
        <v>132</v>
      </c>
      <c r="B139" s="8">
        <v>1</v>
      </c>
      <c r="C139" s="5" t="s">
        <v>192</v>
      </c>
      <c r="D139">
        <v>1</v>
      </c>
      <c r="E139">
        <v>1</v>
      </c>
      <c r="F139">
        <v>1</v>
      </c>
      <c r="G139" s="32">
        <v>0</v>
      </c>
      <c r="H139">
        <v>0</v>
      </c>
      <c r="I139">
        <v>1</v>
      </c>
      <c r="K139">
        <v>0</v>
      </c>
      <c r="L139">
        <v>1</v>
      </c>
      <c r="M139">
        <v>0</v>
      </c>
      <c r="N139" s="32">
        <v>0</v>
      </c>
      <c r="O139">
        <v>1</v>
      </c>
      <c r="P139">
        <v>0</v>
      </c>
      <c r="Q139" t="s">
        <v>209</v>
      </c>
      <c r="R139">
        <v>0</v>
      </c>
      <c r="S139" s="32">
        <v>1</v>
      </c>
      <c r="T139">
        <v>1</v>
      </c>
      <c r="U139">
        <v>0</v>
      </c>
      <c r="V139">
        <f t="shared" si="4"/>
        <v>8</v>
      </c>
    </row>
    <row r="140" spans="1:22" x14ac:dyDescent="0.35">
      <c r="A140" t="s">
        <v>139</v>
      </c>
      <c r="B140" s="8">
        <v>2</v>
      </c>
      <c r="C140" s="5" t="s">
        <v>22</v>
      </c>
      <c r="D140">
        <v>0</v>
      </c>
      <c r="E140">
        <v>0</v>
      </c>
      <c r="F140">
        <v>0</v>
      </c>
      <c r="G140" s="32">
        <v>0</v>
      </c>
      <c r="H140">
        <v>0</v>
      </c>
      <c r="I140">
        <v>0</v>
      </c>
      <c r="K140">
        <v>0</v>
      </c>
      <c r="L140">
        <v>0</v>
      </c>
      <c r="M140">
        <v>0</v>
      </c>
      <c r="N140" s="32">
        <v>0</v>
      </c>
      <c r="O140">
        <v>0</v>
      </c>
      <c r="P140">
        <v>1</v>
      </c>
      <c r="Q140">
        <v>0</v>
      </c>
      <c r="R140">
        <v>0</v>
      </c>
      <c r="S140" s="32">
        <v>1</v>
      </c>
      <c r="T140">
        <v>0</v>
      </c>
      <c r="U140">
        <v>0</v>
      </c>
      <c r="V140">
        <f t="shared" si="4"/>
        <v>2</v>
      </c>
    </row>
    <row r="141" spans="1:22" x14ac:dyDescent="0.35">
      <c r="B141" s="8">
        <v>3</v>
      </c>
      <c r="C141" s="5" t="s">
        <v>23</v>
      </c>
      <c r="D141">
        <v>0</v>
      </c>
      <c r="E141">
        <v>0</v>
      </c>
      <c r="F141">
        <v>0</v>
      </c>
      <c r="G141" s="32">
        <v>0</v>
      </c>
      <c r="H141">
        <v>0</v>
      </c>
      <c r="I141">
        <v>0</v>
      </c>
      <c r="K141">
        <v>1</v>
      </c>
      <c r="L141">
        <v>0</v>
      </c>
      <c r="M141">
        <v>1</v>
      </c>
      <c r="N141" s="32">
        <v>0</v>
      </c>
      <c r="O141">
        <v>0</v>
      </c>
      <c r="P141">
        <v>0</v>
      </c>
      <c r="Q141">
        <v>0</v>
      </c>
      <c r="R141">
        <v>5</v>
      </c>
      <c r="S141" s="32">
        <v>0</v>
      </c>
      <c r="T141">
        <v>0</v>
      </c>
      <c r="U141">
        <v>1</v>
      </c>
      <c r="V141">
        <f t="shared" si="4"/>
        <v>8</v>
      </c>
    </row>
    <row r="142" spans="1:22" x14ac:dyDescent="0.35">
      <c r="B142" s="8">
        <v>4</v>
      </c>
      <c r="C142" s="5" t="s">
        <v>24</v>
      </c>
      <c r="D142">
        <v>0</v>
      </c>
      <c r="E142">
        <v>0</v>
      </c>
      <c r="F142">
        <v>0</v>
      </c>
      <c r="G142" s="32">
        <v>0</v>
      </c>
      <c r="H142">
        <v>0</v>
      </c>
      <c r="I142">
        <v>0</v>
      </c>
      <c r="K142">
        <v>1</v>
      </c>
      <c r="L142">
        <v>0</v>
      </c>
      <c r="M142">
        <v>0</v>
      </c>
      <c r="N142" s="32">
        <v>0</v>
      </c>
      <c r="O142">
        <v>0</v>
      </c>
      <c r="P142">
        <v>0</v>
      </c>
      <c r="Q142">
        <v>0</v>
      </c>
      <c r="R142">
        <v>0</v>
      </c>
      <c r="S142" s="32">
        <v>0</v>
      </c>
      <c r="T142">
        <v>0</v>
      </c>
      <c r="U142">
        <v>0</v>
      </c>
      <c r="V142">
        <f t="shared" si="4"/>
        <v>1</v>
      </c>
    </row>
    <row r="143" spans="1:22" x14ac:dyDescent="0.35">
      <c r="B143" s="8">
        <v>5</v>
      </c>
      <c r="C143" s="5" t="s">
        <v>25</v>
      </c>
      <c r="D143">
        <v>0</v>
      </c>
      <c r="E143">
        <v>0</v>
      </c>
      <c r="F143">
        <v>0</v>
      </c>
      <c r="G143" s="32">
        <v>0</v>
      </c>
      <c r="H143">
        <v>0</v>
      </c>
      <c r="I143">
        <v>0</v>
      </c>
      <c r="K143">
        <v>0</v>
      </c>
      <c r="L143">
        <v>0</v>
      </c>
      <c r="M143">
        <v>0</v>
      </c>
      <c r="N143" s="32">
        <v>1</v>
      </c>
      <c r="O143">
        <v>0</v>
      </c>
      <c r="P143">
        <v>0</v>
      </c>
      <c r="Q143">
        <v>0</v>
      </c>
      <c r="R143">
        <v>0</v>
      </c>
      <c r="S143" s="32">
        <v>0</v>
      </c>
      <c r="T143">
        <v>0</v>
      </c>
      <c r="U143">
        <v>0</v>
      </c>
      <c r="V143">
        <f t="shared" si="4"/>
        <v>1</v>
      </c>
    </row>
    <row r="144" spans="1:22" x14ac:dyDescent="0.35">
      <c r="B144" s="8">
        <v>6</v>
      </c>
      <c r="C144" s="5" t="s">
        <v>20</v>
      </c>
      <c r="D144">
        <v>0</v>
      </c>
      <c r="E144">
        <v>0</v>
      </c>
      <c r="F144">
        <v>0</v>
      </c>
      <c r="G144" s="32">
        <v>0</v>
      </c>
      <c r="H144">
        <v>0</v>
      </c>
      <c r="I144">
        <v>0</v>
      </c>
      <c r="K144">
        <v>0</v>
      </c>
      <c r="L144">
        <v>0</v>
      </c>
      <c r="M144">
        <v>1</v>
      </c>
      <c r="N144" s="32">
        <v>0</v>
      </c>
      <c r="O144">
        <v>0</v>
      </c>
      <c r="P144">
        <v>0</v>
      </c>
      <c r="Q144">
        <v>0</v>
      </c>
      <c r="R144">
        <v>0</v>
      </c>
      <c r="S144" s="32">
        <v>0</v>
      </c>
      <c r="T144">
        <v>0</v>
      </c>
      <c r="U144">
        <v>0</v>
      </c>
      <c r="V144">
        <f t="shared" si="4"/>
        <v>1</v>
      </c>
    </row>
    <row r="145" spans="2:22" x14ac:dyDescent="0.35">
      <c r="B145" s="8">
        <v>7</v>
      </c>
      <c r="C145" s="5" t="s">
        <v>126</v>
      </c>
      <c r="D145">
        <v>0</v>
      </c>
      <c r="E145">
        <v>0</v>
      </c>
      <c r="F145">
        <v>0</v>
      </c>
      <c r="G145" s="32">
        <v>0</v>
      </c>
      <c r="H145">
        <v>0</v>
      </c>
      <c r="I145">
        <v>0</v>
      </c>
      <c r="K145">
        <v>0</v>
      </c>
      <c r="L145">
        <v>0</v>
      </c>
      <c r="M145">
        <v>0</v>
      </c>
      <c r="N145" s="32">
        <v>0</v>
      </c>
      <c r="O145">
        <v>0</v>
      </c>
      <c r="P145">
        <v>0</v>
      </c>
      <c r="Q145">
        <v>0</v>
      </c>
      <c r="R145">
        <v>0</v>
      </c>
      <c r="S145" s="32">
        <v>0</v>
      </c>
      <c r="T145">
        <v>0</v>
      </c>
      <c r="U145">
        <v>0</v>
      </c>
      <c r="V145">
        <f t="shared" si="4"/>
        <v>0</v>
      </c>
    </row>
    <row r="146" spans="2:22" x14ac:dyDescent="0.35">
      <c r="B146" s="8">
        <v>8</v>
      </c>
      <c r="C146" s="5" t="s">
        <v>127</v>
      </c>
      <c r="D146">
        <v>0</v>
      </c>
      <c r="E146">
        <v>0</v>
      </c>
      <c r="F146">
        <v>0</v>
      </c>
      <c r="G146" s="32">
        <v>1</v>
      </c>
      <c r="H146">
        <v>1</v>
      </c>
      <c r="I146">
        <v>0</v>
      </c>
      <c r="K146">
        <v>0</v>
      </c>
      <c r="L146">
        <v>0</v>
      </c>
      <c r="M146">
        <v>0</v>
      </c>
      <c r="N146" s="32">
        <v>0</v>
      </c>
      <c r="O146">
        <v>0</v>
      </c>
      <c r="Q146">
        <v>0</v>
      </c>
      <c r="R146">
        <v>0</v>
      </c>
      <c r="S146" s="32">
        <v>0</v>
      </c>
      <c r="T146">
        <v>0</v>
      </c>
      <c r="U146">
        <v>0</v>
      </c>
      <c r="V146">
        <f t="shared" si="4"/>
        <v>2</v>
      </c>
    </row>
    <row r="147" spans="2:22" x14ac:dyDescent="0.35">
      <c r="G147" s="32"/>
      <c r="M147"/>
      <c r="N147" s="32"/>
      <c r="S147" s="32"/>
      <c r="T147"/>
      <c r="U147"/>
    </row>
    <row r="148" spans="2:22" x14ac:dyDescent="0.35">
      <c r="G148" s="32"/>
      <c r="M148"/>
      <c r="N148" s="32"/>
      <c r="S148" s="32"/>
      <c r="T148"/>
      <c r="U148"/>
    </row>
    <row r="149" spans="2:22" x14ac:dyDescent="0.35">
      <c r="G149" s="32"/>
      <c r="M149"/>
      <c r="N149" s="32"/>
      <c r="S149" s="32"/>
      <c r="T149"/>
      <c r="U149"/>
    </row>
    <row r="150" spans="2:22" x14ac:dyDescent="0.35">
      <c r="G150" s="32"/>
      <c r="M150"/>
      <c r="N150" s="32"/>
      <c r="S150" s="32"/>
      <c r="T150"/>
      <c r="U150"/>
    </row>
    <row r="151" spans="2:22" x14ac:dyDescent="0.35">
      <c r="G151" s="32"/>
      <c r="M151"/>
      <c r="N151" s="32"/>
      <c r="S151" s="32"/>
      <c r="T151"/>
      <c r="U151"/>
    </row>
    <row r="152" spans="2:22" x14ac:dyDescent="0.35">
      <c r="G152" s="32"/>
      <c r="M152"/>
      <c r="N152" s="32"/>
      <c r="S152" s="32"/>
      <c r="T152"/>
      <c r="U152"/>
    </row>
    <row r="153" spans="2:22" x14ac:dyDescent="0.35">
      <c r="G153" s="32"/>
      <c r="M153"/>
      <c r="N153" s="32"/>
      <c r="S153" s="32"/>
      <c r="T153"/>
      <c r="U153"/>
    </row>
    <row r="154" spans="2:22" x14ac:dyDescent="0.35">
      <c r="G154" s="32"/>
      <c r="M154"/>
      <c r="N154" s="32"/>
      <c r="S154" s="32"/>
      <c r="T154"/>
      <c r="U154"/>
    </row>
    <row r="155" spans="2:22" x14ac:dyDescent="0.35">
      <c r="G155" s="32"/>
      <c r="M155"/>
      <c r="N155" s="32"/>
      <c r="S155" s="32"/>
      <c r="T155"/>
      <c r="U155"/>
    </row>
    <row r="156" spans="2:22" x14ac:dyDescent="0.35">
      <c r="G156" s="32"/>
      <c r="M156"/>
      <c r="N156" s="32"/>
      <c r="S156" s="32"/>
      <c r="T156"/>
      <c r="U156"/>
    </row>
    <row r="157" spans="2:22" x14ac:dyDescent="0.35">
      <c r="G157" s="32"/>
      <c r="M157"/>
      <c r="N157" s="32"/>
      <c r="S157" s="32"/>
      <c r="T157"/>
      <c r="U157"/>
    </row>
    <row r="158" spans="2:22" x14ac:dyDescent="0.35">
      <c r="G158" s="32"/>
      <c r="M158"/>
      <c r="N158" s="32"/>
      <c r="S158" s="32"/>
      <c r="T158"/>
      <c r="U158"/>
    </row>
  </sheetData>
  <sortState xmlns:xlrd2="http://schemas.microsoft.com/office/spreadsheetml/2017/richdata2" columnSort="1" ref="D1:V158">
    <sortCondition ref="D2:V2"/>
  </sortState>
  <hyperlinks>
    <hyperlink ref="A66" r:id="rId1" xr:uid="{00000000-0004-0000-03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Additional File 1</vt:lpstr>
      <vt:lpstr>WORK</vt:lpstr>
      <vt:lpstr>Final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Sam</cp:lastModifiedBy>
  <dcterms:created xsi:type="dcterms:W3CDTF">2019-03-11T04:42:53Z</dcterms:created>
  <dcterms:modified xsi:type="dcterms:W3CDTF">2023-08-22T13:43:20Z</dcterms:modified>
</cp:coreProperties>
</file>