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2"/>
  <workbookPr/>
  <mc:AlternateContent xmlns:mc="http://schemas.openxmlformats.org/markup-compatibility/2006">
    <mc:Choice Requires="x15">
      <x15ac:absPath xmlns:x15ac="http://schemas.microsoft.com/office/spreadsheetml/2010/11/ac" url="/Users/ryan/Documents/Papers/obesity-mort/PAF/PopHealthMetrics/"/>
    </mc:Choice>
  </mc:AlternateContent>
  <xr:revisionPtr revIDLastSave="0" documentId="8_{ACF44D97-A757-CE4E-9BC4-465A7C059D2E}" xr6:coauthVersionLast="36" xr6:coauthVersionMax="36" xr10:uidLastSave="{00000000-0000-0000-0000-000000000000}"/>
  <bookViews>
    <workbookView xWindow="0" yWindow="540" windowWidth="25600" windowHeight="15460" xr2:uid="{00000000-000D-0000-FFFF-FFFF00000000}"/>
  </bookViews>
  <sheets>
    <sheet name="PAF Calc_Prob" sheetId="2" r:id="rId1"/>
  </sheets>
  <calcPr calcId="162913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172" i="2" l="1"/>
  <c r="J193" i="2" l="1"/>
  <c r="O47" i="2"/>
  <c r="N47" i="2"/>
  <c r="L47" i="2"/>
  <c r="M47" i="2"/>
  <c r="L276" i="2"/>
  <c r="L275" i="2"/>
  <c r="L274" i="2"/>
  <c r="L273" i="2"/>
  <c r="K276" i="2"/>
  <c r="K275" i="2"/>
  <c r="K274" i="2"/>
  <c r="K273" i="2"/>
  <c r="J276" i="2"/>
  <c r="J275" i="2"/>
  <c r="J274" i="2"/>
  <c r="J273" i="2"/>
  <c r="L248" i="2"/>
  <c r="L247" i="2"/>
  <c r="K241" i="2" s="1"/>
  <c r="L246" i="2"/>
  <c r="L245" i="2"/>
  <c r="K248" i="2"/>
  <c r="K247" i="2"/>
  <c r="K246" i="2"/>
  <c r="K245" i="2"/>
  <c r="J248" i="2"/>
  <c r="J247" i="2"/>
  <c r="J246" i="2"/>
  <c r="J245" i="2"/>
  <c r="L222" i="2"/>
  <c r="L221" i="2"/>
  <c r="L220" i="2"/>
  <c r="L219" i="2"/>
  <c r="K222" i="2"/>
  <c r="K221" i="2"/>
  <c r="K220" i="2"/>
  <c r="K219" i="2"/>
  <c r="J222" i="2"/>
  <c r="J221" i="2"/>
  <c r="J220" i="2"/>
  <c r="J219" i="2"/>
  <c r="L196" i="2"/>
  <c r="L195" i="2"/>
  <c r="L194" i="2"/>
  <c r="L193" i="2"/>
  <c r="K196" i="2"/>
  <c r="K195" i="2"/>
  <c r="J189" i="2" s="1"/>
  <c r="K194" i="2"/>
  <c r="K193" i="2"/>
  <c r="J196" i="2"/>
  <c r="J195" i="2"/>
  <c r="J194" i="2"/>
  <c r="J213" i="2"/>
  <c r="K213" i="2"/>
  <c r="K187" i="2"/>
  <c r="B178" i="2" s="1"/>
  <c r="K267" i="2"/>
  <c r="K239" i="2"/>
  <c r="J239" i="2"/>
  <c r="S239" i="2"/>
  <c r="J240" i="2"/>
  <c r="S240" i="2" s="1"/>
  <c r="K240" i="2"/>
  <c r="J241" i="2"/>
  <c r="J242" i="2"/>
  <c r="K242" i="2"/>
  <c r="S242" i="2" s="1"/>
  <c r="J187" i="2"/>
  <c r="C178" i="2" s="1"/>
  <c r="K17" i="2"/>
  <c r="N6" i="2"/>
  <c r="M6" i="2"/>
  <c r="L6" i="2"/>
  <c r="K6" i="2"/>
  <c r="Q6" i="2" s="1"/>
  <c r="J188" i="2"/>
  <c r="C179" i="2" s="1"/>
  <c r="K188" i="2"/>
  <c r="B179" i="2" s="1"/>
  <c r="K189" i="2"/>
  <c r="J190" i="2"/>
  <c r="C181" i="2" s="1"/>
  <c r="K190" i="2"/>
  <c r="B181" i="2" s="1"/>
  <c r="P190" i="2"/>
  <c r="D181" i="2" s="1"/>
  <c r="K214" i="2"/>
  <c r="K268" i="2"/>
  <c r="K215" i="2"/>
  <c r="S215" i="2" s="1"/>
  <c r="K269" i="2"/>
  <c r="K216" i="2"/>
  <c r="K270" i="2"/>
  <c r="N76" i="2"/>
  <c r="S190" i="2"/>
  <c r="S213" i="2"/>
  <c r="J214" i="2"/>
  <c r="S214" i="2"/>
  <c r="J215" i="2"/>
  <c r="J216" i="2"/>
  <c r="S216" i="2"/>
  <c r="J267" i="2"/>
  <c r="S267" i="2" s="1"/>
  <c r="J268" i="2"/>
  <c r="S268" i="2" s="1"/>
  <c r="J269" i="2"/>
  <c r="S269" i="2" s="1"/>
  <c r="J270" i="2"/>
  <c r="S270" i="2" s="1"/>
  <c r="R179" i="2"/>
  <c r="N179" i="2"/>
  <c r="R178" i="2"/>
  <c r="N178" i="2"/>
  <c r="R177" i="2"/>
  <c r="N177" i="2"/>
  <c r="R176" i="2"/>
  <c r="N176" i="2"/>
  <c r="R174" i="2"/>
  <c r="N174" i="2"/>
  <c r="I174" i="2"/>
  <c r="R173" i="2"/>
  <c r="N173" i="2"/>
  <c r="I173" i="2"/>
  <c r="R172" i="2"/>
  <c r="N172" i="2"/>
  <c r="I172" i="2"/>
  <c r="R171" i="2"/>
  <c r="N171" i="2"/>
  <c r="I171" i="2"/>
  <c r="L187" i="2"/>
  <c r="P187" i="2" s="1"/>
  <c r="M187" i="2"/>
  <c r="N187" i="2"/>
  <c r="Q151" i="2"/>
  <c r="R133" i="2"/>
  <c r="R134" i="2"/>
  <c r="R135" i="2"/>
  <c r="R132" i="2"/>
  <c r="Q133" i="2"/>
  <c r="Q134" i="2"/>
  <c r="S134" i="2" s="1"/>
  <c r="Q135" i="2"/>
  <c r="Q132" i="2"/>
  <c r="L132" i="2"/>
  <c r="J119" i="2"/>
  <c r="J113" i="2" s="1"/>
  <c r="P113" i="2" s="1"/>
  <c r="L101" i="2"/>
  <c r="K95" i="2"/>
  <c r="L102" i="2"/>
  <c r="L103" i="2"/>
  <c r="K97" i="2" s="1"/>
  <c r="B86" i="2" s="1"/>
  <c r="L100" i="2"/>
  <c r="K101" i="2"/>
  <c r="K102" i="2"/>
  <c r="K103" i="2"/>
  <c r="J97" i="2" s="1"/>
  <c r="K100" i="2"/>
  <c r="J101" i="2"/>
  <c r="J102" i="2"/>
  <c r="J96" i="2" s="1"/>
  <c r="J103" i="2"/>
  <c r="J100" i="2"/>
  <c r="J94" i="2" s="1"/>
  <c r="R94" i="2"/>
  <c r="Q94" i="2"/>
  <c r="S94" i="2" s="1"/>
  <c r="L95" i="2"/>
  <c r="M95" i="2"/>
  <c r="L96" i="2"/>
  <c r="M96" i="2"/>
  <c r="L97" i="2"/>
  <c r="M97" i="2"/>
  <c r="M94" i="2"/>
  <c r="L94" i="2"/>
  <c r="P94" i="2" s="1"/>
  <c r="N94" i="2"/>
  <c r="J50" i="2"/>
  <c r="E7" i="2"/>
  <c r="I6" i="2" s="1"/>
  <c r="E8" i="2"/>
  <c r="E6" i="2"/>
  <c r="J77" i="2"/>
  <c r="J78" i="2"/>
  <c r="J79" i="2"/>
  <c r="J76" i="2"/>
  <c r="J158" i="2"/>
  <c r="K158" i="2"/>
  <c r="L158" i="2"/>
  <c r="K152" i="2" s="1"/>
  <c r="J159" i="2"/>
  <c r="K159" i="2"/>
  <c r="L159" i="2"/>
  <c r="J160" i="2"/>
  <c r="K154" i="2" s="1"/>
  <c r="K160" i="2"/>
  <c r="L160" i="2"/>
  <c r="L157" i="2"/>
  <c r="K157" i="2"/>
  <c r="J151" i="2" s="1"/>
  <c r="J157" i="2"/>
  <c r="J139" i="2"/>
  <c r="K139" i="2"/>
  <c r="L139" i="2"/>
  <c r="K133" i="2" s="1"/>
  <c r="J140" i="2"/>
  <c r="K140" i="2"/>
  <c r="L140" i="2"/>
  <c r="J141" i="2"/>
  <c r="K135" i="2" s="1"/>
  <c r="K141" i="2"/>
  <c r="L141" i="2"/>
  <c r="L138" i="2"/>
  <c r="K138" i="2"/>
  <c r="J132" i="2" s="1"/>
  <c r="J138" i="2"/>
  <c r="J120" i="2"/>
  <c r="K120" i="2"/>
  <c r="L120" i="2"/>
  <c r="J121" i="2"/>
  <c r="K121" i="2"/>
  <c r="L121" i="2"/>
  <c r="K115" i="2" s="1"/>
  <c r="J122" i="2"/>
  <c r="K122" i="2"/>
  <c r="L122" i="2"/>
  <c r="L119" i="2"/>
  <c r="K113" i="2" s="1"/>
  <c r="K119" i="2"/>
  <c r="Q115" i="2"/>
  <c r="R114" i="2"/>
  <c r="Q113" i="2"/>
  <c r="R113" i="2"/>
  <c r="R154" i="2"/>
  <c r="Q154" i="2"/>
  <c r="R153" i="2"/>
  <c r="Q153" i="2"/>
  <c r="R152" i="2"/>
  <c r="Q152" i="2"/>
  <c r="R151" i="2"/>
  <c r="R116" i="2"/>
  <c r="Q116" i="2"/>
  <c r="R115" i="2"/>
  <c r="Q114" i="2"/>
  <c r="S114" i="2" s="1"/>
  <c r="N270" i="2"/>
  <c r="M270" i="2"/>
  <c r="L270" i="2"/>
  <c r="P270" i="2" s="1"/>
  <c r="N269" i="2"/>
  <c r="M269" i="2"/>
  <c r="L269" i="2"/>
  <c r="P269" i="2" s="1"/>
  <c r="N268" i="2"/>
  <c r="M268" i="2"/>
  <c r="L268" i="2"/>
  <c r="P268" i="2" s="1"/>
  <c r="N267" i="2"/>
  <c r="M267" i="2"/>
  <c r="L267" i="2"/>
  <c r="P267" i="2" s="1"/>
  <c r="N242" i="2"/>
  <c r="M242" i="2"/>
  <c r="L242" i="2"/>
  <c r="P242" i="2" s="1"/>
  <c r="N241" i="2"/>
  <c r="M241" i="2"/>
  <c r="L241" i="2"/>
  <c r="P241" i="2" s="1"/>
  <c r="N240" i="2"/>
  <c r="M240" i="2"/>
  <c r="P240" i="2" s="1"/>
  <c r="L240" i="2"/>
  <c r="N239" i="2"/>
  <c r="M239" i="2"/>
  <c r="L239" i="2"/>
  <c r="P239" i="2" s="1"/>
  <c r="N216" i="2"/>
  <c r="M216" i="2"/>
  <c r="L216" i="2"/>
  <c r="P216" i="2" s="1"/>
  <c r="N215" i="2"/>
  <c r="M215" i="2"/>
  <c r="L215" i="2"/>
  <c r="P215" i="2" s="1"/>
  <c r="N214" i="2"/>
  <c r="M214" i="2"/>
  <c r="P214" i="2" s="1"/>
  <c r="L214" i="2"/>
  <c r="N213" i="2"/>
  <c r="M213" i="2"/>
  <c r="L213" i="2"/>
  <c r="P213" i="2" s="1"/>
  <c r="N190" i="2"/>
  <c r="M190" i="2"/>
  <c r="L190" i="2"/>
  <c r="N189" i="2"/>
  <c r="M189" i="2"/>
  <c r="L189" i="2"/>
  <c r="P189" i="2" s="1"/>
  <c r="D180" i="2" s="1"/>
  <c r="N188" i="2"/>
  <c r="M188" i="2"/>
  <c r="L188" i="2"/>
  <c r="P188" i="2" s="1"/>
  <c r="D179" i="2" s="1"/>
  <c r="R95" i="2"/>
  <c r="R96" i="2"/>
  <c r="R97" i="2"/>
  <c r="Q97" i="2"/>
  <c r="Q95" i="2"/>
  <c r="Q96" i="2"/>
  <c r="N95" i="2"/>
  <c r="N96" i="2"/>
  <c r="N97" i="2"/>
  <c r="N77" i="2"/>
  <c r="N78" i="2"/>
  <c r="N79" i="2"/>
  <c r="N81" i="2"/>
  <c r="N82" i="2"/>
  <c r="N83" i="2"/>
  <c r="N84" i="2"/>
  <c r="R76" i="2"/>
  <c r="R77" i="2"/>
  <c r="R78" i="2"/>
  <c r="R79" i="2"/>
  <c r="R81" i="2"/>
  <c r="R82" i="2"/>
  <c r="R83" i="2"/>
  <c r="R84" i="2"/>
  <c r="I77" i="2"/>
  <c r="I78" i="2"/>
  <c r="I79" i="2"/>
  <c r="I76" i="2"/>
  <c r="N152" i="2"/>
  <c r="N153" i="2"/>
  <c r="N154" i="2"/>
  <c r="N151" i="2"/>
  <c r="N133" i="2"/>
  <c r="N134" i="2"/>
  <c r="N135" i="2"/>
  <c r="N132" i="2"/>
  <c r="M154" i="2"/>
  <c r="L154" i="2"/>
  <c r="M153" i="2"/>
  <c r="L153" i="2"/>
  <c r="M152" i="2"/>
  <c r="L152" i="2"/>
  <c r="M151" i="2"/>
  <c r="L151" i="2"/>
  <c r="M135" i="2"/>
  <c r="L135" i="2"/>
  <c r="M134" i="2"/>
  <c r="P134" i="2" s="1"/>
  <c r="L134" i="2"/>
  <c r="M133" i="2"/>
  <c r="L133" i="2"/>
  <c r="M132" i="2"/>
  <c r="L113" i="2"/>
  <c r="N114" i="2"/>
  <c r="N115" i="2"/>
  <c r="N116" i="2"/>
  <c r="N113" i="2"/>
  <c r="M116" i="2"/>
  <c r="L116" i="2"/>
  <c r="M115" i="2"/>
  <c r="L115" i="2"/>
  <c r="M114" i="2"/>
  <c r="L114" i="2"/>
  <c r="M113" i="2"/>
  <c r="L50" i="2"/>
  <c r="K50" i="2"/>
  <c r="J47" i="2" s="1"/>
  <c r="L64" i="2"/>
  <c r="K58" i="2" s="1"/>
  <c r="L65" i="2"/>
  <c r="L66" i="2"/>
  <c r="K64" i="2"/>
  <c r="K65" i="2"/>
  <c r="J59" i="2" s="1"/>
  <c r="K66" i="2"/>
  <c r="L63" i="2"/>
  <c r="K63" i="2"/>
  <c r="J63" i="2"/>
  <c r="J57" i="2" s="1"/>
  <c r="J64" i="2"/>
  <c r="J65" i="2"/>
  <c r="K59" i="2" s="1"/>
  <c r="J66" i="2"/>
  <c r="M25" i="2"/>
  <c r="M26" i="2"/>
  <c r="M27" i="2"/>
  <c r="M24" i="2"/>
  <c r="N18" i="2"/>
  <c r="N19" i="2"/>
  <c r="N20" i="2"/>
  <c r="N17" i="2"/>
  <c r="M18" i="2"/>
  <c r="R18" i="2" s="1"/>
  <c r="M19" i="2"/>
  <c r="M20" i="2"/>
  <c r="M17" i="2"/>
  <c r="L18" i="2"/>
  <c r="L19" i="2"/>
  <c r="L20" i="2"/>
  <c r="L17" i="2"/>
  <c r="K18" i="2"/>
  <c r="Q18" i="2" s="1"/>
  <c r="K19" i="2"/>
  <c r="K20" i="2"/>
  <c r="E38" i="2"/>
  <c r="E39" i="2"/>
  <c r="J19" i="2" s="1"/>
  <c r="E40" i="2"/>
  <c r="E37" i="2"/>
  <c r="J17" i="2" s="1"/>
  <c r="R17" i="2" s="1"/>
  <c r="E28" i="2"/>
  <c r="E29" i="2"/>
  <c r="I19" i="2" s="1"/>
  <c r="E30" i="2"/>
  <c r="E27" i="2"/>
  <c r="E18" i="2"/>
  <c r="E19" i="2"/>
  <c r="E20" i="2"/>
  <c r="E17" i="2"/>
  <c r="J6" i="2"/>
  <c r="K60" i="2"/>
  <c r="K94" i="2"/>
  <c r="B83" i="2" s="1"/>
  <c r="J60" i="2"/>
  <c r="K96" i="2"/>
  <c r="B85" i="2" s="1"/>
  <c r="J95" i="2"/>
  <c r="C84" i="2" s="1"/>
  <c r="J58" i="2"/>
  <c r="J135" i="2"/>
  <c r="S135" i="2" s="1"/>
  <c r="K134" i="2"/>
  <c r="J153" i="2"/>
  <c r="S153" i="2" s="1"/>
  <c r="K153" i="2"/>
  <c r="J133" i="2"/>
  <c r="I17" i="2"/>
  <c r="Q17" i="2" s="1"/>
  <c r="I18" i="2"/>
  <c r="J18" i="2"/>
  <c r="J152" i="2"/>
  <c r="K116" i="2"/>
  <c r="K47" i="2"/>
  <c r="K151" i="2"/>
  <c r="J114" i="2"/>
  <c r="P114" i="2" s="1"/>
  <c r="J20" i="2"/>
  <c r="K132" i="2"/>
  <c r="K114" i="2"/>
  <c r="J115" i="2"/>
  <c r="J134" i="2"/>
  <c r="J154" i="2"/>
  <c r="J116" i="2"/>
  <c r="I20" i="2"/>
  <c r="R20" i="2" s="1"/>
  <c r="S116" i="2"/>
  <c r="P116" i="2"/>
  <c r="P153" i="2"/>
  <c r="R60" i="2"/>
  <c r="S60" i="2"/>
  <c r="R47" i="2" l="1"/>
  <c r="Q47" i="2"/>
  <c r="S189" i="2"/>
  <c r="C180" i="2"/>
  <c r="S151" i="2"/>
  <c r="P151" i="2"/>
  <c r="P96" i="2"/>
  <c r="C85" i="2"/>
  <c r="S96" i="2"/>
  <c r="S273" i="2"/>
  <c r="P219" i="2"/>
  <c r="R219" i="2"/>
  <c r="P245" i="2"/>
  <c r="R245" i="2"/>
  <c r="R273" i="2"/>
  <c r="P273" i="2"/>
  <c r="S113" i="2"/>
  <c r="S115" i="2"/>
  <c r="P115" i="2"/>
  <c r="B84" i="2"/>
  <c r="S241" i="2"/>
  <c r="S245" i="2" s="1"/>
  <c r="C86" i="2"/>
  <c r="P97" i="2"/>
  <c r="S97" i="2"/>
  <c r="R119" i="2"/>
  <c r="P119" i="2"/>
  <c r="S132" i="2"/>
  <c r="S138" i="2" s="1"/>
  <c r="P132" i="2"/>
  <c r="S133" i="2"/>
  <c r="P133" i="2"/>
  <c r="P152" i="2"/>
  <c r="S152" i="2"/>
  <c r="D178" i="2"/>
  <c r="P193" i="2"/>
  <c r="R193" i="2"/>
  <c r="P154" i="2"/>
  <c r="R19" i="2"/>
  <c r="R23" i="2" s="1"/>
  <c r="Q19" i="2"/>
  <c r="Q23" i="2" s="1"/>
  <c r="R59" i="2"/>
  <c r="S59" i="2"/>
  <c r="R58" i="2"/>
  <c r="S58" i="2"/>
  <c r="C83" i="2"/>
  <c r="S219" i="2"/>
  <c r="B180" i="2"/>
  <c r="R6" i="2"/>
  <c r="K57" i="2"/>
  <c r="S57" i="2" s="1"/>
  <c r="S63" i="2" s="1"/>
  <c r="S188" i="2"/>
  <c r="Q20" i="2"/>
  <c r="S95" i="2"/>
  <c r="S100" i="2" s="1"/>
  <c r="P135" i="2"/>
  <c r="S154" i="2"/>
  <c r="S187" i="2"/>
  <c r="S193" i="2" s="1"/>
  <c r="P95" i="2"/>
  <c r="R100" i="2" s="1"/>
  <c r="R57" i="2" l="1"/>
  <c r="R63" i="2" s="1"/>
  <c r="A174" i="2"/>
  <c r="P100" i="2"/>
  <c r="A79" i="2"/>
  <c r="R138" i="2"/>
  <c r="P138" i="2"/>
  <c r="R157" i="2"/>
  <c r="P157" i="2"/>
  <c r="B172" i="2"/>
  <c r="S119" i="2"/>
  <c r="B77" i="2" s="1"/>
  <c r="S157" i="2"/>
  <c r="A77" i="2" l="1"/>
</calcChain>
</file>

<file path=xl/sharedStrings.xml><?xml version="1.0" encoding="utf-8"?>
<sst xmlns="http://schemas.openxmlformats.org/spreadsheetml/2006/main" count="438" uniqueCount="92">
  <si>
    <t>pd</t>
  </si>
  <si>
    <t>PAF</t>
  </si>
  <si>
    <t>mort</t>
  </si>
  <si>
    <t>Total</t>
  </si>
  <si>
    <t>Qx</t>
  </si>
  <si>
    <t>status</t>
  </si>
  <si>
    <t>Observed Data Counts</t>
  </si>
  <si>
    <t>Mort%</t>
  </si>
  <si>
    <t>NonSmokers</t>
  </si>
  <si>
    <t>Former Smokers</t>
  </si>
  <si>
    <t>Smokers</t>
  </si>
  <si>
    <t>RRR_f</t>
  </si>
  <si>
    <t>RRR_s</t>
  </si>
  <si>
    <t>pe_f</t>
  </si>
  <si>
    <t>pe_s</t>
  </si>
  <si>
    <t>pd_f</t>
  </si>
  <si>
    <t>pd_s</t>
  </si>
  <si>
    <t>PAF_pe</t>
  </si>
  <si>
    <t>PAF_pd</t>
  </si>
  <si>
    <t>WM</t>
  </si>
  <si>
    <t>BM</t>
  </si>
  <si>
    <t>WW</t>
  </si>
  <si>
    <t>BW</t>
  </si>
  <si>
    <t>S</t>
  </si>
  <si>
    <t>_cons</t>
  </si>
  <si>
    <t>mortality dist</t>
  </si>
  <si>
    <t>1 60</t>
  </si>
  <si>
    <t>1 70</t>
  </si>
  <si>
    <t>1 80</t>
  </si>
  <si>
    <t>2 50</t>
  </si>
  <si>
    <t>2 60</t>
  </si>
  <si>
    <t>2 70</t>
  </si>
  <si>
    <t>2 80</t>
  </si>
  <si>
    <t>3 50</t>
  </si>
  <si>
    <t>3 60</t>
  </si>
  <si>
    <t>3 70</t>
  </si>
  <si>
    <t>3 80</t>
  </si>
  <si>
    <t>NS</t>
  </si>
  <si>
    <t>FS</t>
  </si>
  <si>
    <t xml:space="preserve">pe </t>
  </si>
  <si>
    <t>Clog-log by Age Group</t>
  </si>
  <si>
    <t>Model 2: White Men</t>
  </si>
  <si>
    <t>PE by age: WM</t>
  </si>
  <si>
    <t>Mort by Age: WM</t>
  </si>
  <si>
    <t>Mort% (among white)</t>
  </si>
  <si>
    <t>Model 2: Black Men</t>
  </si>
  <si>
    <t>PE by age: BM</t>
  </si>
  <si>
    <t>Mort by Age: BM</t>
  </si>
  <si>
    <t>Model 2: White Women</t>
  </si>
  <si>
    <t>PE by age: WW</t>
  </si>
  <si>
    <t>Mort by Age: WW</t>
  </si>
  <si>
    <t>Model 2: Black Women</t>
  </si>
  <si>
    <t>PE by age: BW</t>
  </si>
  <si>
    <t>Mort by Age: BW</t>
  </si>
  <si>
    <t>Confounder-Specific PAF from pe</t>
  </si>
  <si>
    <t>Race/Eth &amp; Gender Breakdown of Deaths</t>
  </si>
  <si>
    <t>Total Mort %</t>
  </si>
  <si>
    <t>Death Counts by Age by Gender/Race</t>
  </si>
  <si>
    <t>Contribution</t>
  </si>
  <si>
    <t>Total Mort</t>
  </si>
  <si>
    <t>Mort% (among ww)</t>
  </si>
  <si>
    <t>Mort% (among BM)</t>
  </si>
  <si>
    <t>Mort% (among WM)</t>
  </si>
  <si>
    <t>cbirth</t>
  </si>
  <si>
    <t>cbirth2</t>
  </si>
  <si>
    <t>cage</t>
  </si>
  <si>
    <t>cage2</t>
  </si>
  <si>
    <t>smkage</t>
  </si>
  <si>
    <t>smkage2</t>
  </si>
  <si>
    <t>PD by age: WM</t>
  </si>
  <si>
    <t>Model 3: White Men</t>
  </si>
  <si>
    <t>Model 3: Black Men</t>
  </si>
  <si>
    <t>Model 3: White Women</t>
  </si>
  <si>
    <t>Model 3: Black Women</t>
  </si>
  <si>
    <t>status#agecat</t>
  </si>
  <si>
    <t>Model 3: Bias, PD</t>
  </si>
  <si>
    <t>PD by age: BM</t>
  </si>
  <si>
    <t>% Death</t>
  </si>
  <si>
    <t>% Sample</t>
  </si>
  <si>
    <t>No Age</t>
  </si>
  <si>
    <t>Model 2: Confounder-specific PD and PE</t>
  </si>
  <si>
    <t>PD by age: Ww</t>
  </si>
  <si>
    <t>PD by age: BW</t>
  </si>
  <si>
    <t>Confounder-specific PAF from pd</t>
  </si>
  <si>
    <t>Avg RRR for Smoking</t>
  </si>
  <si>
    <t>CLOGLOG</t>
  </si>
  <si>
    <t>1-log(-log(P))</t>
  </si>
  <si>
    <t>Avg Current</t>
  </si>
  <si>
    <t>Avg Former</t>
  </si>
  <si>
    <t>Model 1: Baseline (no age)</t>
  </si>
  <si>
    <t>Avg for Former</t>
  </si>
  <si>
    <t>Avg PAF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</si>
</sst>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00"/>
    <numFmt numFmtId="166" formatCode="0.00000"/>
    <numFmt numFmtId="167" formatCode="0.0000"/>
  </numFmts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8DA"/>
        <bgColor indexed="64"/>
      </patternFill>
    </fill>
  </fills>
  <borders count="1">
    <border>
      <left/>
      <right/>
      <top/>
      <bottom/>
      <diagonal/>
    </border>
  </borders>
  <cellStyleXfs count="1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3" fontId="0" fillId="0" borderId="0" xfId="0" applyNumberForma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164" fontId="0" fillId="6" borderId="0" xfId="0" applyNumberFormat="1" applyFill="1"/>
    <xf numFmtId="164" fontId="0" fillId="7" borderId="0" xfId="0" applyNumberFormat="1" applyFill="1"/>
    <xf numFmtId="164" fontId="0" fillId="5" borderId="0" xfId="0" applyNumberFormat="1" applyFill="1"/>
    <xf numFmtId="3" fontId="0" fillId="0" borderId="0" xfId="0" applyNumberFormat="1" applyFill="1"/>
    <xf numFmtId="0" fontId="0" fillId="8" borderId="0" xfId="0" applyFill="1"/>
    <xf numFmtId="166" fontId="0" fillId="0" borderId="0" xfId="0" applyNumberFormat="1" applyFill="1"/>
    <xf numFmtId="165" fontId="0" fillId="0" borderId="0" xfId="0" applyNumberFormat="1" applyFill="1"/>
    <xf numFmtId="167" fontId="0" fillId="6" borderId="0" xfId="0" applyNumberFormat="1" applyFill="1"/>
    <xf numFmtId="11" fontId="0" fillId="0" borderId="0" xfId="0" applyNumberFormat="1"/>
    <xf numFmtId="164" fontId="0" fillId="0" borderId="0" xfId="0" applyNumberFormat="1"/>
    <xf numFmtId="0" fontId="0" fillId="0" borderId="0" xfId="0" applyAlignment="1">
      <alignment horizontal="left" indent="1"/>
    </xf>
    <xf numFmtId="164" fontId="0" fillId="0" borderId="0" xfId="0" applyNumberFormat="1" applyAlignment="1">
      <alignment horizontal="left" indent="1"/>
    </xf>
    <xf numFmtId="0" fontId="0" fillId="9" borderId="0" xfId="0" applyFill="1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</cellXfs>
  <cellStyles count="1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Normal" xfId="0" builtinId="0"/>
  </cellStyles>
  <dxfs count="0"/>
  <tableStyles count="0" defaultTableStyle="TableStyleMedium2" defaultPivotStyle="PivotStyleLight16"/>
  <colors>
    <mruColors>
      <color rgb="FFFFC8DA"/>
      <color rgb="FFFF53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84"/>
  <sheetViews>
    <sheetView tabSelected="1" workbookViewId="0">
      <selection activeCell="U99" sqref="U99"/>
    </sheetView>
  </sheetViews>
  <sheetFormatPr baseColWidth="10" defaultColWidth="8.83203125" defaultRowHeight="15" x14ac:dyDescent="0.2"/>
  <cols>
    <col min="15" max="15" width="7.5" customWidth="1"/>
    <col min="25" max="25" width="4.1640625" customWidth="1"/>
    <col min="28" max="28" width="3.6640625" customWidth="1"/>
    <col min="31" max="31" width="4.33203125" customWidth="1"/>
  </cols>
  <sheetData>
    <row r="1" spans="1:18" x14ac:dyDescent="0.2">
      <c r="A1" s="2" t="s">
        <v>6</v>
      </c>
      <c r="B1" s="2"/>
      <c r="C1" s="2"/>
    </row>
    <row r="2" spans="1:18" x14ac:dyDescent="0.2">
      <c r="A2" s="5"/>
      <c r="B2" s="5"/>
      <c r="C2" s="5"/>
    </row>
    <row r="3" spans="1:18" x14ac:dyDescent="0.2">
      <c r="A3" s="5" t="s">
        <v>79</v>
      </c>
      <c r="B3" s="5"/>
      <c r="C3" s="5"/>
    </row>
    <row r="4" spans="1:18" x14ac:dyDescent="0.2">
      <c r="A4" t="s">
        <v>5</v>
      </c>
      <c r="B4">
        <v>0</v>
      </c>
      <c r="C4">
        <v>1</v>
      </c>
      <c r="D4" t="s">
        <v>3</v>
      </c>
      <c r="E4" t="s">
        <v>4</v>
      </c>
      <c r="I4" t="s">
        <v>11</v>
      </c>
      <c r="J4" t="s">
        <v>12</v>
      </c>
      <c r="K4" t="s">
        <v>13</v>
      </c>
      <c r="L4" t="s">
        <v>14</v>
      </c>
      <c r="M4" t="s">
        <v>15</v>
      </c>
      <c r="N4" t="s">
        <v>16</v>
      </c>
      <c r="Q4" t="s">
        <v>17</v>
      </c>
      <c r="R4" t="s">
        <v>18</v>
      </c>
    </row>
    <row r="6" spans="1:18" x14ac:dyDescent="0.2">
      <c r="A6">
        <v>1</v>
      </c>
      <c r="B6" s="1">
        <v>108643</v>
      </c>
      <c r="C6" s="1">
        <v>12816</v>
      </c>
      <c r="D6" s="1">
        <v>121459</v>
      </c>
      <c r="E6">
        <f>C6/D6</f>
        <v>0.10551708807087165</v>
      </c>
      <c r="F6" s="1"/>
      <c r="H6" s="1"/>
      <c r="I6" s="5">
        <f>E7/E6</f>
        <v>1.4892601535928147</v>
      </c>
      <c r="J6" s="5">
        <f>E8/E6</f>
        <v>1.5238567435360793</v>
      </c>
      <c r="K6">
        <f>D7/D10</f>
        <v>0.30782642193669657</v>
      </c>
      <c r="L6">
        <f>D8/D10</f>
        <v>0.28881745212057613</v>
      </c>
      <c r="M6">
        <f>C7/C10</f>
        <v>0.35212493352028235</v>
      </c>
      <c r="N6">
        <f>C8/C10</f>
        <v>0.33805540782284971</v>
      </c>
      <c r="Q6" s="7">
        <f>(K6*(I6-1) + L6*(J6-1))/(1+(L6*(J6-1)) + (K6*(I6-1)))</f>
        <v>0.23189549202270121</v>
      </c>
      <c r="R6" s="4">
        <f>(M6*(I6-1)/I6)+(N6*(J6-1))/J6</f>
        <v>0.23189549202270121</v>
      </c>
    </row>
    <row r="7" spans="1:18" x14ac:dyDescent="0.2">
      <c r="A7" s="5">
        <v>2</v>
      </c>
      <c r="B7" s="12">
        <v>78127</v>
      </c>
      <c r="C7" s="12">
        <v>14566</v>
      </c>
      <c r="D7" s="1">
        <v>92693</v>
      </c>
      <c r="E7">
        <f t="shared" ref="E7:E8" si="0">C7/D7</f>
        <v>0.15714239478709288</v>
      </c>
    </row>
    <row r="8" spans="1:18" x14ac:dyDescent="0.2">
      <c r="A8" s="5">
        <v>3</v>
      </c>
      <c r="B8" s="12">
        <v>72985</v>
      </c>
      <c r="C8" s="12">
        <v>13984</v>
      </c>
      <c r="D8" s="1">
        <v>86969</v>
      </c>
      <c r="E8">
        <f t="shared" si="0"/>
        <v>0.16079292621508814</v>
      </c>
    </row>
    <row r="9" spans="1:18" x14ac:dyDescent="0.2">
      <c r="A9" s="5"/>
      <c r="B9" s="5"/>
      <c r="C9" s="5"/>
    </row>
    <row r="10" spans="1:18" x14ac:dyDescent="0.2">
      <c r="A10" t="s">
        <v>3</v>
      </c>
      <c r="B10" s="1">
        <v>259755</v>
      </c>
      <c r="C10" s="1">
        <v>41366</v>
      </c>
      <c r="D10" s="1">
        <v>301121</v>
      </c>
    </row>
    <row r="11" spans="1:18" x14ac:dyDescent="0.2">
      <c r="B11" s="1"/>
      <c r="C11" s="1"/>
      <c r="D11" s="1"/>
    </row>
    <row r="12" spans="1:18" x14ac:dyDescent="0.2">
      <c r="B12" s="1"/>
      <c r="C12" s="1"/>
      <c r="D12" s="1"/>
    </row>
    <row r="13" spans="1:18" x14ac:dyDescent="0.2">
      <c r="B13" s="1"/>
      <c r="C13" s="1"/>
      <c r="D13" s="1"/>
    </row>
    <row r="14" spans="1:18" x14ac:dyDescent="0.2">
      <c r="A14" t="s">
        <v>8</v>
      </c>
      <c r="B14" t="s">
        <v>2</v>
      </c>
      <c r="I14" t="s">
        <v>4</v>
      </c>
      <c r="J14" t="s">
        <v>4</v>
      </c>
    </row>
    <row r="15" spans="1:18" x14ac:dyDescent="0.2">
      <c r="B15">
        <v>0</v>
      </c>
      <c r="C15">
        <v>1</v>
      </c>
      <c r="D15" t="s">
        <v>3</v>
      </c>
      <c r="E15" t="s">
        <v>4</v>
      </c>
      <c r="I15" t="s">
        <v>11</v>
      </c>
      <c r="J15" t="s">
        <v>12</v>
      </c>
      <c r="K15" t="s">
        <v>13</v>
      </c>
      <c r="L15" t="s">
        <v>14</v>
      </c>
      <c r="M15" t="s">
        <v>15</v>
      </c>
      <c r="N15" t="s">
        <v>16</v>
      </c>
      <c r="O15" t="s">
        <v>7</v>
      </c>
      <c r="Q15" t="s">
        <v>17</v>
      </c>
      <c r="R15" t="s">
        <v>18</v>
      </c>
    </row>
    <row r="17" spans="1:18" x14ac:dyDescent="0.2">
      <c r="A17">
        <v>50</v>
      </c>
      <c r="B17" s="1">
        <v>42568</v>
      </c>
      <c r="C17" s="1">
        <v>1169</v>
      </c>
      <c r="D17" s="1">
        <v>43737</v>
      </c>
      <c r="E17">
        <f>C17/D17</f>
        <v>2.6727942017056496E-2</v>
      </c>
      <c r="F17" s="1"/>
      <c r="H17" s="1">
        <v>50</v>
      </c>
      <c r="I17" s="5">
        <f>E27/E17</f>
        <v>1.3151066192213308</v>
      </c>
      <c r="J17" s="5">
        <f>E37/E17</f>
        <v>2.6585117392765487</v>
      </c>
      <c r="K17">
        <f>D27/(D17+D27+D37)</f>
        <v>0.25110444354452749</v>
      </c>
      <c r="L17">
        <f>D37/(D37+D27+D17)</f>
        <v>0.34635349556381845</v>
      </c>
      <c r="M17">
        <f>C27/(C17+C27+C37)</f>
        <v>0.19970845481049562</v>
      </c>
      <c r="N17">
        <f>C37/(C37+C27+C17)</f>
        <v>0.5568513119533528</v>
      </c>
      <c r="O17">
        <v>0.11608567422520912</v>
      </c>
      <c r="Q17">
        <f>(K17*(I17-1) + L17*(J17-1))/(1+(L17*(J17-1)) + (K17*(I17-1)))</f>
        <v>0.39524274135001614</v>
      </c>
      <c r="R17">
        <f>(M17*(I17-1)/I17)+(N17*(J17-1))/J17</f>
        <v>0.39524274135001614</v>
      </c>
    </row>
    <row r="18" spans="1:18" x14ac:dyDescent="0.2">
      <c r="A18">
        <v>60</v>
      </c>
      <c r="B18" s="1">
        <v>39334</v>
      </c>
      <c r="C18" s="1">
        <v>2109</v>
      </c>
      <c r="D18" s="1">
        <v>41443</v>
      </c>
      <c r="E18">
        <f t="shared" ref="E18:E20" si="1">C18/D18</f>
        <v>5.0889173081099338E-2</v>
      </c>
      <c r="H18" s="1">
        <v>60</v>
      </c>
      <c r="I18" s="5">
        <f t="shared" ref="I18:I20" si="2">E28/E18</f>
        <v>1.5839230454105173</v>
      </c>
      <c r="J18" s="5">
        <f t="shared" ref="J18:J20" si="3">E38/E18</f>
        <v>2.7723212092950349</v>
      </c>
      <c r="K18">
        <f>D28/(D18+D28+D38)</f>
        <v>0.31085520033612163</v>
      </c>
      <c r="L18">
        <f>D38/(D38+D28+D18)</f>
        <v>0.29340934265306901</v>
      </c>
      <c r="M18">
        <f>C28/(C18+C28+C38)</f>
        <v>0.28936921041023378</v>
      </c>
      <c r="N18">
        <f>C38/(C38+C28+C18)</f>
        <v>0.47805469783855314</v>
      </c>
      <c r="O18">
        <v>0.21921384712082387</v>
      </c>
      <c r="Q18">
        <f t="shared" ref="Q18:Q20" si="4">(K18*(I18-1) + L18*(J18-1))/(1+(L18*(J18-1)) + (K18*(I18-1)))</f>
        <v>0.41229402715647917</v>
      </c>
      <c r="R18">
        <f t="shared" ref="R18:R20" si="5">(M18*(I18-1)/I18)+(N18*(J18-1))/J18</f>
        <v>0.41229402715647911</v>
      </c>
    </row>
    <row r="19" spans="1:18" x14ac:dyDescent="0.2">
      <c r="A19">
        <v>70</v>
      </c>
      <c r="B19" s="1">
        <v>21416</v>
      </c>
      <c r="C19" s="1">
        <v>4833</v>
      </c>
      <c r="D19" s="1">
        <v>26249</v>
      </c>
      <c r="E19">
        <f t="shared" si="1"/>
        <v>0.18412129985904224</v>
      </c>
      <c r="H19" s="1">
        <v>70</v>
      </c>
      <c r="I19" s="5">
        <f t="shared" si="2"/>
        <v>1.4157427842490085</v>
      </c>
      <c r="J19" s="5">
        <f t="shared" si="3"/>
        <v>1.8016292795552511</v>
      </c>
      <c r="K19">
        <f>D29/(D19+D29+D39)</f>
        <v>0.36944279108099448</v>
      </c>
      <c r="L19">
        <f>D39/(D39+D29+D19)</f>
        <v>0.22994978862384202</v>
      </c>
      <c r="M19">
        <f>C29/(C19+C29+C39)</f>
        <v>0.39092992999194598</v>
      </c>
      <c r="N19">
        <f>C39/(C39+C29+C19)</f>
        <v>0.30964624248807388</v>
      </c>
      <c r="O19">
        <v>0.39019968089735529</v>
      </c>
      <c r="Q19">
        <f t="shared" si="4"/>
        <v>0.25257543332730159</v>
      </c>
      <c r="R19">
        <f t="shared" si="5"/>
        <v>0.25257543332730159</v>
      </c>
    </row>
    <row r="20" spans="1:18" x14ac:dyDescent="0.2">
      <c r="A20">
        <v>80</v>
      </c>
      <c r="B20" s="1">
        <v>5325</v>
      </c>
      <c r="C20" s="1">
        <v>4705</v>
      </c>
      <c r="D20" s="1">
        <v>10030</v>
      </c>
      <c r="E20">
        <f t="shared" si="1"/>
        <v>0.46909272183449652</v>
      </c>
      <c r="H20" s="1">
        <v>80</v>
      </c>
      <c r="I20" s="5">
        <f t="shared" si="2"/>
        <v>1.1517843923403577</v>
      </c>
      <c r="J20" s="5">
        <f t="shared" si="3"/>
        <v>1.1895338970468479</v>
      </c>
      <c r="K20">
        <f>D30/(D20+D30+D40)</f>
        <v>0.3892088920889209</v>
      </c>
      <c r="L20">
        <f>D40/(D40+D30+D20)</f>
        <v>0.15943659436594365</v>
      </c>
      <c r="M20">
        <f>C30/(C20+C30+C40)</f>
        <v>0.41153676794363714</v>
      </c>
      <c r="N20">
        <f>C40/(C40+C30+C20)</f>
        <v>0.17410832232496698</v>
      </c>
      <c r="O20">
        <v>0.27450079775661174</v>
      </c>
      <c r="Q20">
        <f t="shared" si="4"/>
        <v>8.1974595807469713E-2</v>
      </c>
      <c r="R20">
        <f t="shared" si="5"/>
        <v>8.1974595807469713E-2</v>
      </c>
    </row>
    <row r="22" spans="1:18" x14ac:dyDescent="0.2">
      <c r="A22" t="s">
        <v>3</v>
      </c>
      <c r="B22" s="1">
        <v>108643</v>
      </c>
      <c r="C22" s="1">
        <v>12816</v>
      </c>
      <c r="D22" s="1">
        <v>121459</v>
      </c>
      <c r="I22" t="s">
        <v>25</v>
      </c>
      <c r="Q22" t="s">
        <v>1</v>
      </c>
      <c r="R22" t="s">
        <v>1</v>
      </c>
    </row>
    <row r="23" spans="1:18" x14ac:dyDescent="0.2">
      <c r="B23" s="1"/>
      <c r="C23" s="1"/>
      <c r="D23" s="1"/>
      <c r="Q23" s="3">
        <f>Q17*O17+Q18*O18+Q19*O19+Q20*O20</f>
        <v>0.25731952538189634</v>
      </c>
      <c r="R23" s="4">
        <f>R17*O17+R18*O18+R19*O19+R20*O20</f>
        <v>0.25731952538189634</v>
      </c>
    </row>
    <row r="24" spans="1:18" x14ac:dyDescent="0.2">
      <c r="A24" t="s">
        <v>9</v>
      </c>
      <c r="I24">
        <v>50</v>
      </c>
      <c r="J24" s="1">
        <v>103850</v>
      </c>
      <c r="K24" s="1">
        <v>4802</v>
      </c>
      <c r="L24" s="1">
        <v>108652</v>
      </c>
      <c r="M24">
        <f>K24/41366</f>
        <v>0.11608567422520912</v>
      </c>
    </row>
    <row r="25" spans="1:18" x14ac:dyDescent="0.2">
      <c r="B25">
        <v>0</v>
      </c>
      <c r="C25">
        <v>1</v>
      </c>
      <c r="D25" t="s">
        <v>3</v>
      </c>
      <c r="E25" t="s">
        <v>4</v>
      </c>
      <c r="I25">
        <v>60</v>
      </c>
      <c r="J25" s="1">
        <v>95656</v>
      </c>
      <c r="K25" s="1">
        <v>9068</v>
      </c>
      <c r="L25" s="1">
        <v>104724</v>
      </c>
      <c r="M25">
        <f t="shared" ref="M25:M27" si="6">K25/41366</f>
        <v>0.21921384712082387</v>
      </c>
    </row>
    <row r="26" spans="1:18" x14ac:dyDescent="0.2">
      <c r="I26">
        <v>70</v>
      </c>
      <c r="J26" s="1">
        <v>49382</v>
      </c>
      <c r="K26" s="1">
        <v>16141</v>
      </c>
      <c r="L26" s="1">
        <v>65523</v>
      </c>
      <c r="M26">
        <f t="shared" si="6"/>
        <v>0.39019968089735529</v>
      </c>
    </row>
    <row r="27" spans="1:18" x14ac:dyDescent="0.2">
      <c r="A27">
        <v>50</v>
      </c>
      <c r="B27" s="1">
        <v>26324</v>
      </c>
      <c r="C27" s="1">
        <v>959</v>
      </c>
      <c r="D27" s="1">
        <v>27283</v>
      </c>
      <c r="E27">
        <f>C27/D27</f>
        <v>3.5150093464794925E-2</v>
      </c>
      <c r="I27">
        <v>80</v>
      </c>
      <c r="J27" s="1">
        <v>10867</v>
      </c>
      <c r="K27" s="1">
        <v>11355</v>
      </c>
      <c r="L27" s="1">
        <v>22222</v>
      </c>
      <c r="M27">
        <f t="shared" si="6"/>
        <v>0.27450079775661174</v>
      </c>
    </row>
    <row r="28" spans="1:18" x14ac:dyDescent="0.2">
      <c r="A28">
        <v>60</v>
      </c>
      <c r="B28" s="1">
        <v>29930</v>
      </c>
      <c r="C28" s="1">
        <v>2624</v>
      </c>
      <c r="D28" s="1">
        <v>32554</v>
      </c>
      <c r="E28">
        <f t="shared" ref="E28:E30" si="7">C28/D28</f>
        <v>8.0604534005037781E-2</v>
      </c>
      <c r="K28" s="1"/>
      <c r="L28" s="1"/>
      <c r="M28" s="1"/>
    </row>
    <row r="29" spans="1:18" x14ac:dyDescent="0.2">
      <c r="A29">
        <v>70</v>
      </c>
      <c r="B29" s="1">
        <v>17897</v>
      </c>
      <c r="C29" s="1">
        <v>6310</v>
      </c>
      <c r="D29" s="1">
        <v>24207</v>
      </c>
      <c r="E29">
        <f t="shared" si="7"/>
        <v>0.26066840170198702</v>
      </c>
      <c r="I29" t="s">
        <v>3</v>
      </c>
      <c r="J29" s="1">
        <v>259755</v>
      </c>
      <c r="K29" s="1">
        <v>41366</v>
      </c>
      <c r="L29" s="1">
        <v>301121</v>
      </c>
      <c r="M29" s="1"/>
    </row>
    <row r="30" spans="1:18" x14ac:dyDescent="0.2">
      <c r="A30">
        <v>80</v>
      </c>
      <c r="B30" s="1">
        <v>3976</v>
      </c>
      <c r="C30" s="1">
        <v>4673</v>
      </c>
      <c r="D30" s="1">
        <v>8649</v>
      </c>
      <c r="E30">
        <f t="shared" si="7"/>
        <v>0.54029367556942998</v>
      </c>
      <c r="I30" s="1"/>
      <c r="J30" s="1"/>
      <c r="K30" s="1"/>
    </row>
    <row r="31" spans="1:18" x14ac:dyDescent="0.2">
      <c r="I31" t="s">
        <v>39</v>
      </c>
      <c r="O31" t="s">
        <v>0</v>
      </c>
    </row>
    <row r="32" spans="1:18" x14ac:dyDescent="0.2">
      <c r="A32" t="s">
        <v>3</v>
      </c>
      <c r="B32" s="1">
        <v>78127</v>
      </c>
      <c r="C32" s="1">
        <v>14566</v>
      </c>
      <c r="D32" s="1">
        <v>92693</v>
      </c>
      <c r="I32" s="1"/>
      <c r="J32" s="1"/>
      <c r="K32" s="1"/>
    </row>
    <row r="33" spans="1:38" x14ac:dyDescent="0.2">
      <c r="I33">
        <v>50</v>
      </c>
      <c r="J33" s="1">
        <v>43737</v>
      </c>
      <c r="K33" s="1">
        <v>27283</v>
      </c>
      <c r="L33" s="1">
        <v>37632</v>
      </c>
      <c r="M33" s="1">
        <v>108652</v>
      </c>
      <c r="O33">
        <v>50</v>
      </c>
      <c r="P33" s="1">
        <v>1169</v>
      </c>
      <c r="Q33">
        <v>959</v>
      </c>
      <c r="R33" s="1">
        <v>2674</v>
      </c>
      <c r="S33" s="1">
        <v>4802</v>
      </c>
    </row>
    <row r="34" spans="1:38" x14ac:dyDescent="0.2">
      <c r="A34" t="s">
        <v>10</v>
      </c>
      <c r="B34" t="s">
        <v>2</v>
      </c>
      <c r="I34">
        <v>60</v>
      </c>
      <c r="J34" s="1">
        <v>41443</v>
      </c>
      <c r="K34" s="1">
        <v>32554</v>
      </c>
      <c r="L34" s="1">
        <v>30727</v>
      </c>
      <c r="M34" s="1">
        <v>104724</v>
      </c>
      <c r="O34">
        <v>60</v>
      </c>
      <c r="P34" s="1">
        <v>2109</v>
      </c>
      <c r="Q34" s="1">
        <v>2624</v>
      </c>
      <c r="R34" s="1">
        <v>4335</v>
      </c>
      <c r="S34" s="1">
        <v>9068</v>
      </c>
    </row>
    <row r="35" spans="1:38" x14ac:dyDescent="0.2">
      <c r="B35">
        <v>0</v>
      </c>
      <c r="C35">
        <v>1</v>
      </c>
      <c r="D35" t="s">
        <v>3</v>
      </c>
      <c r="E35" t="s">
        <v>4</v>
      </c>
      <c r="I35">
        <v>70</v>
      </c>
      <c r="J35" s="1">
        <v>26249</v>
      </c>
      <c r="K35" s="1">
        <v>24207</v>
      </c>
      <c r="L35" s="1">
        <v>15067</v>
      </c>
      <c r="M35" s="1">
        <v>65523</v>
      </c>
      <c r="O35">
        <v>70</v>
      </c>
      <c r="P35" s="1">
        <v>4833</v>
      </c>
      <c r="Q35" s="1">
        <v>6310</v>
      </c>
      <c r="R35" s="1">
        <v>4998</v>
      </c>
      <c r="S35" s="1">
        <v>16141</v>
      </c>
    </row>
    <row r="36" spans="1:38" x14ac:dyDescent="0.2">
      <c r="I36">
        <v>80</v>
      </c>
      <c r="J36" s="1">
        <v>10030</v>
      </c>
      <c r="K36" s="1">
        <v>8649</v>
      </c>
      <c r="L36" s="1">
        <v>3543</v>
      </c>
      <c r="M36" s="1">
        <v>22222</v>
      </c>
      <c r="O36">
        <v>80</v>
      </c>
      <c r="P36" s="1">
        <v>4705</v>
      </c>
      <c r="Q36" s="1">
        <v>4673</v>
      </c>
      <c r="R36" s="1">
        <v>1977</v>
      </c>
      <c r="S36" s="1">
        <v>11355</v>
      </c>
    </row>
    <row r="37" spans="1:38" x14ac:dyDescent="0.2">
      <c r="A37">
        <v>50</v>
      </c>
      <c r="B37" s="1">
        <v>34958</v>
      </c>
      <c r="C37" s="1">
        <v>2674</v>
      </c>
      <c r="D37" s="1">
        <v>37632</v>
      </c>
      <c r="E37">
        <f>C37/D37</f>
        <v>7.1056547619047616E-2</v>
      </c>
    </row>
    <row r="38" spans="1:38" x14ac:dyDescent="0.2">
      <c r="A38">
        <v>60</v>
      </c>
      <c r="B38" s="1">
        <v>26392</v>
      </c>
      <c r="C38" s="1">
        <v>4335</v>
      </c>
      <c r="D38" s="1">
        <v>30727</v>
      </c>
      <c r="E38">
        <f t="shared" ref="E38:E40" si="8">C38/D38</f>
        <v>0.14108113385621765</v>
      </c>
      <c r="I38" t="s">
        <v>3</v>
      </c>
      <c r="J38" s="1">
        <v>121459</v>
      </c>
      <c r="K38" s="1">
        <v>92693</v>
      </c>
      <c r="L38" s="1">
        <v>86969</v>
      </c>
      <c r="M38" s="1">
        <v>301121</v>
      </c>
      <c r="O38" t="s">
        <v>3</v>
      </c>
      <c r="P38" s="1">
        <v>12816</v>
      </c>
      <c r="Q38" s="1">
        <v>14566</v>
      </c>
      <c r="R38" s="1">
        <v>13984</v>
      </c>
      <c r="S38" s="1">
        <v>41366</v>
      </c>
    </row>
    <row r="39" spans="1:38" x14ac:dyDescent="0.2">
      <c r="A39">
        <v>70</v>
      </c>
      <c r="B39" s="1">
        <v>10069</v>
      </c>
      <c r="C39" s="1">
        <v>4998</v>
      </c>
      <c r="D39" s="1">
        <v>15067</v>
      </c>
      <c r="E39">
        <f t="shared" si="8"/>
        <v>0.33171832481582264</v>
      </c>
    </row>
    <row r="40" spans="1:38" x14ac:dyDescent="0.2">
      <c r="A40">
        <v>80</v>
      </c>
      <c r="B40" s="1">
        <v>1566</v>
      </c>
      <c r="C40" s="1">
        <v>1977</v>
      </c>
      <c r="D40" s="1">
        <v>3543</v>
      </c>
      <c r="E40">
        <f t="shared" si="8"/>
        <v>0.55800169348010165</v>
      </c>
      <c r="F40" s="1"/>
    </row>
    <row r="42" spans="1:38" x14ac:dyDescent="0.2">
      <c r="A42" t="s">
        <v>3</v>
      </c>
      <c r="B42" s="1">
        <v>72985</v>
      </c>
      <c r="C42" s="1">
        <v>13984</v>
      </c>
      <c r="D42" s="1">
        <v>86969</v>
      </c>
      <c r="W42" s="22"/>
      <c r="X42" s="22"/>
      <c r="Z42" s="22"/>
      <c r="AA42" s="22"/>
      <c r="AC42" s="22"/>
      <c r="AD42" s="22"/>
      <c r="AF42" s="22"/>
      <c r="AG42" s="22"/>
    </row>
    <row r="43" spans="1:38" x14ac:dyDescent="0.2">
      <c r="B43" s="1"/>
      <c r="C43" s="1"/>
      <c r="D43" s="1"/>
      <c r="W43" s="19"/>
      <c r="X43" s="19"/>
      <c r="Y43" s="19"/>
      <c r="Z43" s="19"/>
      <c r="AA43" s="19"/>
      <c r="AC43" s="20"/>
      <c r="AD43" s="20"/>
    </row>
    <row r="44" spans="1:38" x14ac:dyDescent="0.2">
      <c r="A44" s="2" t="s">
        <v>89</v>
      </c>
      <c r="B44" s="2"/>
      <c r="C44" s="2"/>
      <c r="D44" s="1"/>
      <c r="W44" s="18"/>
      <c r="X44" s="18"/>
      <c r="Y44" s="18"/>
      <c r="Z44" s="18"/>
      <c r="AA44" s="18"/>
      <c r="AC44" s="18"/>
      <c r="AD44" s="18"/>
    </row>
    <row r="45" spans="1:38" x14ac:dyDescent="0.2">
      <c r="A45" s="5" t="s">
        <v>85</v>
      </c>
      <c r="B45" s="5" t="s">
        <v>86</v>
      </c>
      <c r="C45" s="5"/>
      <c r="D45" s="1"/>
      <c r="J45" t="s">
        <v>4</v>
      </c>
      <c r="K45" t="s">
        <v>4</v>
      </c>
      <c r="W45" s="18"/>
      <c r="X45" s="18"/>
      <c r="Y45" s="18"/>
      <c r="Z45" s="18"/>
      <c r="AA45" s="18"/>
      <c r="AC45" s="18"/>
      <c r="AD45" s="18"/>
    </row>
    <row r="46" spans="1:38" x14ac:dyDescent="0.2">
      <c r="A46" s="5" t="s">
        <v>5</v>
      </c>
      <c r="B46" s="5"/>
      <c r="C46" s="5"/>
      <c r="D46" s="1"/>
      <c r="J46" t="s">
        <v>11</v>
      </c>
      <c r="K46" t="s">
        <v>12</v>
      </c>
      <c r="L46" t="s">
        <v>13</v>
      </c>
      <c r="M46" t="s">
        <v>14</v>
      </c>
      <c r="N46" t="s">
        <v>15</v>
      </c>
      <c r="O46" t="s">
        <v>16</v>
      </c>
      <c r="Q46" t="s">
        <v>17</v>
      </c>
      <c r="R46" t="s">
        <v>18</v>
      </c>
      <c r="W46" s="18"/>
      <c r="X46" s="18"/>
      <c r="Y46" s="18"/>
      <c r="Z46" s="18"/>
      <c r="AA46" s="18"/>
      <c r="AC46" s="18"/>
      <c r="AD46" s="18"/>
    </row>
    <row r="47" spans="1:38" x14ac:dyDescent="0.2">
      <c r="A47" s="5">
        <v>2</v>
      </c>
      <c r="B47" s="5">
        <v>0.42730390000000001</v>
      </c>
      <c r="C47" s="5">
        <v>1.2121399999999999E-2</v>
      </c>
      <c r="D47" s="1">
        <v>35.25</v>
      </c>
      <c r="E47">
        <v>0</v>
      </c>
      <c r="F47">
        <v>0.40354640000000003</v>
      </c>
      <c r="G47">
        <v>0.4510615</v>
      </c>
      <c r="J47">
        <f>K50/J50</f>
        <v>1.4892601459022905</v>
      </c>
      <c r="K47">
        <f>L50/J50</f>
        <v>1.5238567678773995</v>
      </c>
      <c r="L47">
        <f>K38/M38</f>
        <v>0.30782642193669657</v>
      </c>
      <c r="M47">
        <f>L38/M38</f>
        <v>0.28881745212057613</v>
      </c>
      <c r="N47">
        <f>Q38/S38</f>
        <v>0.35212493352028235</v>
      </c>
      <c r="O47">
        <f>R38/S38</f>
        <v>0.33805540782284971</v>
      </c>
      <c r="Q47" s="7">
        <f>(L47*(J47-1) + M47*(K47-1))/(1+(M47*(K47-1)) + (L47*(J47-1)))</f>
        <v>0.23189549477371157</v>
      </c>
      <c r="R47" s="7">
        <f>(N47*(J47-1)/J47)+(O47*(K47-1))/K47</f>
        <v>0.23189549434530479</v>
      </c>
      <c r="W47" s="18"/>
      <c r="X47" s="18"/>
      <c r="Y47" s="18"/>
      <c r="Z47" s="18"/>
      <c r="AA47" s="18"/>
      <c r="AC47" s="18"/>
      <c r="AD47" s="18"/>
      <c r="AK47" s="5"/>
      <c r="AL47" s="5"/>
    </row>
    <row r="48" spans="1:38" x14ac:dyDescent="0.2">
      <c r="A48" s="5">
        <v>3</v>
      </c>
      <c r="B48" s="5">
        <v>0.45237660000000002</v>
      </c>
      <c r="C48" s="5">
        <v>1.2239399999999999E-2</v>
      </c>
      <c r="D48" s="1">
        <v>36.96</v>
      </c>
      <c r="E48">
        <v>0</v>
      </c>
      <c r="F48">
        <v>0.42838789999999999</v>
      </c>
      <c r="G48">
        <v>0.47636529999999999</v>
      </c>
    </row>
    <row r="49" spans="1:38" x14ac:dyDescent="0.2">
      <c r="A49" s="5"/>
      <c r="B49" s="5"/>
      <c r="C49" s="5"/>
      <c r="D49" s="1"/>
      <c r="J49" t="s">
        <v>37</v>
      </c>
      <c r="K49" t="s">
        <v>38</v>
      </c>
      <c r="L49" t="s">
        <v>23</v>
      </c>
      <c r="W49" s="22"/>
      <c r="X49" s="22"/>
      <c r="Z49" s="22"/>
      <c r="AA49" s="22"/>
      <c r="AC49" s="22"/>
      <c r="AD49" s="22"/>
    </row>
    <row r="50" spans="1:38" x14ac:dyDescent="0.2">
      <c r="A50" t="s">
        <v>24</v>
      </c>
      <c r="B50">
        <v>-2.1936460000000002</v>
      </c>
      <c r="C50">
        <v>8.8378999999999992E-3</v>
      </c>
      <c r="D50">
        <v>-248.21</v>
      </c>
      <c r="E50">
        <v>0</v>
      </c>
      <c r="F50">
        <v>-2.2109679999999998</v>
      </c>
      <c r="G50">
        <v>-2.1763240000000001</v>
      </c>
      <c r="I50" s="1">
        <v>50</v>
      </c>
      <c r="J50">
        <f>1-EXP(-EXP(B50))</f>
        <v>0.10551705534728661</v>
      </c>
      <c r="K50">
        <f>1-EXP(-EXP(B50+B47))</f>
        <v>0.15714234524168014</v>
      </c>
      <c r="L50">
        <f>1-EXP(-EXP(B50+B48))</f>
        <v>0.16079287891745686</v>
      </c>
      <c r="Q50" s="5"/>
      <c r="R50" s="5"/>
      <c r="W50" s="22"/>
      <c r="X50" s="22"/>
      <c r="Z50" s="22"/>
      <c r="AA50" s="22"/>
      <c r="AB50" s="1"/>
      <c r="AC50" s="23"/>
      <c r="AD50" s="23"/>
      <c r="AK50" s="5"/>
      <c r="AL50" s="5"/>
    </row>
    <row r="51" spans="1:38" x14ac:dyDescent="0.2">
      <c r="I51" s="1"/>
      <c r="AB51" s="1"/>
    </row>
    <row r="53" spans="1:38" x14ac:dyDescent="0.2">
      <c r="A53" s="2" t="s">
        <v>40</v>
      </c>
      <c r="B53" s="2"/>
      <c r="C53" s="2"/>
    </row>
    <row r="54" spans="1:38" x14ac:dyDescent="0.2">
      <c r="J54" t="s">
        <v>4</v>
      </c>
      <c r="K54" t="s">
        <v>4</v>
      </c>
    </row>
    <row r="55" spans="1:38" x14ac:dyDescent="0.2">
      <c r="J55" t="s">
        <v>11</v>
      </c>
      <c r="K55" t="s">
        <v>12</v>
      </c>
      <c r="L55" t="s">
        <v>13</v>
      </c>
      <c r="M55" t="s">
        <v>14</v>
      </c>
      <c r="N55" t="s">
        <v>15</v>
      </c>
      <c r="O55" t="s">
        <v>16</v>
      </c>
      <c r="P55" t="s">
        <v>7</v>
      </c>
      <c r="R55" t="s">
        <v>17</v>
      </c>
      <c r="S55" t="s">
        <v>18</v>
      </c>
    </row>
    <row r="56" spans="1:38" x14ac:dyDescent="0.2">
      <c r="A56" t="s">
        <v>26</v>
      </c>
      <c r="B56">
        <v>0.65642659999999997</v>
      </c>
      <c r="C56">
        <v>3.6465699999999997E-2</v>
      </c>
      <c r="D56">
        <v>18</v>
      </c>
      <c r="E56">
        <v>0</v>
      </c>
      <c r="F56">
        <v>0.58495509999999995</v>
      </c>
      <c r="G56">
        <v>0.72789820000000005</v>
      </c>
    </row>
    <row r="57" spans="1:38" x14ac:dyDescent="0.2">
      <c r="A57" t="s">
        <v>27</v>
      </c>
      <c r="B57">
        <v>2.0163899999999999</v>
      </c>
      <c r="C57">
        <v>3.26054E-2</v>
      </c>
      <c r="D57">
        <v>61.84</v>
      </c>
      <c r="E57">
        <v>0</v>
      </c>
      <c r="F57">
        <v>1.952485</v>
      </c>
      <c r="G57">
        <v>2.080295</v>
      </c>
      <c r="I57" s="1">
        <v>50</v>
      </c>
      <c r="J57" s="5">
        <f>K63/J63</f>
        <v>1.3151065927930627</v>
      </c>
      <c r="K57" s="5">
        <f>L63/J63</f>
        <v>2.6585128276809105</v>
      </c>
      <c r="L57">
        <v>0.25110444354452699</v>
      </c>
      <c r="M57">
        <v>0.34635349556381845</v>
      </c>
      <c r="N57">
        <v>0.19970845481049562</v>
      </c>
      <c r="O57">
        <v>0.5568513119533528</v>
      </c>
      <c r="P57">
        <v>0.11608567422520912</v>
      </c>
      <c r="R57">
        <f>(L57*(J57-1) + M57*(K57-1))/(1+(M57*(K57-1)) + (L57*(J57-1)))</f>
        <v>0.3952428767936142</v>
      </c>
      <c r="S57">
        <f>(N57*(J57-1)/J57)+(O57*(K57-1))/K57</f>
        <v>0.39524282405187017</v>
      </c>
    </row>
    <row r="58" spans="1:38" x14ac:dyDescent="0.2">
      <c r="A58" t="s">
        <v>28</v>
      </c>
      <c r="B58">
        <v>3.1515110000000002</v>
      </c>
      <c r="C58">
        <v>3.2790600000000003E-2</v>
      </c>
      <c r="D58">
        <v>96.11</v>
      </c>
      <c r="E58">
        <v>0</v>
      </c>
      <c r="F58">
        <v>3.087243</v>
      </c>
      <c r="G58">
        <v>3.2157789999999999</v>
      </c>
      <c r="I58" s="1">
        <v>60</v>
      </c>
      <c r="J58" s="5">
        <f t="shared" ref="J58:J60" si="9">K64/J64</f>
        <v>1.5839225604268008</v>
      </c>
      <c r="K58" s="5">
        <f t="shared" ref="K58:K60" si="10">L64/J64</f>
        <v>2.7723206038336032</v>
      </c>
      <c r="L58">
        <v>0.31085520033612163</v>
      </c>
      <c r="M58">
        <v>0.29340934265306901</v>
      </c>
      <c r="N58">
        <v>0.28936921041023378</v>
      </c>
      <c r="O58">
        <v>0.47805469783855314</v>
      </c>
      <c r="P58">
        <v>0.21921384712082387</v>
      </c>
      <c r="R58">
        <f t="shared" ref="R58:R60" si="11">(L58*(J58-1) + M58*(K58-1))/(1+(M58*(K58-1)) + (L58*(J58-1)))</f>
        <v>0.41229391372497487</v>
      </c>
      <c r="S58">
        <f t="shared" ref="S58:S60" si="12">(N58*(J58-1)/J58)+(O58*(K58-1))/K58</f>
        <v>0.41229393355817806</v>
      </c>
    </row>
    <row r="59" spans="1:38" x14ac:dyDescent="0.2">
      <c r="A59" t="s">
        <v>29</v>
      </c>
      <c r="B59">
        <v>0.2782405</v>
      </c>
      <c r="C59">
        <v>4.3569999999999998E-2</v>
      </c>
      <c r="D59">
        <v>6.39</v>
      </c>
      <c r="E59">
        <v>0</v>
      </c>
      <c r="F59">
        <v>0.19284480000000001</v>
      </c>
      <c r="G59">
        <v>0.36363620000000002</v>
      </c>
      <c r="I59" s="1">
        <v>70</v>
      </c>
      <c r="J59" s="5">
        <f t="shared" si="9"/>
        <v>1.4157426431600579</v>
      </c>
      <c r="K59" s="5">
        <f t="shared" si="10"/>
        <v>1.8016298267401003</v>
      </c>
      <c r="L59">
        <v>0.36944279108099448</v>
      </c>
      <c r="M59">
        <v>0.22994978862384202</v>
      </c>
      <c r="N59">
        <v>0.39092992999194598</v>
      </c>
      <c r="O59">
        <v>0.30964624248807388</v>
      </c>
      <c r="P59">
        <v>0.39019968089735529</v>
      </c>
      <c r="R59">
        <f t="shared" si="11"/>
        <v>0.25257547449974005</v>
      </c>
      <c r="S59">
        <f t="shared" si="12"/>
        <v>0.25257545800870218</v>
      </c>
    </row>
    <row r="60" spans="1:38" x14ac:dyDescent="0.2">
      <c r="A60" t="s">
        <v>30</v>
      </c>
      <c r="B60">
        <v>1.132055</v>
      </c>
      <c r="C60">
        <v>3.51683E-2</v>
      </c>
      <c r="D60">
        <v>32.19</v>
      </c>
      <c r="E60">
        <v>0</v>
      </c>
      <c r="F60">
        <v>1.0631269999999999</v>
      </c>
      <c r="G60">
        <v>1.2009840000000001</v>
      </c>
      <c r="I60" s="1">
        <v>80</v>
      </c>
      <c r="J60" s="5">
        <f t="shared" si="9"/>
        <v>1.1517842780120253</v>
      </c>
      <c r="K60" s="5">
        <f t="shared" si="10"/>
        <v>1.1895338391614856</v>
      </c>
      <c r="L60">
        <v>0.3892088920889209</v>
      </c>
      <c r="M60">
        <v>0.15943659436594365</v>
      </c>
      <c r="N60">
        <v>0.41153676794363714</v>
      </c>
      <c r="O60">
        <v>0.17410832232496698</v>
      </c>
      <c r="P60">
        <v>0.27450079775661174</v>
      </c>
      <c r="R60">
        <f t="shared" si="11"/>
        <v>8.1974550528225304E-2</v>
      </c>
      <c r="S60">
        <f t="shared" si="12"/>
        <v>8.1974553218282981E-2</v>
      </c>
    </row>
    <row r="61" spans="1:38" x14ac:dyDescent="0.2">
      <c r="A61" t="s">
        <v>31</v>
      </c>
      <c r="B61">
        <v>2.4112309999999999</v>
      </c>
      <c r="C61">
        <v>3.1861800000000003E-2</v>
      </c>
      <c r="D61">
        <v>75.680000000000007</v>
      </c>
      <c r="E61">
        <v>0</v>
      </c>
      <c r="F61">
        <v>2.3487830000000001</v>
      </c>
      <c r="G61">
        <v>2.4736790000000002</v>
      </c>
    </row>
    <row r="62" spans="1:38" x14ac:dyDescent="0.2">
      <c r="A62" t="s">
        <v>32</v>
      </c>
      <c r="B62">
        <v>3.3564310000000002</v>
      </c>
      <c r="C62">
        <v>3.2870499999999997E-2</v>
      </c>
      <c r="D62">
        <v>102.11</v>
      </c>
      <c r="E62">
        <v>0</v>
      </c>
      <c r="F62">
        <v>3.2920060000000002</v>
      </c>
      <c r="G62">
        <v>3.4208560000000001</v>
      </c>
      <c r="J62" t="s">
        <v>37</v>
      </c>
      <c r="K62" t="s">
        <v>38</v>
      </c>
      <c r="L62" t="s">
        <v>23</v>
      </c>
      <c r="R62" t="s">
        <v>1</v>
      </c>
      <c r="S62" t="s">
        <v>1</v>
      </c>
    </row>
    <row r="63" spans="1:38" x14ac:dyDescent="0.2">
      <c r="A63" t="s">
        <v>33</v>
      </c>
      <c r="B63">
        <v>1.0008790000000001</v>
      </c>
      <c r="C63">
        <v>3.5066E-2</v>
      </c>
      <c r="D63">
        <v>28.54</v>
      </c>
      <c r="E63">
        <v>0</v>
      </c>
      <c r="F63">
        <v>0.93215049999999999</v>
      </c>
      <c r="G63">
        <v>1.069607</v>
      </c>
      <c r="I63" s="1">
        <v>50</v>
      </c>
      <c r="J63">
        <f>1-EXP(-EXP($B$68+B55))</f>
        <v>2.6727929106976078E-2</v>
      </c>
      <c r="K63">
        <f>1-EXP(-EXP($B$68+B59))</f>
        <v>3.5150075780289836E-2</v>
      </c>
      <c r="L63">
        <f>1-EXP(-EXP($B$68+B63))</f>
        <v>7.1056542388241883E-2</v>
      </c>
      <c r="R63" s="7">
        <f>R57*P57+R58*P58+R59*P59+R60*P60</f>
        <v>0.25731951987548496</v>
      </c>
      <c r="S63" s="7">
        <f>S57*P57+S58*P58+S59*P59+S60*P60</f>
        <v>0.25731951240426204</v>
      </c>
    </row>
    <row r="64" spans="1:38" x14ac:dyDescent="0.2">
      <c r="A64" t="s">
        <v>34</v>
      </c>
      <c r="B64">
        <v>1.725187</v>
      </c>
      <c r="C64">
        <v>3.2963800000000001E-2</v>
      </c>
      <c r="D64">
        <v>52.34</v>
      </c>
      <c r="E64">
        <v>0</v>
      </c>
      <c r="F64">
        <v>1.660579</v>
      </c>
      <c r="G64">
        <v>1.789795</v>
      </c>
      <c r="I64" s="1">
        <v>60</v>
      </c>
      <c r="J64">
        <f t="shared" ref="J64:J66" si="13">1-EXP(-EXP($B$68+B56))</f>
        <v>5.0889148153942965E-2</v>
      </c>
      <c r="K64">
        <f t="shared" ref="K64:K66" si="14">1-EXP(-EXP($B$68+B60))</f>
        <v>8.0604469841932147E-2</v>
      </c>
      <c r="L64">
        <f t="shared" ref="L64:L66" si="15">1-EXP(-EXP($B$68+B64))</f>
        <v>0.14108103393871685</v>
      </c>
      <c r="M64" s="1"/>
      <c r="N64" s="5"/>
      <c r="O64" s="5"/>
    </row>
    <row r="65" spans="1:18" x14ac:dyDescent="0.2">
      <c r="A65" t="s">
        <v>35</v>
      </c>
      <c r="B65">
        <v>2.6998250000000001</v>
      </c>
      <c r="C65">
        <v>3.2531299999999999E-2</v>
      </c>
      <c r="D65">
        <v>82.99</v>
      </c>
      <c r="E65">
        <v>0</v>
      </c>
      <c r="F65">
        <v>2.6360649999999999</v>
      </c>
      <c r="G65">
        <v>2.763585</v>
      </c>
      <c r="I65" s="1">
        <v>70</v>
      </c>
      <c r="J65">
        <f t="shared" si="13"/>
        <v>0.18412120782435915</v>
      </c>
      <c r="K65">
        <f t="shared" si="14"/>
        <v>0.26066824542708056</v>
      </c>
      <c r="L65">
        <f t="shared" si="15"/>
        <v>0.33171825975177816</v>
      </c>
      <c r="M65" s="1"/>
      <c r="N65" s="5"/>
      <c r="O65" s="5"/>
    </row>
    <row r="66" spans="1:18" x14ac:dyDescent="0.2">
      <c r="A66" t="s">
        <v>36</v>
      </c>
      <c r="B66">
        <v>3.4057400000000002</v>
      </c>
      <c r="C66">
        <v>3.72831E-2</v>
      </c>
      <c r="D66">
        <v>91.35</v>
      </c>
      <c r="E66">
        <v>0</v>
      </c>
      <c r="F66">
        <v>3.3326669999999998</v>
      </c>
      <c r="G66">
        <v>3.4788139999999999</v>
      </c>
      <c r="I66" s="1">
        <v>80</v>
      </c>
      <c r="J66">
        <f t="shared" si="13"/>
        <v>0.46909260832875854</v>
      </c>
      <c r="K66">
        <f t="shared" si="14"/>
        <v>0.54029349120471692</v>
      </c>
      <c r="L66">
        <f t="shared" si="15"/>
        <v>0.55800153130758323</v>
      </c>
      <c r="M66" s="1"/>
      <c r="N66" s="5"/>
      <c r="O66" s="5"/>
    </row>
    <row r="67" spans="1:18" x14ac:dyDescent="0.2">
      <c r="M67" s="1"/>
      <c r="N67" s="5"/>
      <c r="O67" s="5"/>
    </row>
    <row r="68" spans="1:18" x14ac:dyDescent="0.2">
      <c r="A68" t="s">
        <v>24</v>
      </c>
      <c r="B68">
        <v>-3.6085310000000002</v>
      </c>
      <c r="C68">
        <v>2.9248699999999999E-2</v>
      </c>
      <c r="D68">
        <v>-123.37</v>
      </c>
      <c r="E68">
        <v>0</v>
      </c>
      <c r="F68">
        <v>-3.6658569999999999</v>
      </c>
      <c r="G68">
        <v>-3.5512039999999998</v>
      </c>
      <c r="P68" s="17"/>
    </row>
    <row r="71" spans="1:18" x14ac:dyDescent="0.2">
      <c r="A71" s="13" t="s">
        <v>80</v>
      </c>
      <c r="B71" s="13"/>
      <c r="C71" s="13"/>
    </row>
    <row r="73" spans="1:18" x14ac:dyDescent="0.2">
      <c r="L73" t="s">
        <v>57</v>
      </c>
    </row>
    <row r="74" spans="1:18" x14ac:dyDescent="0.2">
      <c r="A74" s="14"/>
      <c r="B74" s="15"/>
    </row>
    <row r="75" spans="1:18" x14ac:dyDescent="0.2">
      <c r="E75" t="s">
        <v>55</v>
      </c>
      <c r="I75" t="s">
        <v>77</v>
      </c>
      <c r="J75" t="s">
        <v>78</v>
      </c>
      <c r="L75" t="s">
        <v>19</v>
      </c>
      <c r="P75" t="s">
        <v>21</v>
      </c>
    </row>
    <row r="76" spans="1:18" x14ac:dyDescent="0.2">
      <c r="A76" t="s">
        <v>54</v>
      </c>
      <c r="B76" t="s">
        <v>83</v>
      </c>
      <c r="E76">
        <v>1</v>
      </c>
      <c r="F76" s="1">
        <v>97258</v>
      </c>
      <c r="G76" s="1">
        <v>17121</v>
      </c>
      <c r="H76" s="1">
        <v>114379</v>
      </c>
      <c r="I76">
        <f>G76/41366</f>
        <v>0.41389063482086735</v>
      </c>
      <c r="J76">
        <f>H76/301121</f>
        <v>0.37984398298358468</v>
      </c>
      <c r="L76">
        <v>50</v>
      </c>
      <c r="M76" s="1">
        <v>2087</v>
      </c>
      <c r="N76">
        <f>M76/41366</f>
        <v>5.0452062079969058E-2</v>
      </c>
      <c r="P76">
        <v>50</v>
      </c>
      <c r="Q76" s="1">
        <v>1530</v>
      </c>
      <c r="R76">
        <f t="shared" ref="R76:R84" si="16">Q76/41366</f>
        <v>3.698689745201373E-2</v>
      </c>
    </row>
    <row r="77" spans="1:18" x14ac:dyDescent="0.2">
      <c r="A77" s="9">
        <f>P100*I76+P119*I77+P138*I78+P157*I79</f>
        <v>0.2466113058624162</v>
      </c>
      <c r="B77">
        <f>S100*I76+S119*I77+S138*I78+S157*I79</f>
        <v>0.2466113059407527</v>
      </c>
      <c r="E77">
        <v>2</v>
      </c>
      <c r="F77" s="1">
        <v>14505</v>
      </c>
      <c r="G77" s="1">
        <v>3202</v>
      </c>
      <c r="H77" s="1">
        <v>17707</v>
      </c>
      <c r="I77">
        <f>G77/41366</f>
        <v>7.7406565778658801E-2</v>
      </c>
      <c r="J77">
        <f>H77/301121</f>
        <v>5.8803603866884074E-2</v>
      </c>
      <c r="L77">
        <v>60</v>
      </c>
      <c r="M77" s="1">
        <v>4045</v>
      </c>
      <c r="N77">
        <f>M77/41366</f>
        <v>9.7785621041434997E-2</v>
      </c>
      <c r="P77">
        <v>60</v>
      </c>
      <c r="Q77" s="1">
        <v>3217</v>
      </c>
      <c r="R77">
        <f t="shared" si="16"/>
        <v>7.7769182420345209E-2</v>
      </c>
    </row>
    <row r="78" spans="1:18" x14ac:dyDescent="0.2">
      <c r="E78">
        <v>3</v>
      </c>
      <c r="F78" s="1">
        <v>124479</v>
      </c>
      <c r="G78" s="1">
        <v>17406</v>
      </c>
      <c r="H78" s="1">
        <v>141885</v>
      </c>
      <c r="I78">
        <f>G78/41366</f>
        <v>0.42078035101290917</v>
      </c>
      <c r="J78">
        <f>H78/301121</f>
        <v>0.47118932256468332</v>
      </c>
      <c r="L78">
        <v>70</v>
      </c>
      <c r="M78" s="1">
        <v>6731</v>
      </c>
      <c r="N78">
        <f>M78/41366</f>
        <v>0.16271817434608132</v>
      </c>
      <c r="P78">
        <v>70</v>
      </c>
      <c r="Q78" s="1">
        <v>6901</v>
      </c>
      <c r="R78">
        <f t="shared" si="16"/>
        <v>0.1668278296185273</v>
      </c>
    </row>
    <row r="79" spans="1:18" x14ac:dyDescent="0.2">
      <c r="A79">
        <f>O94*P94+O95*P95+O96*P96+O97*P97+O113*P113+O114*P114+O115*P115+O116*P116+O132*P132+O133*P133+O134*P134+O135*P135+O151*P151+O152*P152+O153*P153+O154*P154</f>
        <v>0.24661130586241622</v>
      </c>
      <c r="E79">
        <v>4</v>
      </c>
      <c r="F79" s="1">
        <v>23513</v>
      </c>
      <c r="G79" s="1">
        <v>3637</v>
      </c>
      <c r="H79" s="1">
        <v>27150</v>
      </c>
      <c r="I79">
        <f>G79/41366</f>
        <v>8.7922448387564661E-2</v>
      </c>
      <c r="J79">
        <f>H79/301121</f>
        <v>9.0163090584847949E-2</v>
      </c>
      <c r="L79">
        <v>80</v>
      </c>
      <c r="M79" s="1">
        <v>4258</v>
      </c>
      <c r="N79">
        <f>M79/41366</f>
        <v>0.10293477735338201</v>
      </c>
      <c r="P79">
        <v>80</v>
      </c>
      <c r="Q79" s="1">
        <v>5758</v>
      </c>
      <c r="R79">
        <f t="shared" si="16"/>
        <v>0.13919644152202293</v>
      </c>
    </row>
    <row r="80" spans="1:18" x14ac:dyDescent="0.2">
      <c r="L80" t="s">
        <v>20</v>
      </c>
      <c r="P80" t="s">
        <v>22</v>
      </c>
    </row>
    <row r="81" spans="1:25" x14ac:dyDescent="0.2">
      <c r="E81" t="s">
        <v>3</v>
      </c>
      <c r="F81" s="1">
        <v>259755</v>
      </c>
      <c r="G81" s="1">
        <v>41366</v>
      </c>
      <c r="H81" s="1">
        <v>301121</v>
      </c>
      <c r="L81">
        <v>50</v>
      </c>
      <c r="M81">
        <v>602</v>
      </c>
      <c r="N81">
        <f>M81/41366</f>
        <v>1.4553014553014554E-2</v>
      </c>
      <c r="O81" s="5"/>
      <c r="P81">
        <v>50</v>
      </c>
      <c r="Q81">
        <v>583</v>
      </c>
      <c r="R81">
        <f t="shared" si="16"/>
        <v>1.4093700140211768E-2</v>
      </c>
    </row>
    <row r="82" spans="1:25" x14ac:dyDescent="0.2">
      <c r="B82" t="s">
        <v>87</v>
      </c>
      <c r="C82" t="s">
        <v>88</v>
      </c>
      <c r="L82">
        <v>60</v>
      </c>
      <c r="M82">
        <v>895</v>
      </c>
      <c r="N82">
        <f>M82/41366</f>
        <v>2.1636126287289077E-2</v>
      </c>
      <c r="O82" s="5"/>
      <c r="P82">
        <v>60</v>
      </c>
      <c r="Q82">
        <v>911</v>
      </c>
      <c r="R82">
        <f t="shared" si="16"/>
        <v>2.2022917371754581E-2</v>
      </c>
    </row>
    <row r="83" spans="1:25" x14ac:dyDescent="0.2">
      <c r="A83">
        <v>50</v>
      </c>
      <c r="B83">
        <f>K94*(M76/(M76+Q76+M81+Q81))+K113*(M81/(M76+Q76+M81+Q81))+K132*(Q76/(M76+Q76+M81+Q81))+K151*(Q81/(M76+Q76+M81+Q81))</f>
        <v>2.6178289166613848</v>
      </c>
      <c r="C83">
        <f>J94*(M76/(M76+Q76+M81+Q81))+J113*(M81/(M76+Q76+M81+Q81))+J132*(Q76/(M76+Q76+M81+Q81))+J151*(Q81/(M76+Q76+M81+Q81))</f>
        <v>1.318878315052098</v>
      </c>
      <c r="L83">
        <v>70</v>
      </c>
      <c r="M83" s="1">
        <v>1139</v>
      </c>
      <c r="N83">
        <f>M83/41366</f>
        <v>2.7534690325387998E-2</v>
      </c>
      <c r="O83" s="5"/>
      <c r="P83">
        <v>70</v>
      </c>
      <c r="Q83" s="1">
        <v>1370</v>
      </c>
      <c r="R83">
        <f t="shared" si="16"/>
        <v>3.3118986607358701E-2</v>
      </c>
    </row>
    <row r="84" spans="1:25" x14ac:dyDescent="0.2">
      <c r="A84">
        <v>60</v>
      </c>
      <c r="B84">
        <f>K95*(M77/(M77+Q77+M82+Q82))+K114*(M82/(M77+Q77+M82+Q82))+K133*(Q77/(M77+Q77+M82+Q82))+K152*(Q82/(M77+Q77+M82+Q82))</f>
        <v>2.6897056405008026</v>
      </c>
      <c r="C84">
        <f>J95*(M77/(M77+Q77+M82+Q82))+J114*(M82/(M77+Q77+M82+Q82))+J133*(Q77/(M77+Q77+M82+Q82))+J152*(Q82/(M77+Q77+M82+Q82))</f>
        <v>1.5308679800336358</v>
      </c>
      <c r="L84">
        <v>80</v>
      </c>
      <c r="M84">
        <v>566</v>
      </c>
      <c r="N84">
        <f>M84/41366</f>
        <v>1.368273461296717E-2</v>
      </c>
      <c r="O84" s="5"/>
      <c r="P84">
        <v>80</v>
      </c>
      <c r="Q84">
        <v>773</v>
      </c>
      <c r="R84">
        <f t="shared" si="16"/>
        <v>1.8686844268239616E-2</v>
      </c>
    </row>
    <row r="85" spans="1:25" x14ac:dyDescent="0.2">
      <c r="A85">
        <v>70</v>
      </c>
      <c r="B85">
        <f>K96*(M78/(M78+Q78+M83+Q83))+K115*(M83/(M78+Q78+M83+Q83))+K134*(Q78/(M78+Q78+M83+Q83))+K153*(Q83/(M78+Q78+M83+Q83))</f>
        <v>1.7731734786977689</v>
      </c>
      <c r="C85">
        <f>J96*(M78/(M78+Q78+M83+Q83))+J115*(M83/(M78+Q78+M83+Q83))+J134*(Q78/(M78+Q78+M83+Q83))+J153*(Q83/(M78+Q78+M83+Q83))</f>
        <v>1.3683637645786575</v>
      </c>
    </row>
    <row r="86" spans="1:25" x14ac:dyDescent="0.2">
      <c r="A86">
        <v>80</v>
      </c>
      <c r="B86">
        <f>K97*(M79/(M79+Q79+M84+Q84))+K116*(M84/(M79+Q79+M84+Q84))+K135*(Q79/(M79+Q79+M84+Q84))+K154*(Q84/(M79+Q79+M84+Q84))</f>
        <v>1.1842945677851349</v>
      </c>
      <c r="C86">
        <f>J97*(M79/(M79+Q79+M84+Q84))+J116*(M84/(M79+Q79+M84+Q84))+J135*(Q79/(M79+Q79+M84+Q84))+J154*(Q84/(M79+Q79+M84+Q84))</f>
        <v>1.1184550541788973</v>
      </c>
    </row>
    <row r="90" spans="1:25" x14ac:dyDescent="0.2">
      <c r="A90" s="8" t="s">
        <v>41</v>
      </c>
      <c r="B90" s="8"/>
      <c r="C90" s="8"/>
    </row>
    <row r="91" spans="1:25" x14ac:dyDescent="0.2">
      <c r="J91" t="s">
        <v>4</v>
      </c>
      <c r="K91" t="s">
        <v>4</v>
      </c>
    </row>
    <row r="92" spans="1:25" x14ac:dyDescent="0.2">
      <c r="J92" t="s">
        <v>11</v>
      </c>
      <c r="K92" t="s">
        <v>12</v>
      </c>
      <c r="L92" t="s">
        <v>13</v>
      </c>
      <c r="M92" t="s">
        <v>14</v>
      </c>
      <c r="N92" t="s">
        <v>62</v>
      </c>
      <c r="O92" t="s">
        <v>56</v>
      </c>
      <c r="P92" t="s">
        <v>17</v>
      </c>
      <c r="Q92" t="s">
        <v>15</v>
      </c>
      <c r="R92" t="s">
        <v>16</v>
      </c>
      <c r="S92" t="s">
        <v>18</v>
      </c>
      <c r="U92">
        <v>50</v>
      </c>
      <c r="V92">
        <v>2.6481080000000001E-2</v>
      </c>
      <c r="W92">
        <v>3.7715430000000001E-2</v>
      </c>
      <c r="X92">
        <v>8.1508029999999995E-2</v>
      </c>
      <c r="Y92">
        <v>4.967274E-2</v>
      </c>
    </row>
    <row r="93" spans="1:25" x14ac:dyDescent="0.2">
      <c r="A93" t="s">
        <v>26</v>
      </c>
      <c r="B93">
        <v>0.73707069999999997</v>
      </c>
      <c r="C93">
        <v>6.5090800000000004E-2</v>
      </c>
      <c r="D93">
        <v>11.32</v>
      </c>
      <c r="E93">
        <v>0</v>
      </c>
      <c r="F93">
        <v>0.60949500000000001</v>
      </c>
      <c r="G93">
        <v>0.86464640000000004</v>
      </c>
      <c r="U93">
        <v>60</v>
      </c>
      <c r="V93">
        <v>5.4542399999999998E-2</v>
      </c>
      <c r="W93">
        <v>8.7458339999999996E-2</v>
      </c>
      <c r="X93">
        <v>0.16332426</v>
      </c>
      <c r="Y93">
        <v>0.10057686</v>
      </c>
    </row>
    <row r="94" spans="1:25" x14ac:dyDescent="0.2">
      <c r="A94" t="s">
        <v>27</v>
      </c>
      <c r="B94">
        <v>2.0881639999999999</v>
      </c>
      <c r="C94">
        <v>5.91881E-2</v>
      </c>
      <c r="D94">
        <v>35.28</v>
      </c>
      <c r="E94">
        <v>0</v>
      </c>
      <c r="F94">
        <v>1.9721569999999999</v>
      </c>
      <c r="G94">
        <v>2.2041710000000001</v>
      </c>
      <c r="I94" s="1">
        <v>50</v>
      </c>
      <c r="J94" s="5">
        <f>K100/J100</f>
        <v>1.424240451170093</v>
      </c>
      <c r="K94" s="5">
        <f>L100/J100</f>
        <v>3.0779725670807396</v>
      </c>
      <c r="L94">
        <f>P102/R102</f>
        <v>0.30796144234202072</v>
      </c>
      <c r="M94">
        <f>Q102/R102</f>
        <v>0.35858621920742589</v>
      </c>
      <c r="N94">
        <f>V102/17121</f>
        <v>0.1218970854506162</v>
      </c>
      <c r="O94">
        <v>5.0452062079969058E-2</v>
      </c>
      <c r="P94">
        <f>(L94*(J94-1) + M94*(K94-1))/(1+(M94*(K94-1)) + (L94*(J94-1)))</f>
        <v>0.4668890173596888</v>
      </c>
      <c r="Q94">
        <f>AA102/AC102</f>
        <v>0.23382846190704359</v>
      </c>
      <c r="R94">
        <f>AB102/AC102</f>
        <v>0.58840440824149498</v>
      </c>
      <c r="S94">
        <f>(Q94*(J94-1)/J94)+(R94*(K94-1))/K94</f>
        <v>0.46688898312566202</v>
      </c>
      <c r="U94">
        <v>70</v>
      </c>
      <c r="V94">
        <v>0.19473602000000001</v>
      </c>
      <c r="W94">
        <v>0.27756837000000001</v>
      </c>
      <c r="X94">
        <v>0.36921675999999998</v>
      </c>
      <c r="Y94">
        <v>0.27651795000000001</v>
      </c>
    </row>
    <row r="95" spans="1:25" x14ac:dyDescent="0.2">
      <c r="A95" t="s">
        <v>28</v>
      </c>
      <c r="B95">
        <v>3.1973750000000001</v>
      </c>
      <c r="C95">
        <v>6.0891199999999999E-2</v>
      </c>
      <c r="D95">
        <v>52.51</v>
      </c>
      <c r="E95">
        <v>0</v>
      </c>
      <c r="F95">
        <v>3.0780310000000002</v>
      </c>
      <c r="G95">
        <v>3.3167200000000001</v>
      </c>
      <c r="I95" s="1">
        <v>60</v>
      </c>
      <c r="J95" s="5">
        <f t="shared" ref="J95:J97" si="17">K101/J101</f>
        <v>1.6034932913906499</v>
      </c>
      <c r="K95" s="5">
        <f t="shared" ref="K95:K97" si="18">L101/J101</f>
        <v>2.9944469211329783</v>
      </c>
      <c r="L95">
        <f t="shared" ref="L95:L97" si="19">P103/R103</f>
        <v>0.40285444328410164</v>
      </c>
      <c r="M95">
        <f t="shared" ref="M95:M97" si="20">Q103/R103</f>
        <v>0.30128300760853349</v>
      </c>
      <c r="N95">
        <f t="shared" ref="N95:N97" si="21">V103/17121</f>
        <v>0.23625956427778752</v>
      </c>
      <c r="O95">
        <v>9.7785621041434997E-2</v>
      </c>
      <c r="P95">
        <f>(L95*(J95-1) + M95*(K95-1))/(1+(M95*(K95-1)) + (L95*(J95-1)))</f>
        <v>0.45770445060513387</v>
      </c>
      <c r="Q95">
        <f t="shared" ref="Q95:Q96" si="22">AA103/AC103</f>
        <v>0.35030902348578491</v>
      </c>
      <c r="R95">
        <f t="shared" ref="R95:R97" si="23">AB103/AC103</f>
        <v>0.48924598269468478</v>
      </c>
      <c r="S95">
        <f t="shared" ref="S95:S97" si="24">(Q95*(J95-1)/J95)+(R95*(K95-1))/K95</f>
        <v>0.45770442213243723</v>
      </c>
      <c r="U95">
        <v>80</v>
      </c>
      <c r="V95">
        <v>0.48142923999999998</v>
      </c>
      <c r="W95">
        <v>0.56573706999999995</v>
      </c>
      <c r="X95">
        <v>0.58498709999999998</v>
      </c>
      <c r="Y95">
        <v>0.54561764999999995</v>
      </c>
    </row>
    <row r="96" spans="1:25" x14ac:dyDescent="0.2">
      <c r="A96" t="s">
        <v>29</v>
      </c>
      <c r="B96">
        <v>0.35941060000000002</v>
      </c>
      <c r="C96">
        <v>6.8884000000000001E-2</v>
      </c>
      <c r="D96">
        <v>5.22</v>
      </c>
      <c r="E96">
        <v>0</v>
      </c>
      <c r="F96">
        <v>0.2244004</v>
      </c>
      <c r="G96">
        <v>0.4944209</v>
      </c>
      <c r="I96" s="1">
        <v>70</v>
      </c>
      <c r="J96" s="5">
        <f t="shared" si="17"/>
        <v>1.4253570248364986</v>
      </c>
      <c r="K96" s="5">
        <f t="shared" si="18"/>
        <v>1.8959857074759603</v>
      </c>
      <c r="L96">
        <f t="shared" si="19"/>
        <v>0.51224221510147072</v>
      </c>
      <c r="M96">
        <f t="shared" si="20"/>
        <v>0.22553611042642346</v>
      </c>
      <c r="N96">
        <f t="shared" si="21"/>
        <v>0.39314292389463235</v>
      </c>
      <c r="O96">
        <v>0.16271817434608132</v>
      </c>
      <c r="P96">
        <f>(L96*(J96-1) + M96*(K96-1))/(1+(M96*(K96-1)) + (L96*(J96-1)))</f>
        <v>0.29575627608937438</v>
      </c>
      <c r="Q96">
        <f t="shared" si="22"/>
        <v>0.5141880849799435</v>
      </c>
      <c r="R96">
        <f t="shared" si="23"/>
        <v>0.3011439607784876</v>
      </c>
      <c r="S96">
        <f t="shared" si="24"/>
        <v>0.29575628364493478</v>
      </c>
    </row>
    <row r="97" spans="1:29" x14ac:dyDescent="0.2">
      <c r="A97" t="s">
        <v>30</v>
      </c>
      <c r="B97">
        <v>1.226755</v>
      </c>
      <c r="C97">
        <v>5.8324899999999999E-2</v>
      </c>
      <c r="D97">
        <v>21.03</v>
      </c>
      <c r="E97">
        <v>0</v>
      </c>
      <c r="F97">
        <v>1.1124400000000001</v>
      </c>
      <c r="G97">
        <v>1.3410690000000001</v>
      </c>
      <c r="I97" s="1">
        <v>80</v>
      </c>
      <c r="J97" s="5">
        <f t="shared" si="17"/>
        <v>1.1751203732959514</v>
      </c>
      <c r="K97" s="5">
        <f t="shared" si="18"/>
        <v>1.2151052732422771</v>
      </c>
      <c r="L97">
        <f t="shared" si="19"/>
        <v>0.57893388006150692</v>
      </c>
      <c r="M97">
        <f t="shared" si="20"/>
        <v>0.14851358277806254</v>
      </c>
      <c r="N97">
        <f t="shared" si="21"/>
        <v>0.24870042637696396</v>
      </c>
      <c r="O97">
        <v>0.10293477735338201</v>
      </c>
      <c r="P97">
        <f>(L97*(J97-1) + M97*(K97-1))/(1+(M97*(K97-1)) + (L97*(J97-1)))</f>
        <v>0.11764381901434848</v>
      </c>
      <c r="Q97">
        <f>AA105/AC105</f>
        <v>0.60028182245185535</v>
      </c>
      <c r="R97">
        <f t="shared" si="23"/>
        <v>0.15922968529826209</v>
      </c>
      <c r="S97">
        <f t="shared" si="24"/>
        <v>0.11764380786504033</v>
      </c>
    </row>
    <row r="98" spans="1:29" x14ac:dyDescent="0.2">
      <c r="A98" t="s">
        <v>31</v>
      </c>
      <c r="B98">
        <v>2.4944130000000002</v>
      </c>
      <c r="C98">
        <v>5.4654099999999997E-2</v>
      </c>
      <c r="D98">
        <v>45.64</v>
      </c>
      <c r="E98">
        <v>0</v>
      </c>
      <c r="F98">
        <v>2.3872930000000001</v>
      </c>
      <c r="G98">
        <v>2.6015329999999999</v>
      </c>
    </row>
    <row r="99" spans="1:29" x14ac:dyDescent="0.2">
      <c r="A99" t="s">
        <v>32</v>
      </c>
      <c r="B99">
        <v>3.4365399999999999</v>
      </c>
      <c r="C99">
        <v>5.5767700000000003E-2</v>
      </c>
      <c r="D99">
        <v>61.62</v>
      </c>
      <c r="E99">
        <v>0</v>
      </c>
      <c r="F99">
        <v>3.3272370000000002</v>
      </c>
      <c r="G99">
        <v>3.5458419999999999</v>
      </c>
      <c r="J99" t="s">
        <v>37</v>
      </c>
      <c r="K99" t="s">
        <v>38</v>
      </c>
      <c r="L99" t="s">
        <v>23</v>
      </c>
      <c r="P99" t="s">
        <v>1</v>
      </c>
      <c r="R99" t="s">
        <v>58</v>
      </c>
      <c r="S99" t="s">
        <v>18</v>
      </c>
    </row>
    <row r="100" spans="1:29" x14ac:dyDescent="0.2">
      <c r="A100" t="s">
        <v>33</v>
      </c>
      <c r="B100">
        <v>1.153092</v>
      </c>
      <c r="C100">
        <v>5.9248599999999998E-2</v>
      </c>
      <c r="D100">
        <v>19.46</v>
      </c>
      <c r="E100">
        <v>0</v>
      </c>
      <c r="F100">
        <v>1.036967</v>
      </c>
      <c r="G100">
        <v>1.269217</v>
      </c>
      <c r="I100" s="1">
        <v>50</v>
      </c>
      <c r="J100">
        <f>1-EXP(-EXP($B$105+B92))</f>
        <v>2.6481073861070681E-2</v>
      </c>
      <c r="K100">
        <f>1-EXP(-EXP($B$105+B96))</f>
        <v>3.7715416583359862E-2</v>
      </c>
      <c r="L100">
        <f>1-EXP(-EXP($B$105+B100))</f>
        <v>8.1508018891214395E-2</v>
      </c>
      <c r="P100" s="16">
        <f>P94*N94+P95*N95+P96*N96+P97*N97</f>
        <v>0.31058201960446885</v>
      </c>
      <c r="Q100" s="5"/>
      <c r="R100" s="10">
        <f>P94*O94+P95*O95+P96*O96+P97*O97</f>
        <v>0.12854698925804073</v>
      </c>
      <c r="S100" s="7">
        <f>S94*N94+S95*N95+S96*N96+S97*N97</f>
        <v>0.31058200890207133</v>
      </c>
    </row>
    <row r="101" spans="1:29" x14ac:dyDescent="0.2">
      <c r="A101" t="s">
        <v>34</v>
      </c>
      <c r="B101">
        <v>1.893753</v>
      </c>
      <c r="C101">
        <v>5.6588199999999998E-2</v>
      </c>
      <c r="D101">
        <v>33.47</v>
      </c>
      <c r="E101">
        <v>0</v>
      </c>
      <c r="F101">
        <v>1.782842</v>
      </c>
      <c r="G101">
        <v>2.0046629999999999</v>
      </c>
      <c r="I101" s="1">
        <v>60</v>
      </c>
      <c r="J101">
        <f t="shared" ref="J101:J103" si="25">1-EXP(-EXP($B$105+B93))</f>
        <v>5.4542375934366727E-2</v>
      </c>
      <c r="K101">
        <f t="shared" ref="K101:K103" si="26">1-EXP(-EXP($B$105+B97))</f>
        <v>8.7458333907263874E-2</v>
      </c>
      <c r="L101">
        <f t="shared" ref="L101:L103" si="27">1-EXP(-EXP($B$105+B101))</f>
        <v>0.1633242496879419</v>
      </c>
      <c r="N101" t="s">
        <v>42</v>
      </c>
      <c r="T101" t="s">
        <v>43</v>
      </c>
      <c r="Y101" t="s">
        <v>69</v>
      </c>
    </row>
    <row r="102" spans="1:29" x14ac:dyDescent="0.2">
      <c r="A102" t="s">
        <v>35</v>
      </c>
      <c r="B102">
        <v>2.8431289999999998</v>
      </c>
      <c r="C102">
        <v>5.6548300000000003E-2</v>
      </c>
      <c r="D102">
        <v>50.28</v>
      </c>
      <c r="E102">
        <v>0</v>
      </c>
      <c r="F102">
        <v>2.732297</v>
      </c>
      <c r="G102">
        <v>2.9539620000000002</v>
      </c>
      <c r="I102" s="1">
        <v>70</v>
      </c>
      <c r="J102">
        <f t="shared" si="25"/>
        <v>0.1947359501217969</v>
      </c>
      <c r="K102">
        <f t="shared" si="26"/>
        <v>0.27756825449431322</v>
      </c>
      <c r="L102">
        <f t="shared" si="27"/>
        <v>0.36921657816267839</v>
      </c>
      <c r="N102">
        <v>50</v>
      </c>
      <c r="O102" s="1">
        <v>14010</v>
      </c>
      <c r="P102" s="1">
        <v>12939</v>
      </c>
      <c r="Q102" s="1">
        <v>15066</v>
      </c>
      <c r="R102" s="1">
        <v>42015</v>
      </c>
      <c r="T102">
        <v>50</v>
      </c>
      <c r="U102" s="1">
        <v>39928</v>
      </c>
      <c r="V102" s="1">
        <v>2087</v>
      </c>
      <c r="W102" s="1">
        <v>42015</v>
      </c>
      <c r="Y102">
        <v>50</v>
      </c>
      <c r="Z102">
        <v>371</v>
      </c>
      <c r="AA102">
        <v>488</v>
      </c>
      <c r="AB102" s="1">
        <v>1228</v>
      </c>
      <c r="AC102" s="1">
        <v>2087</v>
      </c>
    </row>
    <row r="103" spans="1:29" x14ac:dyDescent="0.2">
      <c r="A103" t="s">
        <v>36</v>
      </c>
      <c r="B103">
        <v>3.4894720000000001</v>
      </c>
      <c r="C103">
        <v>6.5330299999999994E-2</v>
      </c>
      <c r="D103">
        <v>53.41</v>
      </c>
      <c r="E103">
        <v>0</v>
      </c>
      <c r="F103">
        <v>3.3614269999999999</v>
      </c>
      <c r="G103">
        <v>3.6175169999999999</v>
      </c>
      <c r="I103" s="1">
        <v>80</v>
      </c>
      <c r="J103">
        <f t="shared" si="25"/>
        <v>0.48142899621331603</v>
      </c>
      <c r="K103">
        <f t="shared" si="26"/>
        <v>0.56573702174568707</v>
      </c>
      <c r="L103">
        <f t="shared" si="27"/>
        <v>0.58498691199053654</v>
      </c>
      <c r="N103">
        <v>60</v>
      </c>
      <c r="O103" s="1">
        <v>11899</v>
      </c>
      <c r="P103" s="1">
        <v>16202</v>
      </c>
      <c r="Q103" s="1">
        <v>12117</v>
      </c>
      <c r="R103" s="1">
        <v>40218</v>
      </c>
      <c r="T103">
        <v>60</v>
      </c>
      <c r="U103" s="1">
        <v>36173</v>
      </c>
      <c r="V103" s="1">
        <v>4045</v>
      </c>
      <c r="W103" s="1">
        <v>40218</v>
      </c>
      <c r="Y103">
        <v>60</v>
      </c>
      <c r="Z103">
        <v>649</v>
      </c>
      <c r="AA103" s="1">
        <v>1417</v>
      </c>
      <c r="AB103" s="1">
        <v>1979</v>
      </c>
      <c r="AC103" s="1">
        <v>4045</v>
      </c>
    </row>
    <row r="104" spans="1:29" x14ac:dyDescent="0.2">
      <c r="N104">
        <v>70</v>
      </c>
      <c r="O104" s="1">
        <v>6383</v>
      </c>
      <c r="P104" s="1">
        <v>12469</v>
      </c>
      <c r="Q104" s="1">
        <v>5490</v>
      </c>
      <c r="R104" s="1">
        <v>24342</v>
      </c>
      <c r="T104">
        <v>70</v>
      </c>
      <c r="U104" s="1">
        <v>17611</v>
      </c>
      <c r="V104" s="1">
        <v>6731</v>
      </c>
      <c r="W104" s="1">
        <v>24342</v>
      </c>
      <c r="Y104">
        <v>70</v>
      </c>
      <c r="Z104" s="1">
        <v>1243</v>
      </c>
      <c r="AA104" s="1">
        <v>3461</v>
      </c>
      <c r="AB104" s="1">
        <v>2027</v>
      </c>
      <c r="AC104" s="1">
        <v>6731</v>
      </c>
    </row>
    <row r="105" spans="1:29" x14ac:dyDescent="0.2">
      <c r="A105" t="s">
        <v>24</v>
      </c>
      <c r="B105">
        <v>-3.6179359999999998</v>
      </c>
      <c r="C105">
        <v>5.1919E-2</v>
      </c>
      <c r="D105">
        <v>-69.680000000000007</v>
      </c>
      <c r="E105">
        <v>0</v>
      </c>
      <c r="F105">
        <v>-3.7196950000000002</v>
      </c>
      <c r="G105">
        <v>-3.5161760000000002</v>
      </c>
      <c r="N105">
        <v>80</v>
      </c>
      <c r="O105" s="1">
        <v>2127</v>
      </c>
      <c r="P105" s="1">
        <v>4518</v>
      </c>
      <c r="Q105" s="1">
        <v>1159</v>
      </c>
      <c r="R105" s="1">
        <v>7804</v>
      </c>
      <c r="T105">
        <v>80</v>
      </c>
      <c r="U105" s="1">
        <v>3546</v>
      </c>
      <c r="V105" s="1">
        <v>4258</v>
      </c>
      <c r="W105" s="1">
        <v>7804</v>
      </c>
      <c r="Y105">
        <v>80</v>
      </c>
      <c r="Z105" s="1">
        <v>1024</v>
      </c>
      <c r="AA105" s="1">
        <v>2556</v>
      </c>
      <c r="AB105">
        <v>678</v>
      </c>
      <c r="AC105" s="1">
        <v>4258</v>
      </c>
    </row>
    <row r="107" spans="1:29" x14ac:dyDescent="0.2">
      <c r="N107" t="s">
        <v>3</v>
      </c>
      <c r="O107" s="1">
        <v>34419</v>
      </c>
      <c r="P107" s="1">
        <v>46128</v>
      </c>
      <c r="Q107" s="1">
        <v>33832</v>
      </c>
      <c r="R107" s="1">
        <v>114379</v>
      </c>
      <c r="T107" t="s">
        <v>3</v>
      </c>
      <c r="U107" s="1">
        <v>97258</v>
      </c>
      <c r="V107" s="1">
        <v>17121</v>
      </c>
      <c r="W107" s="1">
        <v>114379</v>
      </c>
      <c r="Y107" t="s">
        <v>3</v>
      </c>
      <c r="Z107" s="1">
        <v>3287</v>
      </c>
      <c r="AA107" s="1">
        <v>7922</v>
      </c>
      <c r="AB107" s="1">
        <v>5912</v>
      </c>
      <c r="AC107" s="1">
        <v>17121</v>
      </c>
    </row>
    <row r="109" spans="1:29" x14ac:dyDescent="0.2">
      <c r="A109" s="8" t="s">
        <v>45</v>
      </c>
      <c r="B109" s="8"/>
      <c r="C109" s="8"/>
    </row>
    <row r="110" spans="1:29" x14ac:dyDescent="0.2">
      <c r="J110" t="s">
        <v>4</v>
      </c>
      <c r="K110" t="s">
        <v>4</v>
      </c>
    </row>
    <row r="111" spans="1:29" x14ac:dyDescent="0.2">
      <c r="J111" t="s">
        <v>11</v>
      </c>
      <c r="K111" t="s">
        <v>12</v>
      </c>
      <c r="L111" t="s">
        <v>13</v>
      </c>
      <c r="M111" t="s">
        <v>14</v>
      </c>
      <c r="N111" t="s">
        <v>61</v>
      </c>
      <c r="O111" t="s">
        <v>59</v>
      </c>
      <c r="P111" t="s">
        <v>17</v>
      </c>
      <c r="Q111" t="s">
        <v>15</v>
      </c>
      <c r="R111" t="s">
        <v>16</v>
      </c>
      <c r="S111" t="s">
        <v>18</v>
      </c>
    </row>
    <row r="112" spans="1:29" x14ac:dyDescent="0.2">
      <c r="A112" t="s">
        <v>26</v>
      </c>
      <c r="B112">
        <v>0.4825256</v>
      </c>
      <c r="C112">
        <v>0.11477850000000001</v>
      </c>
      <c r="D112">
        <v>4.2</v>
      </c>
      <c r="E112">
        <v>0</v>
      </c>
      <c r="F112">
        <v>0.25756390000000001</v>
      </c>
      <c r="G112">
        <v>0.70748719999999998</v>
      </c>
    </row>
    <row r="113" spans="1:29" x14ac:dyDescent="0.2">
      <c r="A113" t="s">
        <v>27</v>
      </c>
      <c r="B113">
        <v>1.542278</v>
      </c>
      <c r="C113">
        <v>0.10603410000000001</v>
      </c>
      <c r="D113">
        <v>14.55</v>
      </c>
      <c r="E113">
        <v>0</v>
      </c>
      <c r="F113">
        <v>1.3344549999999999</v>
      </c>
      <c r="G113">
        <v>1.7501009999999999</v>
      </c>
      <c r="I113" s="1">
        <v>50</v>
      </c>
      <c r="J113" s="5">
        <f>K119/J119</f>
        <v>1.145959553248636</v>
      </c>
      <c r="K113" s="5">
        <f>L119/J119</f>
        <v>1.790363158345931</v>
      </c>
      <c r="L113">
        <f>P121/R121</f>
        <v>0.20780856423173805</v>
      </c>
      <c r="M113">
        <f>Q121/R121</f>
        <v>0.47467114469633359</v>
      </c>
      <c r="N113">
        <f>V121/3202</f>
        <v>0.18800749531542785</v>
      </c>
      <c r="O113">
        <v>1.4553014553014554E-2</v>
      </c>
      <c r="P113">
        <f>(L113*(J113-1) + M113*(K113-1))/(1+(M113*(K113-1)) + (L113*(J113-1)))</f>
        <v>0.28850650650443987</v>
      </c>
      <c r="Q113">
        <f>AA121/AC121</f>
        <v>0.16943521594684385</v>
      </c>
      <c r="R113">
        <f>AB121/AC121</f>
        <v>0.60465116279069764</v>
      </c>
      <c r="S113">
        <f>(Q113*(J113-1)/J113)+(R113*(K113-1))/K113</f>
        <v>0.28850650444518755</v>
      </c>
    </row>
    <row r="114" spans="1:29" x14ac:dyDescent="0.2">
      <c r="A114" t="s">
        <v>28</v>
      </c>
      <c r="B114">
        <v>2.5320670000000001</v>
      </c>
      <c r="C114">
        <v>0.11391999999999999</v>
      </c>
      <c r="D114">
        <v>22.23</v>
      </c>
      <c r="E114">
        <v>0</v>
      </c>
      <c r="F114">
        <v>2.3087879999999998</v>
      </c>
      <c r="G114">
        <v>2.7553459999999999</v>
      </c>
      <c r="I114" s="1">
        <v>60</v>
      </c>
      <c r="J114" s="5">
        <f t="shared" ref="J114:J116" si="28">K120/J120</f>
        <v>1.3523435658556429</v>
      </c>
      <c r="K114" s="5">
        <f t="shared" ref="K114:K116" si="29">L120/J120</f>
        <v>2.0366744839049917</v>
      </c>
      <c r="L114">
        <f t="shared" ref="L114:L116" si="30">P122/R122</f>
        <v>0.28543403629230013</v>
      </c>
      <c r="M114">
        <f t="shared" ref="M114:M116" si="31">Q122/R122</f>
        <v>0.41948667647539645</v>
      </c>
      <c r="N114">
        <f t="shared" ref="N114:N116" si="32">V122/3202</f>
        <v>0.27951280449718924</v>
      </c>
      <c r="O114">
        <v>2.1636126287289077E-2</v>
      </c>
      <c r="P114">
        <f>(L114*(J114-1) + M114*(K114-1))/(1+(M114*(K114-1)) + (L114*(J114-1)))</f>
        <v>0.34872172766995235</v>
      </c>
      <c r="Q114">
        <f t="shared" ref="Q114" si="33">AA122/AC122</f>
        <v>0.25139664804469275</v>
      </c>
      <c r="R114">
        <f>AB122/AC122</f>
        <v>0.55642458100558656</v>
      </c>
      <c r="S114">
        <f t="shared" ref="S114:S116" si="34">(Q114*(J114-1)/J114)+(R114*(K114-1))/K114</f>
        <v>0.34872169231928668</v>
      </c>
    </row>
    <row r="115" spans="1:29" x14ac:dyDescent="0.2">
      <c r="A115" t="s">
        <v>29</v>
      </c>
      <c r="B115">
        <v>0.1408655</v>
      </c>
      <c r="C115">
        <v>0.13100890000000001</v>
      </c>
      <c r="D115">
        <v>1.08</v>
      </c>
      <c r="E115">
        <v>0.28199999999999997</v>
      </c>
      <c r="F115">
        <v>-0.1159073</v>
      </c>
      <c r="G115">
        <v>0.3976383</v>
      </c>
      <c r="I115" s="1">
        <v>70</v>
      </c>
      <c r="J115" s="5">
        <f t="shared" si="28"/>
        <v>1.2803046056600464</v>
      </c>
      <c r="K115" s="5">
        <f t="shared" si="29"/>
        <v>1.6102684074083897</v>
      </c>
      <c r="L115">
        <f t="shared" si="30"/>
        <v>0.36761740132526649</v>
      </c>
      <c r="M115">
        <f t="shared" si="31"/>
        <v>0.33506194180351484</v>
      </c>
      <c r="N115">
        <f t="shared" si="32"/>
        <v>0.35571517801374142</v>
      </c>
      <c r="O115">
        <v>2.7534690325387998E-2</v>
      </c>
      <c r="P115">
        <f>(L115*(J115-1) + M115*(K115-1))/(1+(M115*(K115-1)) + (L115*(J115-1)))</f>
        <v>0.23519484540523655</v>
      </c>
      <c r="Q115">
        <f>AA123/AC123</f>
        <v>0.35996488147497807</v>
      </c>
      <c r="R115">
        <f t="shared" ref="R115:R116" si="35">AB123/AC123</f>
        <v>0.41264266900790164</v>
      </c>
      <c r="S115">
        <f t="shared" si="34"/>
        <v>0.23519482122140917</v>
      </c>
    </row>
    <row r="116" spans="1:29" x14ac:dyDescent="0.2">
      <c r="A116" t="s">
        <v>30</v>
      </c>
      <c r="B116">
        <v>0.80289840000000001</v>
      </c>
      <c r="C116">
        <v>0.10865900000000001</v>
      </c>
      <c r="D116">
        <v>7.39</v>
      </c>
      <c r="E116">
        <v>0</v>
      </c>
      <c r="F116">
        <v>0.58993059999999997</v>
      </c>
      <c r="G116">
        <v>1.0158659999999999</v>
      </c>
      <c r="I116" s="1">
        <v>80</v>
      </c>
      <c r="J116" s="5">
        <f t="shared" si="28"/>
        <v>1.152999370792398</v>
      </c>
      <c r="K116" s="5">
        <f t="shared" si="29"/>
        <v>1.0549035931375477</v>
      </c>
      <c r="L116">
        <f t="shared" si="30"/>
        <v>0.41726618705035973</v>
      </c>
      <c r="M116">
        <f t="shared" si="31"/>
        <v>0.22713257965056527</v>
      </c>
      <c r="N116">
        <f t="shared" si="32"/>
        <v>0.17676452217364147</v>
      </c>
      <c r="O116">
        <v>1.368273461296717E-2</v>
      </c>
      <c r="P116">
        <f>(L116*(J116-1) + M116*(K116-1))/(1+(M116*(K116-1)) + (L116*(J116-1)))</f>
        <v>7.0901252446683619E-2</v>
      </c>
      <c r="Q116">
        <f>AA124/AC124</f>
        <v>0.44699646643109542</v>
      </c>
      <c r="R116">
        <f t="shared" si="35"/>
        <v>0.22261484098939929</v>
      </c>
      <c r="S116">
        <f t="shared" si="34"/>
        <v>7.0901246770878779E-2</v>
      </c>
    </row>
    <row r="117" spans="1:29" x14ac:dyDescent="0.2">
      <c r="A117" t="s">
        <v>31</v>
      </c>
      <c r="B117">
        <v>1.835914</v>
      </c>
      <c r="C117">
        <v>9.9121100000000004E-2</v>
      </c>
      <c r="D117">
        <v>18.52</v>
      </c>
      <c r="E117">
        <v>0</v>
      </c>
      <c r="F117">
        <v>1.64164</v>
      </c>
      <c r="G117">
        <v>2.0301879999999999</v>
      </c>
    </row>
    <row r="118" spans="1:29" x14ac:dyDescent="0.2">
      <c r="A118" t="s">
        <v>32</v>
      </c>
      <c r="B118">
        <v>2.759315</v>
      </c>
      <c r="C118">
        <v>0.1078503</v>
      </c>
      <c r="D118">
        <v>25.58</v>
      </c>
      <c r="E118">
        <v>0</v>
      </c>
      <c r="F118">
        <v>2.5479319999999999</v>
      </c>
      <c r="G118">
        <v>2.9706969999999999</v>
      </c>
      <c r="J118" t="s">
        <v>37</v>
      </c>
      <c r="K118" t="s">
        <v>38</v>
      </c>
      <c r="L118" t="s">
        <v>23</v>
      </c>
      <c r="P118" t="s">
        <v>1</v>
      </c>
      <c r="R118" t="s">
        <v>58</v>
      </c>
      <c r="S118" t="s">
        <v>18</v>
      </c>
    </row>
    <row r="119" spans="1:29" x14ac:dyDescent="0.2">
      <c r="A119" t="s">
        <v>33</v>
      </c>
      <c r="B119">
        <v>0.60789459999999995</v>
      </c>
      <c r="C119">
        <v>0.100526</v>
      </c>
      <c r="D119">
        <v>6.05</v>
      </c>
      <c r="E119">
        <v>0</v>
      </c>
      <c r="F119">
        <v>0.41086719999999999</v>
      </c>
      <c r="G119">
        <v>0.80492200000000003</v>
      </c>
      <c r="I119" s="1">
        <v>50</v>
      </c>
      <c r="J119">
        <f>1-EXP(-EXP($B$124+B111))</f>
        <v>5.9938292774236901E-2</v>
      </c>
      <c r="K119">
        <f>1-EXP(-EXP($B$124+B115))</f>
        <v>6.8686859210050466E-2</v>
      </c>
      <c r="L119">
        <f>1-EXP(-EXP($B$124+B119))</f>
        <v>0.10731131115714587</v>
      </c>
      <c r="P119" s="9">
        <f>P113*N113+P114*N114+P115*N115+P116*N116</f>
        <v>0.24790877607172626</v>
      </c>
      <c r="Q119" s="5"/>
      <c r="R119" s="10">
        <f>P113*O113+P114*O114+P115*O115+P116*O116</f>
        <v>1.9189766982102872E-2</v>
      </c>
      <c r="S119">
        <f>S113*N113+S114*N114+S115*N115+S116*N116</f>
        <v>0.24790875619777231</v>
      </c>
    </row>
    <row r="120" spans="1:29" x14ac:dyDescent="0.2">
      <c r="A120" t="s">
        <v>34</v>
      </c>
      <c r="B120">
        <v>1.250135</v>
      </c>
      <c r="C120">
        <v>9.6804500000000002E-2</v>
      </c>
      <c r="D120">
        <v>12.91</v>
      </c>
      <c r="E120">
        <v>0</v>
      </c>
      <c r="F120">
        <v>1.0604009999999999</v>
      </c>
      <c r="G120">
        <v>1.4398679999999999</v>
      </c>
      <c r="I120" s="1">
        <v>60</v>
      </c>
      <c r="J120">
        <f t="shared" ref="J120:J122" si="36">1-EXP(-EXP($B$124+B112))</f>
        <v>9.5290851398744936E-2</v>
      </c>
      <c r="K120">
        <f t="shared" ref="K120:K122" si="37">1-EXP(-EXP($B$124+B116))</f>
        <v>0.12886596977399889</v>
      </c>
      <c r="L120">
        <f t="shared" ref="L120:L122" si="38">1-EXP(-EXP($B$124+B120))</f>
        <v>0.19407644559340609</v>
      </c>
      <c r="N120" t="s">
        <v>46</v>
      </c>
      <c r="T120" t="s">
        <v>47</v>
      </c>
      <c r="Y120" t="s">
        <v>76</v>
      </c>
    </row>
    <row r="121" spans="1:29" x14ac:dyDescent="0.2">
      <c r="A121" t="s">
        <v>35</v>
      </c>
      <c r="B121">
        <v>2.1253890000000002</v>
      </c>
      <c r="C121">
        <v>9.7626299999999999E-2</v>
      </c>
      <c r="D121">
        <v>21.77</v>
      </c>
      <c r="E121">
        <v>0</v>
      </c>
      <c r="F121">
        <v>1.934045</v>
      </c>
      <c r="G121">
        <v>2.3167330000000002</v>
      </c>
      <c r="I121" s="1">
        <v>70</v>
      </c>
      <c r="J121">
        <f t="shared" si="36"/>
        <v>0.25096887420919844</v>
      </c>
      <c r="K121">
        <f t="shared" si="37"/>
        <v>0.32131660552735364</v>
      </c>
      <c r="L121">
        <f t="shared" si="38"/>
        <v>0.40412724938192246</v>
      </c>
      <c r="N121">
        <v>50</v>
      </c>
      <c r="O121" s="1">
        <v>2269</v>
      </c>
      <c r="P121" s="1">
        <v>1485</v>
      </c>
      <c r="Q121" s="1">
        <v>3392</v>
      </c>
      <c r="R121" s="1">
        <v>7146</v>
      </c>
      <c r="T121">
        <v>50</v>
      </c>
      <c r="U121" s="1">
        <v>6544</v>
      </c>
      <c r="V121" s="1">
        <v>602</v>
      </c>
      <c r="W121" s="1">
        <v>7146</v>
      </c>
      <c r="Y121">
        <v>50</v>
      </c>
      <c r="Z121">
        <v>136</v>
      </c>
      <c r="AA121">
        <v>102</v>
      </c>
      <c r="AB121">
        <v>364</v>
      </c>
      <c r="AC121">
        <v>602</v>
      </c>
    </row>
    <row r="122" spans="1:29" x14ac:dyDescent="0.2">
      <c r="A122" t="s">
        <v>36</v>
      </c>
      <c r="B122">
        <v>2.61443</v>
      </c>
      <c r="C122">
        <v>0.12559690000000001</v>
      </c>
      <c r="D122">
        <v>20.82</v>
      </c>
      <c r="E122">
        <v>0</v>
      </c>
      <c r="F122">
        <v>2.3682639999999999</v>
      </c>
      <c r="G122">
        <v>2.860595</v>
      </c>
      <c r="I122" s="1">
        <v>80</v>
      </c>
      <c r="J122">
        <f t="shared" si="36"/>
        <v>0.54046248821810217</v>
      </c>
      <c r="K122">
        <f t="shared" si="37"/>
        <v>0.62315290885236563</v>
      </c>
      <c r="L122">
        <f t="shared" si="38"/>
        <v>0.57013582077733549</v>
      </c>
      <c r="N122">
        <v>60</v>
      </c>
      <c r="O122" s="1">
        <v>1805</v>
      </c>
      <c r="P122" s="1">
        <v>1746</v>
      </c>
      <c r="Q122" s="1">
        <v>2566</v>
      </c>
      <c r="R122" s="1">
        <v>6117</v>
      </c>
      <c r="T122">
        <v>60</v>
      </c>
      <c r="U122" s="1">
        <v>5222</v>
      </c>
      <c r="V122" s="1">
        <v>895</v>
      </c>
      <c r="W122" s="1">
        <v>6117</v>
      </c>
      <c r="Y122">
        <v>60</v>
      </c>
      <c r="Z122">
        <v>172</v>
      </c>
      <c r="AA122">
        <v>225</v>
      </c>
      <c r="AB122">
        <v>498</v>
      </c>
      <c r="AC122">
        <v>895</v>
      </c>
    </row>
    <row r="123" spans="1:29" x14ac:dyDescent="0.2">
      <c r="N123">
        <v>70</v>
      </c>
      <c r="O123" s="1">
        <v>1032</v>
      </c>
      <c r="P123" s="1">
        <v>1276</v>
      </c>
      <c r="Q123" s="1">
        <v>1163</v>
      </c>
      <c r="R123" s="1">
        <v>3471</v>
      </c>
      <c r="T123">
        <v>70</v>
      </c>
      <c r="U123" s="1">
        <v>2332</v>
      </c>
      <c r="V123" s="1">
        <v>1139</v>
      </c>
      <c r="W123" s="1">
        <v>3471</v>
      </c>
      <c r="Y123">
        <v>70</v>
      </c>
      <c r="Z123">
        <v>259</v>
      </c>
      <c r="AA123">
        <v>410</v>
      </c>
      <c r="AB123">
        <v>470</v>
      </c>
      <c r="AC123" s="1">
        <v>1139</v>
      </c>
    </row>
    <row r="124" spans="1:29" x14ac:dyDescent="0.2">
      <c r="A124" t="s">
        <v>24</v>
      </c>
      <c r="B124">
        <v>-2.7836940000000001</v>
      </c>
      <c r="C124">
        <v>8.5762900000000003E-2</v>
      </c>
      <c r="D124">
        <v>-32.46</v>
      </c>
      <c r="E124">
        <v>0</v>
      </c>
      <c r="F124">
        <v>-2.9517859999999998</v>
      </c>
      <c r="G124">
        <v>-2.615602</v>
      </c>
      <c r="N124">
        <v>80</v>
      </c>
      <c r="O124" s="1">
        <v>346</v>
      </c>
      <c r="P124" s="1">
        <v>406</v>
      </c>
      <c r="Q124" s="1">
        <v>221</v>
      </c>
      <c r="R124" s="1">
        <v>973</v>
      </c>
      <c r="T124">
        <v>80</v>
      </c>
      <c r="U124" s="1">
        <v>407</v>
      </c>
      <c r="V124" s="1">
        <v>566</v>
      </c>
      <c r="W124" s="1">
        <v>973</v>
      </c>
      <c r="Y124">
        <v>80</v>
      </c>
      <c r="Z124">
        <v>187</v>
      </c>
      <c r="AA124">
        <v>253</v>
      </c>
      <c r="AB124">
        <v>126</v>
      </c>
      <c r="AC124">
        <v>566</v>
      </c>
    </row>
    <row r="126" spans="1:29" x14ac:dyDescent="0.2">
      <c r="N126" t="s">
        <v>3</v>
      </c>
      <c r="O126" s="1">
        <v>5452</v>
      </c>
      <c r="P126" s="1">
        <v>4913</v>
      </c>
      <c r="Q126" s="1">
        <v>7342</v>
      </c>
      <c r="R126" s="1">
        <v>17707</v>
      </c>
      <c r="T126" t="s">
        <v>3</v>
      </c>
      <c r="U126" s="1">
        <v>14505</v>
      </c>
      <c r="V126" s="1">
        <v>3202</v>
      </c>
      <c r="W126" s="1">
        <v>17707</v>
      </c>
      <c r="Y126" t="s">
        <v>3</v>
      </c>
      <c r="Z126">
        <v>754</v>
      </c>
      <c r="AA126">
        <v>990</v>
      </c>
      <c r="AB126" s="1">
        <v>1458</v>
      </c>
      <c r="AC126" s="1">
        <v>3202</v>
      </c>
    </row>
    <row r="128" spans="1:29" x14ac:dyDescent="0.2">
      <c r="A128" s="8" t="s">
        <v>48</v>
      </c>
      <c r="B128" s="8"/>
      <c r="C128" s="8"/>
    </row>
    <row r="129" spans="1:29" x14ac:dyDescent="0.2">
      <c r="J129" t="s">
        <v>4</v>
      </c>
      <c r="K129" t="s">
        <v>4</v>
      </c>
    </row>
    <row r="130" spans="1:29" x14ac:dyDescent="0.2">
      <c r="J130" t="s">
        <v>11</v>
      </c>
      <c r="K130" t="s">
        <v>12</v>
      </c>
      <c r="L130" t="s">
        <v>13</v>
      </c>
      <c r="M130" t="s">
        <v>14</v>
      </c>
      <c r="N130" t="s">
        <v>60</v>
      </c>
      <c r="O130" t="s">
        <v>59</v>
      </c>
      <c r="P130" t="s">
        <v>17</v>
      </c>
      <c r="Q130" t="s">
        <v>15</v>
      </c>
      <c r="R130" t="s">
        <v>16</v>
      </c>
      <c r="S130" t="s">
        <v>18</v>
      </c>
    </row>
    <row r="131" spans="1:29" x14ac:dyDescent="0.2">
      <c r="A131" t="s">
        <v>26</v>
      </c>
      <c r="B131">
        <v>0.75836099999999995</v>
      </c>
      <c r="C131">
        <v>5.7906199999999998E-2</v>
      </c>
      <c r="D131">
        <v>13.1</v>
      </c>
      <c r="E131">
        <v>0</v>
      </c>
      <c r="F131">
        <v>0.64486690000000002</v>
      </c>
      <c r="G131">
        <v>0.87185520000000005</v>
      </c>
    </row>
    <row r="132" spans="1:29" x14ac:dyDescent="0.2">
      <c r="A132" t="s">
        <v>27</v>
      </c>
      <c r="B132">
        <v>2.2345280000000001</v>
      </c>
      <c r="C132">
        <v>5.1685300000000003E-2</v>
      </c>
      <c r="D132">
        <v>43.23</v>
      </c>
      <c r="E132">
        <v>0</v>
      </c>
      <c r="F132">
        <v>2.1332260000000001</v>
      </c>
      <c r="G132">
        <v>2.3358289999999999</v>
      </c>
      <c r="I132" s="1">
        <v>50</v>
      </c>
      <c r="J132" s="5">
        <f>K138/J138</f>
        <v>1.3085755748570012</v>
      </c>
      <c r="K132" s="5">
        <f>L138/J138</f>
        <v>2.6547125461751264</v>
      </c>
      <c r="L132">
        <f>P140/R140</f>
        <v>0.22932914131721857</v>
      </c>
      <c r="M132">
        <f>Q140/R140</f>
        <v>0.3163611122453146</v>
      </c>
      <c r="N132">
        <f>V140/17406</f>
        <v>8.790072388831438E-2</v>
      </c>
      <c r="O132">
        <v>3.698689745201373E-2</v>
      </c>
      <c r="P132">
        <f>(L132*(J132-1) + M132*(K132-1))/(1+(M132*(K132-1)) + (L132*(J132-1)))</f>
        <v>0.37274662091981925</v>
      </c>
      <c r="Q132">
        <f>AA140/AC140</f>
        <v>0.18823529411764706</v>
      </c>
      <c r="R132">
        <f>AB140/AC140</f>
        <v>0.52679738562091505</v>
      </c>
      <c r="S132">
        <f>(Q132*(J132-1)/J132)+(R132*(K132-1))/K132</f>
        <v>0.37274662422709753</v>
      </c>
    </row>
    <row r="133" spans="1:29" x14ac:dyDescent="0.2">
      <c r="A133" t="s">
        <v>28</v>
      </c>
      <c r="B133">
        <v>3.4471400000000001</v>
      </c>
      <c r="C133">
        <v>5.1354499999999997E-2</v>
      </c>
      <c r="D133">
        <v>67.12</v>
      </c>
      <c r="E133">
        <v>0</v>
      </c>
      <c r="F133">
        <v>3.3464870000000002</v>
      </c>
      <c r="G133">
        <v>3.547793</v>
      </c>
      <c r="I133" s="1">
        <v>60</v>
      </c>
      <c r="J133" s="5">
        <f t="shared" ref="J133:J135" si="39">K139/J139</f>
        <v>1.4887391130310583</v>
      </c>
      <c r="K133" s="5">
        <f t="shared" ref="K133:K135" si="40">L139/J139</f>
        <v>2.6841129325602209</v>
      </c>
      <c r="L133">
        <f t="shared" ref="L133:L135" si="41">P141/R141</f>
        <v>0.26118458649685689</v>
      </c>
      <c r="M133">
        <f t="shared" ref="M133:M135" si="42">Q141/R141</f>
        <v>0.2730018777043024</v>
      </c>
      <c r="N133">
        <f t="shared" ref="N133:N135" si="43">V141/17406</f>
        <v>0.18482132597954729</v>
      </c>
      <c r="O133">
        <v>7.7769182420345209E-2</v>
      </c>
      <c r="P133">
        <f>(L133*(J133-1) + M133*(K133-1))/(1+(M133*(K133-1)) + (L133*(J133-1)))</f>
        <v>0.37004585000206414</v>
      </c>
      <c r="Q133">
        <f t="shared" ref="Q133:Q135" si="44">AA141/AC141</f>
        <v>0.24494870997824059</v>
      </c>
      <c r="R133">
        <f t="shared" ref="R133:R135" si="45">AB141/AC141</f>
        <v>0.46161019583462853</v>
      </c>
      <c r="S133">
        <f t="shared" ref="S133:S135" si="46">(Q133*(J133-1)/J133)+(R133*(K133-1))/K133</f>
        <v>0.37004588529877752</v>
      </c>
    </row>
    <row r="134" spans="1:29" x14ac:dyDescent="0.2">
      <c r="A134" t="s">
        <v>29</v>
      </c>
      <c r="B134">
        <v>0.27202029999999999</v>
      </c>
      <c r="C134">
        <v>7.5934600000000005E-2</v>
      </c>
      <c r="D134">
        <v>3.58</v>
      </c>
      <c r="E134">
        <v>0</v>
      </c>
      <c r="F134">
        <v>0.1231911</v>
      </c>
      <c r="G134">
        <v>0.42084949999999999</v>
      </c>
      <c r="I134" s="1">
        <v>70</v>
      </c>
      <c r="J134" s="5">
        <f t="shared" si="39"/>
        <v>1.3460759943400167</v>
      </c>
      <c r="K134" s="5">
        <f t="shared" si="40"/>
        <v>1.7646283084423648</v>
      </c>
      <c r="L134">
        <f t="shared" si="41"/>
        <v>0.28673545499751368</v>
      </c>
      <c r="M134">
        <f t="shared" si="42"/>
        <v>0.22435977125808057</v>
      </c>
      <c r="N134">
        <f t="shared" si="43"/>
        <v>0.39647248075376307</v>
      </c>
      <c r="O134">
        <v>0.1668278296185273</v>
      </c>
      <c r="P134">
        <f>(L134*(J134-1) + M134*(K134-1))/(1+(M134*(K134-1)) + (L134*(J134-1)))</f>
        <v>0.2130842620663084</v>
      </c>
      <c r="Q134">
        <f t="shared" si="44"/>
        <v>0.30372409795681787</v>
      </c>
      <c r="R134">
        <f t="shared" si="45"/>
        <v>0.31154905086219387</v>
      </c>
      <c r="S134">
        <f t="shared" si="46"/>
        <v>0.21308426086440335</v>
      </c>
    </row>
    <row r="135" spans="1:29" x14ac:dyDescent="0.2">
      <c r="A135" t="s">
        <v>30</v>
      </c>
      <c r="B135">
        <v>1.1668529999999999</v>
      </c>
      <c r="C135">
        <v>5.9691800000000003E-2</v>
      </c>
      <c r="D135">
        <v>19.55</v>
      </c>
      <c r="E135">
        <v>0</v>
      </c>
      <c r="F135">
        <v>1.04986</v>
      </c>
      <c r="G135">
        <v>1.283847</v>
      </c>
      <c r="I135" s="1">
        <v>80</v>
      </c>
      <c r="J135" s="5">
        <f t="shared" si="39"/>
        <v>1.0978861265271183</v>
      </c>
      <c r="K135" s="5">
        <f t="shared" si="40"/>
        <v>1.2020087347299375</v>
      </c>
      <c r="L135">
        <f t="shared" si="41"/>
        <v>0.28633535077998468</v>
      </c>
      <c r="M135">
        <f t="shared" si="42"/>
        <v>0.16025914244309947</v>
      </c>
      <c r="N135">
        <f t="shared" si="43"/>
        <v>0.33080546937837529</v>
      </c>
      <c r="O135">
        <v>0.13919644152202293</v>
      </c>
      <c r="P135">
        <f>(L135*(J135-1) + M135*(K135-1))/(1+(M135*(K135-1)) + (L135*(J135-1)))</f>
        <v>5.6961420938854833E-2</v>
      </c>
      <c r="Q135">
        <f t="shared" si="44"/>
        <v>0.29645710316081975</v>
      </c>
      <c r="R135">
        <f t="shared" si="45"/>
        <v>0.18166029871483153</v>
      </c>
      <c r="S135">
        <f t="shared" si="46"/>
        <v>5.6961437996542116E-2</v>
      </c>
    </row>
    <row r="136" spans="1:29" x14ac:dyDescent="0.2">
      <c r="A136" t="s">
        <v>31</v>
      </c>
      <c r="B136">
        <v>2.5668090000000001</v>
      </c>
      <c r="C136">
        <v>5.2663099999999997E-2</v>
      </c>
      <c r="D136">
        <v>48.74</v>
      </c>
      <c r="E136">
        <v>0</v>
      </c>
      <c r="F136">
        <v>2.4635910000000001</v>
      </c>
      <c r="G136">
        <v>2.6700270000000002</v>
      </c>
    </row>
    <row r="137" spans="1:29" x14ac:dyDescent="0.2">
      <c r="A137" t="s">
        <v>32</v>
      </c>
      <c r="B137">
        <v>3.5797379999999999</v>
      </c>
      <c r="C137">
        <v>5.3893200000000002E-2</v>
      </c>
      <c r="D137">
        <v>66.42</v>
      </c>
      <c r="E137">
        <v>0</v>
      </c>
      <c r="F137">
        <v>3.47411</v>
      </c>
      <c r="G137">
        <v>3.6853669999999998</v>
      </c>
      <c r="J137" t="s">
        <v>37</v>
      </c>
      <c r="K137" t="s">
        <v>38</v>
      </c>
      <c r="L137" t="s">
        <v>23</v>
      </c>
      <c r="P137" t="s">
        <v>1</v>
      </c>
      <c r="R137" t="s">
        <v>58</v>
      </c>
      <c r="S137" t="s">
        <v>18</v>
      </c>
    </row>
    <row r="138" spans="1:29" x14ac:dyDescent="0.2">
      <c r="A138" t="s">
        <v>33</v>
      </c>
      <c r="B138">
        <v>0.99304760000000003</v>
      </c>
      <c r="C138">
        <v>5.9452900000000003E-2</v>
      </c>
      <c r="D138">
        <v>16.7</v>
      </c>
      <c r="E138">
        <v>0</v>
      </c>
      <c r="F138">
        <v>0.87652220000000003</v>
      </c>
      <c r="G138">
        <v>1.1095729999999999</v>
      </c>
      <c r="I138" s="1">
        <v>50</v>
      </c>
      <c r="J138">
        <f>1-EXP(-EXP($B$143+B130))</f>
        <v>1.9592854308019825E-2</v>
      </c>
      <c r="K138">
        <f>1-EXP(-EXP($B$143+B134))</f>
        <v>2.5638730589206515E-2</v>
      </c>
      <c r="L138">
        <f>1-EXP(-EXP($B$143+B138))</f>
        <v>5.2013396146881608E-2</v>
      </c>
      <c r="P138" s="9">
        <f>P132*N132+P133*N133+P134*N134+P135*N135</f>
        <v>0.2044822580575367</v>
      </c>
      <c r="Q138" s="5"/>
      <c r="R138" s="10">
        <f>P132*O132+P133*O133+P134*O134+P135*O135</f>
        <v>8.6042116321362577E-2</v>
      </c>
      <c r="S138">
        <f>S132*N132+S133*N133+S134*N134+S135*N135</f>
        <v>0.20448227003808822</v>
      </c>
    </row>
    <row r="139" spans="1:29" x14ac:dyDescent="0.2">
      <c r="A139" t="s">
        <v>34</v>
      </c>
      <c r="B139">
        <v>1.7829280000000001</v>
      </c>
      <c r="C139">
        <v>5.44778E-2</v>
      </c>
      <c r="D139">
        <v>32.729999999999997</v>
      </c>
      <c r="E139">
        <v>0</v>
      </c>
      <c r="F139">
        <v>1.6761539999999999</v>
      </c>
      <c r="G139">
        <v>1.8897029999999999</v>
      </c>
      <c r="I139" s="1">
        <v>60</v>
      </c>
      <c r="J139">
        <f t="shared" ref="J139:J141" si="47">1-EXP(-EXP($B$143+B131))</f>
        <v>4.1361763737786883E-2</v>
      </c>
      <c r="K139">
        <f t="shared" ref="K139:K141" si="48">1-EXP(-EXP($B$143+B135))</f>
        <v>6.1576875460393032E-2</v>
      </c>
      <c r="L139">
        <f t="shared" ref="L139:L141" si="49">1-EXP(-EXP($B$143+B139))</f>
        <v>0.11101964496209416</v>
      </c>
      <c r="N139" t="s">
        <v>49</v>
      </c>
      <c r="T139" t="s">
        <v>50</v>
      </c>
      <c r="Y139" t="s">
        <v>81</v>
      </c>
    </row>
    <row r="140" spans="1:29" x14ac:dyDescent="0.2">
      <c r="A140" t="s">
        <v>35</v>
      </c>
      <c r="B140">
        <v>2.8830469999999999</v>
      </c>
      <c r="C140">
        <v>5.25703E-2</v>
      </c>
      <c r="D140">
        <v>54.84</v>
      </c>
      <c r="E140">
        <v>0</v>
      </c>
      <c r="F140">
        <v>2.780011</v>
      </c>
      <c r="G140">
        <v>2.9860829999999998</v>
      </c>
      <c r="I140" s="1">
        <v>70</v>
      </c>
      <c r="J140">
        <f t="shared" si="47"/>
        <v>0.16877497372090278</v>
      </c>
      <c r="K140">
        <f t="shared" si="48"/>
        <v>0.22718394057107438</v>
      </c>
      <c r="L140">
        <f t="shared" si="49"/>
        <v>0.29782509638452126</v>
      </c>
      <c r="N140">
        <v>50</v>
      </c>
      <c r="O140" s="1">
        <v>22253</v>
      </c>
      <c r="P140" s="1">
        <v>11233</v>
      </c>
      <c r="Q140" s="1">
        <v>15496</v>
      </c>
      <c r="R140" s="1">
        <v>48982</v>
      </c>
      <c r="T140">
        <v>50</v>
      </c>
      <c r="U140" s="1">
        <v>47452</v>
      </c>
      <c r="V140" s="1">
        <v>1530</v>
      </c>
      <c r="W140" s="1">
        <v>48982</v>
      </c>
      <c r="Y140">
        <v>50</v>
      </c>
      <c r="Z140">
        <v>436</v>
      </c>
      <c r="AA140">
        <v>288</v>
      </c>
      <c r="AB140">
        <v>806</v>
      </c>
      <c r="AC140" s="1">
        <v>1530</v>
      </c>
    </row>
    <row r="141" spans="1:29" x14ac:dyDescent="0.2">
      <c r="A141" t="s">
        <v>36</v>
      </c>
      <c r="B141">
        <v>3.7154340000000001</v>
      </c>
      <c r="C141">
        <v>5.7475900000000003E-2</v>
      </c>
      <c r="D141">
        <v>64.64</v>
      </c>
      <c r="E141">
        <v>0</v>
      </c>
      <c r="F141">
        <v>3.6027840000000002</v>
      </c>
      <c r="G141">
        <v>3.8280850000000002</v>
      </c>
      <c r="I141" s="1">
        <v>80</v>
      </c>
      <c r="J141">
        <f t="shared" si="47"/>
        <v>0.46287735341482128</v>
      </c>
      <c r="K141">
        <f t="shared" si="48"/>
        <v>0.50818662459772213</v>
      </c>
      <c r="L141">
        <f t="shared" si="49"/>
        <v>0.55638262191329146</v>
      </c>
      <c r="N141">
        <v>60</v>
      </c>
      <c r="O141" s="1">
        <v>22823</v>
      </c>
      <c r="P141" s="1">
        <v>12797</v>
      </c>
      <c r="Q141" s="1">
        <v>13376</v>
      </c>
      <c r="R141" s="1">
        <v>48996</v>
      </c>
      <c r="T141">
        <v>60</v>
      </c>
      <c r="U141" s="1">
        <v>45779</v>
      </c>
      <c r="V141" s="1">
        <v>3217</v>
      </c>
      <c r="W141" s="1">
        <v>48996</v>
      </c>
      <c r="Y141">
        <v>60</v>
      </c>
      <c r="Z141">
        <v>944</v>
      </c>
      <c r="AA141">
        <v>788</v>
      </c>
      <c r="AB141" s="1">
        <v>1485</v>
      </c>
      <c r="AC141" s="1">
        <v>3217</v>
      </c>
    </row>
    <row r="142" spans="1:29" x14ac:dyDescent="0.2">
      <c r="N142">
        <v>70</v>
      </c>
      <c r="O142" s="1">
        <v>15731</v>
      </c>
      <c r="P142" s="1">
        <v>9226</v>
      </c>
      <c r="Q142" s="1">
        <v>7219</v>
      </c>
      <c r="R142" s="1">
        <v>32176</v>
      </c>
      <c r="T142">
        <v>70</v>
      </c>
      <c r="U142" s="1">
        <v>25275</v>
      </c>
      <c r="V142" s="1">
        <v>6901</v>
      </c>
      <c r="W142" s="1">
        <v>32176</v>
      </c>
      <c r="Y142">
        <v>70</v>
      </c>
      <c r="Z142" s="1">
        <v>2655</v>
      </c>
      <c r="AA142" s="1">
        <v>2096</v>
      </c>
      <c r="AB142" s="1">
        <v>2150</v>
      </c>
      <c r="AC142" s="1">
        <v>6901</v>
      </c>
    </row>
    <row r="143" spans="1:29" x14ac:dyDescent="0.2">
      <c r="A143" t="s">
        <v>24</v>
      </c>
      <c r="B143">
        <v>-3.9227129999999999</v>
      </c>
      <c r="C143">
        <v>4.78921E-2</v>
      </c>
      <c r="D143">
        <v>-81.91</v>
      </c>
      <c r="E143">
        <v>0</v>
      </c>
      <c r="F143">
        <v>-4.0165790000000001</v>
      </c>
      <c r="G143">
        <v>-3.828846</v>
      </c>
      <c r="N143">
        <v>80</v>
      </c>
      <c r="O143" s="1">
        <v>6492</v>
      </c>
      <c r="P143" s="1">
        <v>3359</v>
      </c>
      <c r="Q143" s="1">
        <v>1880</v>
      </c>
      <c r="R143" s="1">
        <v>11731</v>
      </c>
      <c r="T143">
        <v>80</v>
      </c>
      <c r="U143" s="1">
        <v>5973</v>
      </c>
      <c r="V143" s="1">
        <v>5758</v>
      </c>
      <c r="W143" s="1">
        <v>11731</v>
      </c>
      <c r="Y143">
        <v>80</v>
      </c>
      <c r="Z143" s="1">
        <v>3005</v>
      </c>
      <c r="AA143" s="1">
        <v>1707</v>
      </c>
      <c r="AB143" s="1">
        <v>1046</v>
      </c>
      <c r="AC143" s="1">
        <v>5758</v>
      </c>
    </row>
    <row r="145" spans="1:29" x14ac:dyDescent="0.2">
      <c r="N145" t="s">
        <v>3</v>
      </c>
      <c r="O145" s="1">
        <v>67299</v>
      </c>
      <c r="P145" s="1">
        <v>36615</v>
      </c>
      <c r="Q145" s="1">
        <v>37971</v>
      </c>
      <c r="R145" s="1">
        <v>141885</v>
      </c>
      <c r="T145" t="s">
        <v>3</v>
      </c>
      <c r="U145" s="1">
        <v>124479</v>
      </c>
      <c r="V145" s="1">
        <v>17406</v>
      </c>
      <c r="W145" s="1">
        <v>141885</v>
      </c>
      <c r="Y145" t="s">
        <v>3</v>
      </c>
      <c r="Z145" s="1">
        <v>7040</v>
      </c>
      <c r="AA145" s="1">
        <v>4879</v>
      </c>
      <c r="AB145" s="1">
        <v>5487</v>
      </c>
      <c r="AC145" s="1">
        <v>17406</v>
      </c>
    </row>
    <row r="147" spans="1:29" x14ac:dyDescent="0.2">
      <c r="A147" s="8" t="s">
        <v>51</v>
      </c>
      <c r="B147" s="8"/>
      <c r="C147" s="8"/>
    </row>
    <row r="148" spans="1:29" x14ac:dyDescent="0.2">
      <c r="J148" t="s">
        <v>4</v>
      </c>
      <c r="K148" t="s">
        <v>4</v>
      </c>
    </row>
    <row r="149" spans="1:29" x14ac:dyDescent="0.2">
      <c r="J149" t="s">
        <v>11</v>
      </c>
      <c r="K149" t="s">
        <v>12</v>
      </c>
      <c r="L149" t="s">
        <v>13</v>
      </c>
      <c r="M149" t="s">
        <v>14</v>
      </c>
      <c r="N149" t="s">
        <v>44</v>
      </c>
      <c r="O149" t="s">
        <v>59</v>
      </c>
      <c r="P149" t="s">
        <v>17</v>
      </c>
      <c r="Q149" t="s">
        <v>15</v>
      </c>
      <c r="R149" t="s">
        <v>16</v>
      </c>
      <c r="S149" t="s">
        <v>18</v>
      </c>
    </row>
    <row r="150" spans="1:29" x14ac:dyDescent="0.2">
      <c r="A150" t="s">
        <v>26</v>
      </c>
      <c r="B150">
        <v>0.49117090000000002</v>
      </c>
      <c r="C150">
        <v>8.5637400000000002E-2</v>
      </c>
      <c r="D150">
        <v>5.74</v>
      </c>
      <c r="E150">
        <v>0</v>
      </c>
      <c r="F150">
        <v>0.32332480000000002</v>
      </c>
      <c r="G150">
        <v>0.65901699999999996</v>
      </c>
    </row>
    <row r="151" spans="1:29" x14ac:dyDescent="0.2">
      <c r="A151" t="s">
        <v>27</v>
      </c>
      <c r="B151">
        <v>1.711138</v>
      </c>
      <c r="C151">
        <v>7.6891200000000007E-2</v>
      </c>
      <c r="D151">
        <v>22.25</v>
      </c>
      <c r="E151">
        <v>0</v>
      </c>
      <c r="F151">
        <v>1.5604340000000001</v>
      </c>
      <c r="G151">
        <v>1.8618410000000001</v>
      </c>
      <c r="I151" s="1">
        <v>50</v>
      </c>
      <c r="J151" s="5">
        <f>K157/J157</f>
        <v>1.147299428304116</v>
      </c>
      <c r="K151" s="5">
        <f>L157/J157</f>
        <v>1.7282622527243048</v>
      </c>
      <c r="L151">
        <f>P159/R159</f>
        <v>0.15472452183842419</v>
      </c>
      <c r="M151">
        <f>Q159/R159</f>
        <v>0.34998572652012561</v>
      </c>
      <c r="N151">
        <f>V159/3637</f>
        <v>0.16029694803409403</v>
      </c>
      <c r="O151">
        <v>1.4093700140211799E-2</v>
      </c>
      <c r="P151">
        <f>(L151*(J151-1) + M151*(K151-1))/(1+(M151*(K151-1)) + (L151*(J151-1)))</f>
        <v>0.21732665178978275</v>
      </c>
      <c r="Q151">
        <f>AA159/AC159</f>
        <v>0.13893653516295026</v>
      </c>
      <c r="R151">
        <f>AB159/AC159</f>
        <v>0.47341337907375641</v>
      </c>
      <c r="S151">
        <f>(Q151*(J151-1)/J151)+(R151*(K151-1))/K151</f>
        <v>0.21732665355482436</v>
      </c>
    </row>
    <row r="152" spans="1:29" x14ac:dyDescent="0.2">
      <c r="A152" t="s">
        <v>28</v>
      </c>
      <c r="B152">
        <v>2.62798</v>
      </c>
      <c r="C152">
        <v>8.0843600000000002E-2</v>
      </c>
      <c r="D152">
        <v>32.51</v>
      </c>
      <c r="E152">
        <v>0</v>
      </c>
      <c r="F152">
        <v>2.4695290000000001</v>
      </c>
      <c r="G152">
        <v>2.7864300000000002</v>
      </c>
      <c r="I152" s="1">
        <v>60</v>
      </c>
      <c r="J152" s="5">
        <f t="shared" ref="J152:J154" si="50">K158/J158</f>
        <v>1.5325568180111049</v>
      </c>
      <c r="K152" s="5">
        <f t="shared" ref="K152:K154" si="51">L158/J158</f>
        <v>1.9979121678783596</v>
      </c>
      <c r="L152">
        <f t="shared" ref="L152:L154" si="52">P160/R160</f>
        <v>0.19259022676461193</v>
      </c>
      <c r="M152">
        <f t="shared" ref="M152:M154" si="53">Q160/R160</f>
        <v>0.28404130735654209</v>
      </c>
      <c r="N152">
        <f t="shared" ref="N152:N154" si="54">V160/3637</f>
        <v>0.25048116579598573</v>
      </c>
      <c r="O152">
        <v>2.2022917371754581E-2</v>
      </c>
      <c r="P152">
        <f>(L152*(J152-1) + M152*(K152-1))/(1+(M152*(K152-1)) + (L152*(J152-1)))</f>
        <v>0.27850631391485559</v>
      </c>
      <c r="Q152">
        <f t="shared" ref="Q152:Q153" si="55">AA160/AC160</f>
        <v>0.21295279912184412</v>
      </c>
      <c r="R152">
        <f t="shared" ref="R152:R154" si="56">AB160/AC160</f>
        <v>0.40944017563117452</v>
      </c>
      <c r="S152">
        <f t="shared" ref="S152:S154" si="57">(Q152*(J152-1)/J152)+(R152*(K152-1))/K152</f>
        <v>0.27850632391155528</v>
      </c>
    </row>
    <row r="153" spans="1:29" x14ac:dyDescent="0.2">
      <c r="A153" t="s">
        <v>29</v>
      </c>
      <c r="B153">
        <v>0.14073840000000001</v>
      </c>
      <c r="C153">
        <v>0.12951399999999999</v>
      </c>
      <c r="D153">
        <v>1.0900000000000001</v>
      </c>
      <c r="E153">
        <v>0.27700000000000002</v>
      </c>
      <c r="F153">
        <v>-0.1131043</v>
      </c>
      <c r="G153">
        <v>0.39458110000000002</v>
      </c>
      <c r="I153" s="1">
        <v>70</v>
      </c>
      <c r="J153" s="5">
        <f t="shared" si="50"/>
        <v>1.273827742410506</v>
      </c>
      <c r="K153" s="5">
        <f t="shared" si="51"/>
        <v>1.3482610584241486</v>
      </c>
      <c r="L153">
        <f t="shared" si="52"/>
        <v>0.22334658474882543</v>
      </c>
      <c r="M153">
        <f t="shared" si="53"/>
        <v>0.21593783881460066</v>
      </c>
      <c r="N153">
        <f t="shared" si="54"/>
        <v>0.37668408028594996</v>
      </c>
      <c r="O153">
        <v>3.3118986607358701E-2</v>
      </c>
      <c r="P153">
        <f>(L153*(J153-1) + M153*(K153-1))/(1+(M153*(K153-1)) + (L153*(J153-1)))</f>
        <v>0.11999813757383694</v>
      </c>
      <c r="Q153">
        <f t="shared" si="55"/>
        <v>0.25036496350364962</v>
      </c>
      <c r="R153">
        <f t="shared" si="56"/>
        <v>0.25620437956204378</v>
      </c>
      <c r="S153">
        <f t="shared" si="57"/>
        <v>0.11999816344908473</v>
      </c>
    </row>
    <row r="154" spans="1:29" x14ac:dyDescent="0.2">
      <c r="A154" t="s">
        <v>30</v>
      </c>
      <c r="B154">
        <v>0.93823889999999999</v>
      </c>
      <c r="C154">
        <v>9.7906499999999994E-2</v>
      </c>
      <c r="D154">
        <v>9.58</v>
      </c>
      <c r="E154">
        <v>0</v>
      </c>
      <c r="F154">
        <v>0.74634579999999995</v>
      </c>
      <c r="G154">
        <v>1.1301319999999999</v>
      </c>
      <c r="I154" s="1">
        <v>80</v>
      </c>
      <c r="J154" s="5">
        <f t="shared" si="50"/>
        <v>0.93424143634614998</v>
      </c>
      <c r="K154" s="5">
        <f t="shared" si="51"/>
        <v>0.97736718686126145</v>
      </c>
      <c r="L154">
        <f t="shared" si="52"/>
        <v>0.21353558926487748</v>
      </c>
      <c r="M154">
        <f t="shared" si="53"/>
        <v>0.16511085180863477</v>
      </c>
      <c r="N154">
        <f t="shared" si="54"/>
        <v>0.21253780588397031</v>
      </c>
      <c r="O154">
        <v>1.8686844268239616E-2</v>
      </c>
      <c r="P154">
        <f>(L154*(J154-1) + M154*(K154-1))/(1+(M154*(K154-1)) + (L154*(J154-1)))</f>
        <v>-1.8100520725208676E-2</v>
      </c>
      <c r="Q154">
        <f>AA162/AC162</f>
        <v>0.20310478654592498</v>
      </c>
      <c r="R154">
        <f t="shared" si="56"/>
        <v>0.16429495472186287</v>
      </c>
      <c r="S154">
        <f t="shared" si="57"/>
        <v>-1.8100525907572312E-2</v>
      </c>
    </row>
    <row r="155" spans="1:29" x14ac:dyDescent="0.2">
      <c r="A155" t="s">
        <v>31</v>
      </c>
      <c r="B155">
        <v>1.9909479999999999</v>
      </c>
      <c r="C155">
        <v>8.5829600000000006E-2</v>
      </c>
      <c r="D155">
        <v>23.2</v>
      </c>
      <c r="E155">
        <v>0</v>
      </c>
      <c r="F155">
        <v>1.8227249999999999</v>
      </c>
      <c r="G155">
        <v>2.1591710000000002</v>
      </c>
    </row>
    <row r="156" spans="1:29" x14ac:dyDescent="0.2">
      <c r="A156" t="s">
        <v>32</v>
      </c>
      <c r="B156">
        <v>2.5354420000000002</v>
      </c>
      <c r="C156">
        <v>0.1047059</v>
      </c>
      <c r="D156">
        <v>24.21</v>
      </c>
      <c r="E156">
        <v>0</v>
      </c>
      <c r="F156">
        <v>2.330222</v>
      </c>
      <c r="G156">
        <v>2.7406619999999999</v>
      </c>
      <c r="J156" t="s">
        <v>37</v>
      </c>
      <c r="K156" t="s">
        <v>38</v>
      </c>
      <c r="L156" t="s">
        <v>23</v>
      </c>
      <c r="P156" t="s">
        <v>1</v>
      </c>
      <c r="R156" t="s">
        <v>58</v>
      </c>
      <c r="S156" t="s">
        <v>18</v>
      </c>
    </row>
    <row r="157" spans="1:29" x14ac:dyDescent="0.2">
      <c r="A157" t="s">
        <v>33</v>
      </c>
      <c r="B157">
        <v>0.56375249999999999</v>
      </c>
      <c r="C157">
        <v>8.9724799999999993E-2</v>
      </c>
      <c r="D157">
        <v>6.28</v>
      </c>
      <c r="E157">
        <v>0</v>
      </c>
      <c r="F157">
        <v>0.3878952</v>
      </c>
      <c r="G157">
        <v>0.73960979999999998</v>
      </c>
      <c r="I157" s="1">
        <v>50</v>
      </c>
      <c r="J157">
        <f>1-EXP(-EXP($B$162+B149))</f>
        <v>4.3419778837745948E-2</v>
      </c>
      <c r="K157">
        <f>1-EXP(-EXP($B$162+B153))</f>
        <v>4.9815487437637085E-2</v>
      </c>
      <c r="L157">
        <f>1-EXP(-EXP($B$162+B157))</f>
        <v>7.5040764786913905E-2</v>
      </c>
      <c r="P157" s="9">
        <f>P151*N151+P152*N152+P153*N153+P154*N154</f>
        <v>0.14595172832704076</v>
      </c>
      <c r="Q157" s="5"/>
      <c r="R157" s="10">
        <f>P151*O151+P152*O152+P153*O153+P154*O154</f>
        <v>1.2832433300910105E-2</v>
      </c>
      <c r="S157">
        <f>S151*N151+S152*N152+S153*N153+S154*N154</f>
        <v>0.14595173975930223</v>
      </c>
    </row>
    <row r="158" spans="1:29" x14ac:dyDescent="0.2">
      <c r="A158" t="s">
        <v>34</v>
      </c>
      <c r="B158">
        <v>1.2215739999999999</v>
      </c>
      <c r="C158">
        <v>8.4330000000000002E-2</v>
      </c>
      <c r="D158">
        <v>14.49</v>
      </c>
      <c r="E158">
        <v>0</v>
      </c>
      <c r="F158">
        <v>1.05629</v>
      </c>
      <c r="G158">
        <v>1.3868579999999999</v>
      </c>
      <c r="I158" s="1">
        <v>60</v>
      </c>
      <c r="J158">
        <f t="shared" ref="J158:J160" si="58">1-EXP(-EXP($B$162+B150))</f>
        <v>6.9975573707126593E-2</v>
      </c>
      <c r="K158">
        <f t="shared" ref="K158:K160" si="59">1-EXP(-EXP($B$162+B154))</f>
        <v>0.10724154257909546</v>
      </c>
      <c r="L158">
        <f t="shared" ref="L158:L160" si="60">1-EXP(-EXP($B$162+B158))</f>
        <v>0.13980505016373723</v>
      </c>
      <c r="N158" t="s">
        <v>52</v>
      </c>
      <c r="T158" t="s">
        <v>53</v>
      </c>
      <c r="Y158" t="s">
        <v>82</v>
      </c>
    </row>
    <row r="159" spans="1:29" x14ac:dyDescent="0.2">
      <c r="A159" t="s">
        <v>35</v>
      </c>
      <c r="B159">
        <v>2.0584519999999999</v>
      </c>
      <c r="C159">
        <v>8.5459599999999997E-2</v>
      </c>
      <c r="D159">
        <v>24.09</v>
      </c>
      <c r="E159">
        <v>0</v>
      </c>
      <c r="F159">
        <v>1.8909549999999999</v>
      </c>
      <c r="G159">
        <v>2.2259500000000001</v>
      </c>
      <c r="I159" s="1">
        <v>70</v>
      </c>
      <c r="J159">
        <f t="shared" si="58"/>
        <v>0.21785373300795163</v>
      </c>
      <c r="K159">
        <f t="shared" si="59"/>
        <v>0.27750812889322019</v>
      </c>
      <c r="L159">
        <f t="shared" si="60"/>
        <v>0.29372370464695274</v>
      </c>
      <c r="N159">
        <v>50</v>
      </c>
      <c r="O159" s="1">
        <v>5205</v>
      </c>
      <c r="P159" s="1">
        <v>1626</v>
      </c>
      <c r="Q159" s="1">
        <v>3678</v>
      </c>
      <c r="R159" s="1">
        <v>10509</v>
      </c>
      <c r="T159">
        <v>50</v>
      </c>
      <c r="U159" s="1">
        <v>9926</v>
      </c>
      <c r="V159" s="1">
        <v>583</v>
      </c>
      <c r="W159" s="1">
        <v>10509</v>
      </c>
      <c r="Y159">
        <v>50</v>
      </c>
      <c r="Z159">
        <v>226</v>
      </c>
      <c r="AA159">
        <v>81</v>
      </c>
      <c r="AB159">
        <v>276</v>
      </c>
      <c r="AC159">
        <v>583</v>
      </c>
    </row>
    <row r="160" spans="1:29" x14ac:dyDescent="0.2">
      <c r="A160" t="s">
        <v>36</v>
      </c>
      <c r="B160">
        <v>2.5965250000000002</v>
      </c>
      <c r="C160">
        <v>0.11196</v>
      </c>
      <c r="D160">
        <v>23.19</v>
      </c>
      <c r="E160">
        <v>0</v>
      </c>
      <c r="F160">
        <v>2.3770880000000001</v>
      </c>
      <c r="G160">
        <v>2.815963</v>
      </c>
      <c r="I160" s="1">
        <v>80</v>
      </c>
      <c r="J160">
        <f t="shared" si="58"/>
        <v>0.45915498113281572</v>
      </c>
      <c r="K160">
        <f t="shared" si="59"/>
        <v>0.42896160907901115</v>
      </c>
      <c r="L160">
        <f t="shared" si="60"/>
        <v>0.44876301224311566</v>
      </c>
      <c r="N160">
        <v>60</v>
      </c>
      <c r="O160" s="1">
        <v>4916</v>
      </c>
      <c r="P160" s="1">
        <v>1809</v>
      </c>
      <c r="Q160" s="1">
        <v>2668</v>
      </c>
      <c r="R160" s="1">
        <v>9393</v>
      </c>
      <c r="T160">
        <v>60</v>
      </c>
      <c r="U160" s="1">
        <v>8482</v>
      </c>
      <c r="V160" s="1">
        <v>911</v>
      </c>
      <c r="W160" s="1">
        <v>9393</v>
      </c>
      <c r="Y160">
        <v>60</v>
      </c>
      <c r="Z160">
        <v>344</v>
      </c>
      <c r="AA160">
        <v>194</v>
      </c>
      <c r="AB160">
        <v>373</v>
      </c>
      <c r="AC160">
        <v>911</v>
      </c>
    </row>
    <row r="161" spans="1:29" x14ac:dyDescent="0.2">
      <c r="N161">
        <v>70</v>
      </c>
      <c r="O161" s="1">
        <v>3103</v>
      </c>
      <c r="P161" s="1">
        <v>1236</v>
      </c>
      <c r="Q161" s="1">
        <v>1195</v>
      </c>
      <c r="R161" s="1">
        <v>5534</v>
      </c>
      <c r="T161">
        <v>70</v>
      </c>
      <c r="U161" s="1">
        <v>4164</v>
      </c>
      <c r="V161" s="1">
        <v>1370</v>
      </c>
      <c r="W161" s="1">
        <v>5534</v>
      </c>
      <c r="Y161">
        <v>70</v>
      </c>
      <c r="Z161">
        <v>676</v>
      </c>
      <c r="AA161">
        <v>343</v>
      </c>
      <c r="AB161">
        <v>351</v>
      </c>
      <c r="AC161" s="1">
        <v>1370</v>
      </c>
    </row>
    <row r="162" spans="1:29" x14ac:dyDescent="0.2">
      <c r="A162" t="s">
        <v>24</v>
      </c>
      <c r="B162">
        <v>-3.1147269999999998</v>
      </c>
      <c r="C162">
        <v>6.65245E-2</v>
      </c>
      <c r="D162">
        <v>-46.82</v>
      </c>
      <c r="E162">
        <v>0</v>
      </c>
      <c r="F162">
        <v>-3.2451120000000002</v>
      </c>
      <c r="G162">
        <v>-2.9843410000000001</v>
      </c>
      <c r="N162">
        <v>80</v>
      </c>
      <c r="O162" s="1">
        <v>1065</v>
      </c>
      <c r="P162" s="1">
        <v>366</v>
      </c>
      <c r="Q162" s="1">
        <v>283</v>
      </c>
      <c r="R162" s="1">
        <v>1714</v>
      </c>
      <c r="T162">
        <v>80</v>
      </c>
      <c r="U162" s="1">
        <v>941</v>
      </c>
      <c r="V162" s="1">
        <v>773</v>
      </c>
      <c r="W162" s="1">
        <v>1714</v>
      </c>
      <c r="Y162">
        <v>80</v>
      </c>
      <c r="Z162">
        <v>489</v>
      </c>
      <c r="AA162">
        <v>157</v>
      </c>
      <c r="AB162">
        <v>127</v>
      </c>
      <c r="AC162">
        <v>773</v>
      </c>
    </row>
    <row r="164" spans="1:29" x14ac:dyDescent="0.2">
      <c r="N164" t="s">
        <v>3</v>
      </c>
      <c r="O164" s="1">
        <v>14289</v>
      </c>
      <c r="P164" s="1">
        <v>5037</v>
      </c>
      <c r="Q164" s="1">
        <v>7824</v>
      </c>
      <c r="R164" s="1">
        <v>27150</v>
      </c>
      <c r="T164" t="s">
        <v>3</v>
      </c>
      <c r="U164" s="1">
        <v>23513</v>
      </c>
      <c r="V164" s="1">
        <v>3637</v>
      </c>
      <c r="W164" s="1">
        <v>27150</v>
      </c>
      <c r="Y164" t="s">
        <v>3</v>
      </c>
      <c r="Z164" s="1">
        <v>1735</v>
      </c>
      <c r="AA164">
        <v>775</v>
      </c>
      <c r="AB164" s="1">
        <v>1127</v>
      </c>
      <c r="AC164" s="1">
        <v>3637</v>
      </c>
    </row>
    <row r="165" spans="1:29" x14ac:dyDescent="0.2">
      <c r="O165" s="1"/>
      <c r="P165" s="1"/>
      <c r="Q165" s="1"/>
      <c r="R165" s="1"/>
      <c r="U165" s="1"/>
      <c r="V165" s="1"/>
      <c r="W165" s="1"/>
    </row>
    <row r="166" spans="1:29" x14ac:dyDescent="0.2">
      <c r="A166" s="2" t="s">
        <v>75</v>
      </c>
      <c r="B166" s="2"/>
      <c r="C166" s="2"/>
    </row>
    <row r="167" spans="1:29" x14ac:dyDescent="0.2">
      <c r="A167" s="5"/>
      <c r="B167" s="5"/>
      <c r="C167" s="5"/>
    </row>
    <row r="168" spans="1:29" x14ac:dyDescent="0.2">
      <c r="L168" t="s">
        <v>57</v>
      </c>
    </row>
    <row r="169" spans="1:29" x14ac:dyDescent="0.2">
      <c r="A169" s="14"/>
      <c r="B169" s="15"/>
    </row>
    <row r="170" spans="1:29" x14ac:dyDescent="0.2">
      <c r="E170" t="s">
        <v>55</v>
      </c>
      <c r="I170" t="s">
        <v>77</v>
      </c>
      <c r="L170" t="s">
        <v>19</v>
      </c>
      <c r="P170" t="s">
        <v>21</v>
      </c>
    </row>
    <row r="171" spans="1:29" x14ac:dyDescent="0.2">
      <c r="A171" t="s">
        <v>17</v>
      </c>
      <c r="B171" t="s">
        <v>18</v>
      </c>
      <c r="E171">
        <v>1</v>
      </c>
      <c r="F171" s="1">
        <v>97258</v>
      </c>
      <c r="G171" s="1">
        <v>17121</v>
      </c>
      <c r="H171" s="1">
        <v>114379</v>
      </c>
      <c r="I171">
        <f>G171/41366</f>
        <v>0.41389063482086735</v>
      </c>
      <c r="L171">
        <v>50</v>
      </c>
      <c r="M171" s="1">
        <v>2087</v>
      </c>
      <c r="N171">
        <f>M171/41366</f>
        <v>5.0452062079969058E-2</v>
      </c>
      <c r="P171">
        <v>50</v>
      </c>
      <c r="Q171" s="1">
        <v>1530</v>
      </c>
      <c r="R171">
        <f t="shared" ref="R171:R179" si="61">Q171/41366</f>
        <v>3.698689745201373E-2</v>
      </c>
    </row>
    <row r="172" spans="1:29" x14ac:dyDescent="0.2">
      <c r="A172" s="9">
        <f>P193*I171+P219*I172+P245*I173+P273*I174</f>
        <v>0.32551836222488745</v>
      </c>
      <c r="B172">
        <f>S193*I171+S219*I172+S245*I173+S273*I174</f>
        <v>0.28935106609389372</v>
      </c>
      <c r="E172">
        <v>2</v>
      </c>
      <c r="F172" s="1">
        <v>14505</v>
      </c>
      <c r="G172" s="1">
        <v>3202</v>
      </c>
      <c r="H172" s="1">
        <v>17707</v>
      </c>
      <c r="I172">
        <f>G172/41366</f>
        <v>7.7406565778658801E-2</v>
      </c>
      <c r="L172">
        <v>60</v>
      </c>
      <c r="M172" s="1">
        <v>4045</v>
      </c>
      <c r="N172">
        <f>M172/41366</f>
        <v>9.7785621041434997E-2</v>
      </c>
      <c r="P172">
        <v>60</v>
      </c>
      <c r="Q172" s="1">
        <v>3217</v>
      </c>
      <c r="R172">
        <f t="shared" si="61"/>
        <v>7.7769182420345209E-2</v>
      </c>
    </row>
    <row r="173" spans="1:29" x14ac:dyDescent="0.2">
      <c r="E173">
        <v>3</v>
      </c>
      <c r="F173" s="1">
        <v>124479</v>
      </c>
      <c r="G173" s="1">
        <v>17406</v>
      </c>
      <c r="H173" s="1">
        <v>141885</v>
      </c>
      <c r="I173">
        <f>G173/41366</f>
        <v>0.42078035101290917</v>
      </c>
      <c r="L173">
        <v>70</v>
      </c>
      <c r="M173" s="1">
        <v>6731</v>
      </c>
      <c r="N173">
        <f>M173/41366</f>
        <v>0.16271817434608132</v>
      </c>
      <c r="P173">
        <v>70</v>
      </c>
      <c r="Q173" s="1">
        <v>6901</v>
      </c>
      <c r="R173">
        <f t="shared" si="61"/>
        <v>0.1668278296185273</v>
      </c>
      <c r="W173" s="1"/>
      <c r="X173" s="1"/>
      <c r="Y173" s="1"/>
    </row>
    <row r="174" spans="1:29" x14ac:dyDescent="0.2">
      <c r="A174" s="11">
        <f>R273+R245+R219+R193</f>
        <v>0.3255183622248875</v>
      </c>
      <c r="E174">
        <v>4</v>
      </c>
      <c r="F174" s="1">
        <v>23513</v>
      </c>
      <c r="G174" s="1">
        <v>3637</v>
      </c>
      <c r="H174" s="1">
        <v>27150</v>
      </c>
      <c r="I174">
        <f>G174/41366</f>
        <v>8.7922448387564661E-2</v>
      </c>
      <c r="L174">
        <v>80</v>
      </c>
      <c r="M174" s="1">
        <v>4258</v>
      </c>
      <c r="N174">
        <f>M174/41366</f>
        <v>0.10293477735338201</v>
      </c>
      <c r="P174">
        <v>80</v>
      </c>
      <c r="Q174" s="1">
        <v>5758</v>
      </c>
      <c r="R174">
        <f t="shared" si="61"/>
        <v>0.13919644152202293</v>
      </c>
    </row>
    <row r="175" spans="1:29" x14ac:dyDescent="0.2">
      <c r="L175" t="s">
        <v>20</v>
      </c>
      <c r="P175" t="s">
        <v>22</v>
      </c>
    </row>
    <row r="176" spans="1:29" x14ac:dyDescent="0.2">
      <c r="E176" t="s">
        <v>3</v>
      </c>
      <c r="F176" s="1">
        <v>259755</v>
      </c>
      <c r="G176" s="1">
        <v>41366</v>
      </c>
      <c r="H176" s="1">
        <v>301121</v>
      </c>
      <c r="L176">
        <v>50</v>
      </c>
      <c r="M176">
        <v>602</v>
      </c>
      <c r="N176">
        <f>M176/41366</f>
        <v>1.4553014553014554E-2</v>
      </c>
      <c r="O176" s="5"/>
      <c r="P176">
        <v>50</v>
      </c>
      <c r="Q176">
        <v>583</v>
      </c>
      <c r="R176">
        <f t="shared" si="61"/>
        <v>1.4093700140211768E-2</v>
      </c>
    </row>
    <row r="177" spans="1:24" x14ac:dyDescent="0.2">
      <c r="B177" t="s">
        <v>84</v>
      </c>
      <c r="C177" t="s">
        <v>90</v>
      </c>
      <c r="D177" t="s">
        <v>91</v>
      </c>
      <c r="L177">
        <v>60</v>
      </c>
      <c r="M177">
        <v>895</v>
      </c>
      <c r="N177">
        <f>M177/41366</f>
        <v>2.1636126287289077E-2</v>
      </c>
      <c r="O177" s="5"/>
      <c r="P177">
        <v>60</v>
      </c>
      <c r="Q177">
        <v>911</v>
      </c>
      <c r="R177">
        <f t="shared" si="61"/>
        <v>2.2022917371754581E-2</v>
      </c>
    </row>
    <row r="178" spans="1:24" x14ac:dyDescent="0.2">
      <c r="A178">
        <v>50</v>
      </c>
      <c r="B178" s="21">
        <f>K187*(M171/(M171+Q171+M176+Q176))+K213*(M176/(M171+Q171+M176+Q176))+K239*(Q171/(M171+Q171+M176+Q176))+K267*(Q176/(M171+Q171+M176+Q176))</f>
        <v>2.7998120144738872</v>
      </c>
      <c r="C178">
        <f>J187*(M171/(M171+Q171+M176+Q176))+J213*(M176/(M171+Q171+M176+Q176))+J239*(Q171/(M171+Q171+M176+Q176))+J267*(Q176/(M171+Q171+M176+Q176))</f>
        <v>1.1804150369043376</v>
      </c>
      <c r="D178">
        <f>P187*(M171/(M171+Q171+M176+Q176))+P213*(M176/(M171+Q171+M176+Q176))+P239*(Q171/(M171+Q171+M176+Q176))+P267*(Q176/(M171+Q171+M176+Q176))</f>
        <v>0.39619601871546983</v>
      </c>
      <c r="L178">
        <v>70</v>
      </c>
      <c r="M178" s="1">
        <v>1139</v>
      </c>
      <c r="N178">
        <f>M178/41366</f>
        <v>2.7534690325387998E-2</v>
      </c>
      <c r="O178" s="5"/>
      <c r="P178">
        <v>70</v>
      </c>
      <c r="Q178" s="1">
        <v>1370</v>
      </c>
      <c r="R178">
        <f t="shared" si="61"/>
        <v>3.3118986607358701E-2</v>
      </c>
    </row>
    <row r="179" spans="1:24" x14ac:dyDescent="0.2">
      <c r="A179">
        <v>60</v>
      </c>
      <c r="B179" s="21">
        <f>K188*(M172/(M172+Q172+M177+Q177))+K214*(M177/(M172+Q172+M177+Q177))+K240*(Q172/(M172+Q172+M177+Q177))+K268*(Q177/(M172+Q172+M177+Q177))</f>
        <v>3.2166266018303626</v>
      </c>
      <c r="C179">
        <f>J188*(M172/(M172+Q172+M177+Q177))+J214*(M177/(M172+Q172+M177+Q177))+J240*(Q172/(M172+Q172+M177+Q177))+J268*(Q177/(M172+Q172+M177+Q177))</f>
        <v>1.3826103244691867</v>
      </c>
      <c r="D179">
        <f>P188*(M172/(M172+Q172+M177+Q177))+P214*(M177/(M172+Q172+M177+Q177))+P240*(Q172/(M172+Q172+M177+Q177))+P268*(Q177/(M172+Q172+M177+Q177))</f>
        <v>0.43451519978952974</v>
      </c>
      <c r="L179">
        <v>80</v>
      </c>
      <c r="M179">
        <v>566</v>
      </c>
      <c r="N179">
        <f>M179/41366</f>
        <v>1.368273461296717E-2</v>
      </c>
      <c r="O179" s="5"/>
      <c r="P179">
        <v>80</v>
      </c>
      <c r="Q179">
        <v>773</v>
      </c>
      <c r="R179">
        <f t="shared" si="61"/>
        <v>1.8686844268239616E-2</v>
      </c>
    </row>
    <row r="180" spans="1:24" x14ac:dyDescent="0.2">
      <c r="A180">
        <v>70</v>
      </c>
      <c r="B180" s="21">
        <f>K189*(M173/(M173+Q173+M178+Q178))+K215*(M178/(M173+Q173+M178+Q178))+K241*(Q173/(M173+Q173+M178+Q178))+K269*(Q178/(M173+Q173+M178+Q178))</f>
        <v>2.7506041350750152</v>
      </c>
      <c r="C180" s="5">
        <f>J189*(M173/(M173+Q173+M178+Q178))+J215*(M178/(M173+Q173+M178+Q178))+J241*(Q173/(M173+Q173+M178+Q178))+J269*(Q178/(M173+Q173+M178+Q178))</f>
        <v>1.3728690093113756</v>
      </c>
      <c r="D180">
        <f>P189*(M173/(M173+Q173+M178+Q178))+P215*(M178/(M173+Q173+M178+Q178))+P241*(Q173/(M173+Q173+M178+Q178))+P269*(Q178/(M173+Q173+M178+Q178))</f>
        <v>0.3476656819848023</v>
      </c>
    </row>
    <row r="181" spans="1:24" x14ac:dyDescent="0.2">
      <c r="A181">
        <v>80</v>
      </c>
      <c r="B181" s="21">
        <f>K190*(M174/(M174+Q174+M179+Q179))+K216*(M179/(M174+Q174+M179+Q179))+K242*(Q174/(M174+Q174+M179+Q179))+K270*(Q179/(M174+Q174+M179+Q179))</f>
        <v>1.8856153114835728</v>
      </c>
      <c r="C181">
        <f>J190*(M174/(M174+Q174+M179+Q179))+J216*(M179/(M174+Q174+M179+Q179))+J242*(Q174/(M174+Q174+M179+Q179))+J270*(Q179/(M174+Q174+M179+Q179))</f>
        <v>1.1818255830476074</v>
      </c>
      <c r="D181">
        <f>P190*(M174/(M174+Q174+M179+Q179))+P216*(M179/(M174+Q174+M179+Q179))+P242*(Q174/(M174+Q174+M179+Q179))+P270*(Q179/(M174+Q174+M179+Q179))</f>
        <v>0.17710292252882942</v>
      </c>
      <c r="U181" t="s">
        <v>43</v>
      </c>
    </row>
    <row r="183" spans="1:24" x14ac:dyDescent="0.2">
      <c r="A183" s="6" t="s">
        <v>70</v>
      </c>
      <c r="B183" s="6"/>
      <c r="C183" s="6"/>
      <c r="U183">
        <v>50</v>
      </c>
      <c r="V183" s="1">
        <v>39928</v>
      </c>
      <c r="W183" s="1">
        <v>2087</v>
      </c>
      <c r="X183" s="1">
        <v>42015</v>
      </c>
    </row>
    <row r="184" spans="1:24" x14ac:dyDescent="0.2">
      <c r="J184" t="s">
        <v>4</v>
      </c>
      <c r="K184" t="s">
        <v>4</v>
      </c>
      <c r="U184">
        <v>60</v>
      </c>
      <c r="V184" s="1">
        <v>36173</v>
      </c>
      <c r="W184" s="1">
        <v>4045</v>
      </c>
      <c r="X184" s="1">
        <v>40218</v>
      </c>
    </row>
    <row r="185" spans="1:24" x14ac:dyDescent="0.2">
      <c r="A185" t="s">
        <v>74</v>
      </c>
      <c r="J185" t="s">
        <v>11</v>
      </c>
      <c r="K185" t="s">
        <v>12</v>
      </c>
      <c r="L185" t="s">
        <v>13</v>
      </c>
      <c r="M185" t="s">
        <v>14</v>
      </c>
      <c r="N185" t="s">
        <v>62</v>
      </c>
      <c r="O185" t="s">
        <v>56</v>
      </c>
      <c r="P185" t="s">
        <v>17</v>
      </c>
      <c r="Q185" t="s">
        <v>15</v>
      </c>
      <c r="R185" t="s">
        <v>16</v>
      </c>
      <c r="S185" t="s">
        <v>18</v>
      </c>
      <c r="U185">
        <v>70</v>
      </c>
      <c r="V185" s="1">
        <v>17611</v>
      </c>
      <c r="W185" s="1">
        <v>6731</v>
      </c>
      <c r="X185" s="1">
        <v>24342</v>
      </c>
    </row>
    <row r="186" spans="1:24" x14ac:dyDescent="0.2">
      <c r="A186" t="s">
        <v>26</v>
      </c>
      <c r="B186">
        <v>0.21529709999999999</v>
      </c>
      <c r="C186">
        <v>6.7831600000000006E-2</v>
      </c>
      <c r="D186">
        <v>3.17</v>
      </c>
      <c r="E186">
        <v>2E-3</v>
      </c>
      <c r="F186">
        <v>8.2349599999999995E-2</v>
      </c>
      <c r="G186">
        <v>0.34824460000000002</v>
      </c>
      <c r="U186">
        <v>80</v>
      </c>
      <c r="V186" s="1">
        <v>3546</v>
      </c>
      <c r="W186" s="1">
        <v>4258</v>
      </c>
      <c r="X186" s="1">
        <v>7804</v>
      </c>
    </row>
    <row r="187" spans="1:24" x14ac:dyDescent="0.2">
      <c r="A187" t="s">
        <v>27</v>
      </c>
      <c r="B187">
        <v>0.82827680000000004</v>
      </c>
      <c r="C187">
        <v>6.71514E-2</v>
      </c>
      <c r="D187">
        <v>12.33</v>
      </c>
      <c r="E187">
        <v>0</v>
      </c>
      <c r="F187">
        <v>0.69666249999999996</v>
      </c>
      <c r="G187">
        <v>0.95989119999999994</v>
      </c>
      <c r="I187" s="1">
        <v>50</v>
      </c>
      <c r="J187" s="5">
        <f>K193/J193</f>
        <v>1.207258875068467</v>
      </c>
      <c r="K187" s="5">
        <f>L193/J193</f>
        <v>3.2068636638875976</v>
      </c>
      <c r="L187">
        <f>P195/R195</f>
        <v>0.30796144234202072</v>
      </c>
      <c r="M187">
        <f>Q195/R195</f>
        <v>0.35858621920742589</v>
      </c>
      <c r="N187">
        <f>W183/17121</f>
        <v>0.1218970854506162</v>
      </c>
      <c r="O187">
        <v>5.0452062079969058E-2</v>
      </c>
      <c r="P187">
        <f>(L187*(J187-1) + M187*(K187-1))/(1+(M187*(K187-1)) + (L187*(J187-1)))</f>
        <v>0.46096835170983269</v>
      </c>
      <c r="Q187">
        <v>0.23382846190704359</v>
      </c>
      <c r="R187">
        <v>0.58840440824149498</v>
      </c>
      <c r="S187">
        <f>(Q187*(J187-1)/J187)+(R187*(K187-1))/K187</f>
        <v>0.44506460769427525</v>
      </c>
    </row>
    <row r="188" spans="1:24" x14ac:dyDescent="0.2">
      <c r="A188" t="s">
        <v>28</v>
      </c>
      <c r="B188">
        <v>1.578139</v>
      </c>
      <c r="C188">
        <v>7.1303199999999997E-2</v>
      </c>
      <c r="D188">
        <v>22.13</v>
      </c>
      <c r="E188">
        <v>0</v>
      </c>
      <c r="F188">
        <v>1.438388</v>
      </c>
      <c r="G188">
        <v>1.7178910000000001</v>
      </c>
      <c r="I188" s="1">
        <v>60</v>
      </c>
      <c r="J188" s="5">
        <f t="shared" ref="J188:J190" si="62">K194/J194</f>
        <v>1.3400581971676782</v>
      </c>
      <c r="K188" s="5">
        <f t="shared" ref="K188:K190" si="63">L194/J194</f>
        <v>3.4805525258568064</v>
      </c>
      <c r="L188">
        <f t="shared" ref="L188:L190" si="64">P196/R196</f>
        <v>0.40285444328410164</v>
      </c>
      <c r="M188">
        <f t="shared" ref="M188:M190" si="65">Q196/R196</f>
        <v>0.30128300760853349</v>
      </c>
      <c r="N188">
        <f>W184/17121</f>
        <v>0.23625956427778752</v>
      </c>
      <c r="O188">
        <v>9.7785621041434997E-2</v>
      </c>
      <c r="P188">
        <f>(L188*(J188-1) + M188*(K188-1))/(1+(M188*(K188-1)) + (L188*(J188-1)))</f>
        <v>0.46931085187465738</v>
      </c>
      <c r="Q188">
        <v>0.35030902348578491</v>
      </c>
      <c r="R188">
        <v>0.48924598269468478</v>
      </c>
      <c r="S188">
        <f t="shared" ref="S188:S190" si="66">(Q188*(J188-1)/J188)+(R188*(K188-1))/K188</f>
        <v>0.43757610694875271</v>
      </c>
      <c r="U188" t="s">
        <v>3</v>
      </c>
      <c r="V188" s="1">
        <v>97258</v>
      </c>
      <c r="W188" s="1">
        <v>17121</v>
      </c>
      <c r="X188" s="1">
        <v>114379</v>
      </c>
    </row>
    <row r="189" spans="1:24" x14ac:dyDescent="0.2">
      <c r="A189" t="s">
        <v>29</v>
      </c>
      <c r="B189">
        <v>0.1903686</v>
      </c>
      <c r="C189">
        <v>6.9248699999999996E-2</v>
      </c>
      <c r="D189">
        <v>2.75</v>
      </c>
      <c r="E189">
        <v>6.0000000000000001E-3</v>
      </c>
      <c r="F189">
        <v>5.4643700000000003E-2</v>
      </c>
      <c r="G189">
        <v>0.32609349999999998</v>
      </c>
      <c r="I189" s="1">
        <v>70</v>
      </c>
      <c r="J189" s="5">
        <f t="shared" si="62"/>
        <v>1.2979756691493616</v>
      </c>
      <c r="K189" s="5">
        <f t="shared" si="63"/>
        <v>2.8122260495075762</v>
      </c>
      <c r="L189">
        <f t="shared" si="64"/>
        <v>0.51224221510147072</v>
      </c>
      <c r="M189">
        <f t="shared" si="65"/>
        <v>0.22553611042642346</v>
      </c>
      <c r="N189">
        <f>W185/17121</f>
        <v>0.39314292389463235</v>
      </c>
      <c r="O189">
        <v>0.16271817434608132</v>
      </c>
      <c r="P189">
        <f>(L189*(J189-1) + M189*(K189-1))/(1+(M189*(K189-1)) + (L189*(J189-1)))</f>
        <v>0.35953194850196485</v>
      </c>
      <c r="Q189">
        <v>0.5141880849799435</v>
      </c>
      <c r="R189">
        <v>0.3011439607784876</v>
      </c>
      <c r="S189">
        <f t="shared" si="66"/>
        <v>0.31210204095547162</v>
      </c>
      <c r="U189" s="1"/>
      <c r="V189" s="1"/>
      <c r="W189" s="1"/>
    </row>
    <row r="190" spans="1:24" x14ac:dyDescent="0.2">
      <c r="A190" t="s">
        <v>30</v>
      </c>
      <c r="B190">
        <v>0.51212650000000004</v>
      </c>
      <c r="C190">
        <v>6.3077400000000006E-2</v>
      </c>
      <c r="D190">
        <v>8.1199999999999992</v>
      </c>
      <c r="E190">
        <v>0</v>
      </c>
      <c r="F190">
        <v>0.38849719999999999</v>
      </c>
      <c r="G190">
        <v>0.63575590000000004</v>
      </c>
      <c r="I190" s="1">
        <v>80</v>
      </c>
      <c r="J190" s="5">
        <f t="shared" si="62"/>
        <v>1.227169712304252</v>
      </c>
      <c r="K190" s="5">
        <f t="shared" si="63"/>
        <v>1.9172388928682127</v>
      </c>
      <c r="L190">
        <f t="shared" si="64"/>
        <v>0.57893388006150692</v>
      </c>
      <c r="M190">
        <f t="shared" si="65"/>
        <v>0.14851358277806254</v>
      </c>
      <c r="N190">
        <f>W186/17121</f>
        <v>0.24870042637696396</v>
      </c>
      <c r="O190">
        <v>0.10293477735338201</v>
      </c>
      <c r="P190">
        <f>(L190*(J190-1) + M190*(K190-1))/(1+(M190*(K190-1)) + (L190*(J190-1)))</f>
        <v>0.21119390141753655</v>
      </c>
      <c r="Q190">
        <v>0.60028182245185535</v>
      </c>
      <c r="R190">
        <v>0.15922968529826209</v>
      </c>
      <c r="S190">
        <f t="shared" si="66"/>
        <v>0.18730036434509278</v>
      </c>
      <c r="U190" s="1"/>
      <c r="V190" s="1"/>
      <c r="W190" s="1"/>
    </row>
    <row r="191" spans="1:24" x14ac:dyDescent="0.2">
      <c r="A191" t="s">
        <v>31</v>
      </c>
      <c r="B191">
        <v>1.095666</v>
      </c>
      <c r="C191">
        <v>6.3873600000000003E-2</v>
      </c>
      <c r="D191">
        <v>17.149999999999999</v>
      </c>
      <c r="E191">
        <v>0</v>
      </c>
      <c r="F191">
        <v>0.9704758</v>
      </c>
      <c r="G191">
        <v>1.2208559999999999</v>
      </c>
      <c r="U191" s="1"/>
      <c r="V191" s="1"/>
      <c r="W191" s="1"/>
    </row>
    <row r="192" spans="1:24" x14ac:dyDescent="0.2">
      <c r="A192" t="s">
        <v>32</v>
      </c>
      <c r="B192">
        <v>1.793687</v>
      </c>
      <c r="C192">
        <v>6.65187E-2</v>
      </c>
      <c r="D192">
        <v>26.97</v>
      </c>
      <c r="E192">
        <v>0</v>
      </c>
      <c r="F192">
        <v>1.663313</v>
      </c>
      <c r="G192">
        <v>1.924061</v>
      </c>
      <c r="J192" t="s">
        <v>37</v>
      </c>
      <c r="K192" t="s">
        <v>38</v>
      </c>
      <c r="L192" t="s">
        <v>23</v>
      </c>
      <c r="P192" t="s">
        <v>1</v>
      </c>
      <c r="R192" t="s">
        <v>58</v>
      </c>
      <c r="S192" t="s">
        <v>18</v>
      </c>
      <c r="U192" s="1"/>
      <c r="V192" s="1"/>
      <c r="W192" s="1"/>
    </row>
    <row r="193" spans="1:23" x14ac:dyDescent="0.2">
      <c r="A193" t="s">
        <v>33</v>
      </c>
      <c r="B193">
        <v>1.2127220000000001</v>
      </c>
      <c r="C193">
        <v>5.9451900000000002E-2</v>
      </c>
      <c r="D193">
        <v>20.399999999999999</v>
      </c>
      <c r="E193">
        <v>0</v>
      </c>
      <c r="F193">
        <v>1.096198</v>
      </c>
      <c r="G193">
        <v>1.3292459999999999</v>
      </c>
      <c r="I193" s="1">
        <v>50</v>
      </c>
      <c r="J193">
        <f>1-EXP(-EXP($B$204+B185+$B$200*5+$B$201*25))</f>
        <v>1.9113379666848562E-2</v>
      </c>
      <c r="K193">
        <f>1-EXP(-EXP($B$204+B189+$B$200*5+$B$201*25))</f>
        <v>2.3074797235356104E-2</v>
      </c>
      <c r="L193">
        <f>1-EXP(-EXP($B$204+B193+$B$200*5+$B$201*25+$B$202*5+$B$203*25))</f>
        <v>6.129400274770469E-2</v>
      </c>
      <c r="P193" s="9">
        <f>P187*N187+P188*N188+P189*N189+P190*N190</f>
        <v>0.3609413307314997</v>
      </c>
      <c r="Q193" s="5"/>
      <c r="R193" s="10">
        <f>P187*O187+P188*O188+P189*O189+P190*O190</f>
        <v>0.14939023650954905</v>
      </c>
      <c r="S193">
        <f>S187*N187+S188*N188+S189*N189+S190*N190</f>
        <v>0.32691600828913864</v>
      </c>
      <c r="U193" s="1"/>
      <c r="V193" s="1"/>
      <c r="W193" s="1"/>
    </row>
    <row r="194" spans="1:23" x14ac:dyDescent="0.2">
      <c r="A194" t="s">
        <v>34</v>
      </c>
      <c r="B194">
        <v>1.518791</v>
      </c>
      <c r="C194">
        <v>5.8861200000000002E-2</v>
      </c>
      <c r="D194">
        <v>25.8</v>
      </c>
      <c r="E194">
        <v>0</v>
      </c>
      <c r="F194">
        <v>1.4034260000000001</v>
      </c>
      <c r="G194">
        <v>1.6341570000000001</v>
      </c>
      <c r="I194" s="1">
        <v>60</v>
      </c>
      <c r="J194">
        <f t="shared" ref="J194" si="67">1-EXP(-EXP($B$204+B186+$B$200*5+$B$201*25))</f>
        <v>2.3650305125488158E-2</v>
      </c>
      <c r="K194">
        <f t="shared" ref="K194" si="68">1-EXP(-EXP($B$204+B190+$B$200*5+$B$201*25))</f>
        <v>3.1692785248927158E-2</v>
      </c>
      <c r="L194">
        <f t="shared" ref="L194" si="69">1-EXP(-EXP($B$204+B194+$B$200*5+$B$201*25+$B$202*5+$B$203*25))</f>
        <v>8.2316129241801983E-2</v>
      </c>
      <c r="N194" t="s">
        <v>42</v>
      </c>
      <c r="U194" s="1"/>
      <c r="V194" s="1"/>
      <c r="W194" s="1"/>
    </row>
    <row r="195" spans="1:23" x14ac:dyDescent="0.2">
      <c r="A195" t="s">
        <v>35</v>
      </c>
      <c r="B195">
        <v>2.0141330000000002</v>
      </c>
      <c r="C195">
        <v>6.3856499999999997E-2</v>
      </c>
      <c r="D195">
        <v>31.54</v>
      </c>
      <c r="E195">
        <v>0</v>
      </c>
      <c r="F195">
        <v>1.8889769999999999</v>
      </c>
      <c r="G195">
        <v>2.1392899999999999</v>
      </c>
      <c r="I195" s="1">
        <v>70</v>
      </c>
      <c r="J195">
        <f>1-EXP(-EXP($B$204+B187+$B$200*10+$B$201*100))</f>
        <v>4.2387238643213698E-2</v>
      </c>
      <c r="K195">
        <f>1-EXP(-EXP($B$204+B191+$B$200*10+$B$201*100))</f>
        <v>5.5017604441318979E-2</v>
      </c>
      <c r="L195">
        <f>1-EXP(-EXP($B$204+B195+$B$200*10+$B$201*100+$B$202*10+$B$203*100))</f>
        <v>0.11920249667913974</v>
      </c>
      <c r="N195">
        <v>50</v>
      </c>
      <c r="O195" s="1">
        <v>14010</v>
      </c>
      <c r="P195" s="1">
        <v>12939</v>
      </c>
      <c r="Q195" s="1">
        <v>15066</v>
      </c>
      <c r="R195" s="1">
        <v>42015</v>
      </c>
      <c r="U195" s="1"/>
      <c r="V195" s="1"/>
      <c r="W195" s="1"/>
    </row>
    <row r="196" spans="1:23" x14ac:dyDescent="0.2">
      <c r="A196" t="s">
        <v>36</v>
      </c>
      <c r="B196">
        <v>2.3847260000000001</v>
      </c>
      <c r="C196">
        <v>7.58355E-2</v>
      </c>
      <c r="D196">
        <v>31.45</v>
      </c>
      <c r="E196">
        <v>0</v>
      </c>
      <c r="F196">
        <v>2.2360910000000001</v>
      </c>
      <c r="G196">
        <v>2.5333610000000002</v>
      </c>
      <c r="I196" s="1">
        <v>80</v>
      </c>
      <c r="J196">
        <f>1-EXP(-EXP($B$204+B188+$B$200*10+$B$201*100))</f>
        <v>8.7601510263834559E-2</v>
      </c>
      <c r="K196">
        <f>1-EXP(-EXP($B$204+B192+$B$200*10+$B$201*100))</f>
        <v>0.10750192014788784</v>
      </c>
      <c r="L196">
        <f>1-EXP(-EXP($B$204+B196+$B$200*10+$B$201*100+$B$202*10+$B$203*100))</f>
        <v>0.16795302255181754</v>
      </c>
      <c r="N196">
        <v>60</v>
      </c>
      <c r="O196" s="1">
        <v>11899</v>
      </c>
      <c r="P196" s="1">
        <v>16202</v>
      </c>
      <c r="Q196" s="1">
        <v>12117</v>
      </c>
      <c r="R196" s="1">
        <v>40218</v>
      </c>
    </row>
    <row r="197" spans="1:23" x14ac:dyDescent="0.2">
      <c r="N197">
        <v>70</v>
      </c>
      <c r="O197" s="1">
        <v>6383</v>
      </c>
      <c r="P197" s="1">
        <v>12469</v>
      </c>
      <c r="Q197" s="1">
        <v>5490</v>
      </c>
      <c r="R197" s="1">
        <v>24342</v>
      </c>
    </row>
    <row r="198" spans="1:23" x14ac:dyDescent="0.2">
      <c r="A198" t="s">
        <v>63</v>
      </c>
      <c r="B198">
        <v>-6.8852300000000005E-2</v>
      </c>
      <c r="C198">
        <v>3.4055999999999999E-3</v>
      </c>
      <c r="D198">
        <v>-20.22</v>
      </c>
      <c r="E198">
        <v>0</v>
      </c>
      <c r="F198">
        <v>-7.55271E-2</v>
      </c>
      <c r="G198">
        <v>-6.2177400000000001E-2</v>
      </c>
      <c r="N198">
        <v>80</v>
      </c>
      <c r="O198" s="1">
        <v>2127</v>
      </c>
      <c r="P198" s="1">
        <v>4518</v>
      </c>
      <c r="Q198" s="1">
        <v>1159</v>
      </c>
      <c r="R198" s="1">
        <v>7804</v>
      </c>
    </row>
    <row r="199" spans="1:23" x14ac:dyDescent="0.2">
      <c r="A199" t="s">
        <v>64</v>
      </c>
      <c r="B199">
        <v>2.6439999999999998E-4</v>
      </c>
      <c r="C199">
        <v>8.0699999999999996E-5</v>
      </c>
      <c r="D199">
        <v>3.28</v>
      </c>
      <c r="E199">
        <v>1E-3</v>
      </c>
      <c r="F199">
        <v>1.064E-4</v>
      </c>
      <c r="G199">
        <v>4.2250000000000002E-4</v>
      </c>
      <c r="P199" t="s">
        <v>17</v>
      </c>
    </row>
    <row r="200" spans="1:23" x14ac:dyDescent="0.2">
      <c r="A200" t="s">
        <v>65</v>
      </c>
      <c r="B200">
        <v>-1.83118E-2</v>
      </c>
      <c r="C200">
        <v>3.7507E-3</v>
      </c>
      <c r="D200">
        <v>-4.88</v>
      </c>
      <c r="E200">
        <v>0</v>
      </c>
      <c r="F200">
        <v>-2.5662999999999998E-2</v>
      </c>
      <c r="G200">
        <v>-1.09605E-2</v>
      </c>
    </row>
    <row r="201" spans="1:23" x14ac:dyDescent="0.2">
      <c r="A201" t="s">
        <v>66</v>
      </c>
      <c r="B201">
        <v>9.5580000000000003E-4</v>
      </c>
      <c r="C201">
        <v>1.1790000000000001E-4</v>
      </c>
      <c r="D201">
        <v>8.11</v>
      </c>
      <c r="E201">
        <v>0</v>
      </c>
      <c r="F201">
        <v>7.2480000000000005E-4</v>
      </c>
      <c r="G201">
        <v>1.1869000000000001E-3</v>
      </c>
      <c r="I201" s="1"/>
      <c r="J201" s="5"/>
      <c r="K201" s="5"/>
    </row>
    <row r="202" spans="1:23" x14ac:dyDescent="0.2">
      <c r="A202" t="s">
        <v>67</v>
      </c>
      <c r="B202">
        <v>8.2549999999999995E-4</v>
      </c>
      <c r="C202">
        <v>4.4356999999999999E-3</v>
      </c>
      <c r="D202">
        <v>0.19</v>
      </c>
      <c r="E202">
        <v>0.85199999999999998</v>
      </c>
      <c r="F202">
        <v>-7.8682000000000005E-3</v>
      </c>
      <c r="G202">
        <v>9.5192000000000002E-3</v>
      </c>
      <c r="I202" s="1"/>
      <c r="J202" s="5"/>
      <c r="K202" s="5"/>
    </row>
    <row r="203" spans="1:23" x14ac:dyDescent="0.2">
      <c r="A203" t="s">
        <v>68</v>
      </c>
      <c r="B203">
        <v>-1.1892000000000001E-3</v>
      </c>
      <c r="C203">
        <v>1.618E-4</v>
      </c>
      <c r="D203">
        <v>-7.35</v>
      </c>
      <c r="E203">
        <v>0</v>
      </c>
      <c r="F203">
        <v>-1.5064E-3</v>
      </c>
      <c r="G203">
        <v>-8.721E-4</v>
      </c>
      <c r="I203" s="1"/>
      <c r="J203" s="5"/>
      <c r="K203" s="5"/>
    </row>
    <row r="204" spans="1:23" x14ac:dyDescent="0.2">
      <c r="A204" t="s">
        <v>24</v>
      </c>
      <c r="B204">
        <v>-3.8800690000000002</v>
      </c>
      <c r="C204">
        <v>5.3430999999999999E-2</v>
      </c>
      <c r="D204">
        <v>-72.62</v>
      </c>
      <c r="E204">
        <v>0</v>
      </c>
      <c r="F204">
        <v>-3.9847920000000001</v>
      </c>
      <c r="G204">
        <v>-3.775347</v>
      </c>
      <c r="I204" s="1"/>
      <c r="J204" s="5"/>
      <c r="K204" s="5"/>
    </row>
    <row r="208" spans="1:23" x14ac:dyDescent="0.2">
      <c r="U208" t="s">
        <v>47</v>
      </c>
    </row>
    <row r="209" spans="1:24" x14ac:dyDescent="0.2">
      <c r="A209" s="6" t="s">
        <v>71</v>
      </c>
      <c r="B209" s="6"/>
      <c r="C209" s="6"/>
      <c r="U209">
        <v>50</v>
      </c>
      <c r="V209" s="1">
        <v>6544</v>
      </c>
      <c r="W209" s="1">
        <v>602</v>
      </c>
      <c r="X209" s="1">
        <v>7146</v>
      </c>
    </row>
    <row r="210" spans="1:24" x14ac:dyDescent="0.2">
      <c r="J210" t="s">
        <v>4</v>
      </c>
      <c r="K210" t="s">
        <v>4</v>
      </c>
      <c r="U210">
        <v>60</v>
      </c>
      <c r="V210" s="1">
        <v>5222</v>
      </c>
      <c r="W210" s="1">
        <v>895</v>
      </c>
      <c r="X210" s="1">
        <v>6117</v>
      </c>
    </row>
    <row r="211" spans="1:24" x14ac:dyDescent="0.2">
      <c r="A211" t="s">
        <v>74</v>
      </c>
      <c r="J211" t="s">
        <v>11</v>
      </c>
      <c r="K211" t="s">
        <v>12</v>
      </c>
      <c r="L211" t="s">
        <v>13</v>
      </c>
      <c r="M211" t="s">
        <v>14</v>
      </c>
      <c r="N211" t="s">
        <v>61</v>
      </c>
      <c r="O211" t="s">
        <v>59</v>
      </c>
      <c r="P211" t="s">
        <v>17</v>
      </c>
      <c r="Q211" t="s">
        <v>15</v>
      </c>
      <c r="R211" t="s">
        <v>16</v>
      </c>
      <c r="S211" t="s">
        <v>18</v>
      </c>
      <c r="U211">
        <v>70</v>
      </c>
      <c r="V211" s="1">
        <v>2332</v>
      </c>
      <c r="W211" s="1">
        <v>1139</v>
      </c>
      <c r="X211" s="1">
        <v>3471</v>
      </c>
    </row>
    <row r="212" spans="1:24" x14ac:dyDescent="0.2">
      <c r="A212" t="s">
        <v>26</v>
      </c>
      <c r="B212">
        <v>-2.34088E-2</v>
      </c>
      <c r="C212">
        <v>0.1224914</v>
      </c>
      <c r="D212">
        <v>-0.19</v>
      </c>
      <c r="E212">
        <v>0.84799999999999998</v>
      </c>
      <c r="F212">
        <v>-0.26348749999999999</v>
      </c>
      <c r="G212">
        <v>0.2166699</v>
      </c>
      <c r="U212">
        <v>80</v>
      </c>
      <c r="V212" s="1">
        <v>407</v>
      </c>
      <c r="W212" s="1">
        <v>566</v>
      </c>
      <c r="X212" s="1">
        <v>973</v>
      </c>
    </row>
    <row r="213" spans="1:24" x14ac:dyDescent="0.2">
      <c r="A213" t="s">
        <v>27</v>
      </c>
      <c r="B213">
        <v>0.40691579999999999</v>
      </c>
      <c r="C213">
        <v>0.1278126</v>
      </c>
      <c r="D213">
        <v>3.18</v>
      </c>
      <c r="E213">
        <v>1E-3</v>
      </c>
      <c r="F213">
        <v>0.15640780000000001</v>
      </c>
      <c r="G213">
        <v>0.65742389999999995</v>
      </c>
      <c r="I213" s="1">
        <v>50</v>
      </c>
      <c r="J213" s="5">
        <f>K219/J219</f>
        <v>0.99990789138990654</v>
      </c>
      <c r="K213" s="5">
        <f>L219/J219</f>
        <v>1.8624242336688286</v>
      </c>
      <c r="L213">
        <f>P221/R221</f>
        <v>0.20780856423173805</v>
      </c>
      <c r="M213">
        <f>Q221/R221</f>
        <v>0.47467114469633359</v>
      </c>
      <c r="N213">
        <f>W209/3202</f>
        <v>0.18800749531542785</v>
      </c>
      <c r="O213">
        <v>1.4553014553014554E-2</v>
      </c>
      <c r="P213">
        <f>(L213*(J213-1) + M213*(K213-1))/(1+(M213*(K213-1)) + (L213*(J213-1)))</f>
        <v>0.29045242005942851</v>
      </c>
      <c r="Q213">
        <v>0.16943521594684385</v>
      </c>
      <c r="R213">
        <v>0.60465116279069764</v>
      </c>
      <c r="S213">
        <f>(Q213*(J213-1)/J213)+(R213*(K213-1))/K213</f>
        <v>0.27997742822850485</v>
      </c>
    </row>
    <row r="214" spans="1:24" x14ac:dyDescent="0.2">
      <c r="A214" t="s">
        <v>28</v>
      </c>
      <c r="B214">
        <v>1.109667</v>
      </c>
      <c r="C214">
        <v>0.1413925</v>
      </c>
      <c r="D214">
        <v>7.85</v>
      </c>
      <c r="E214">
        <v>0</v>
      </c>
      <c r="F214">
        <v>0.83254300000000003</v>
      </c>
      <c r="G214">
        <v>1.3867910000000001</v>
      </c>
      <c r="I214" s="1">
        <v>60</v>
      </c>
      <c r="J214" s="5">
        <f t="shared" ref="J214:J216" si="70">K220/J220</f>
        <v>1.2327911868573707</v>
      </c>
      <c r="K214" s="5">
        <f t="shared" ref="K214:K216" si="71">L220/J220</f>
        <v>2.3961674075562591</v>
      </c>
      <c r="L214">
        <f t="shared" ref="L214:L216" si="72">P222/R222</f>
        <v>0.28543403629230013</v>
      </c>
      <c r="M214">
        <f t="shared" ref="M214:M216" si="73">Q222/R222</f>
        <v>0.41948667647539645</v>
      </c>
      <c r="N214">
        <f>W210/3202</f>
        <v>0.27951280449718924</v>
      </c>
      <c r="O214">
        <v>2.1636126287289077E-2</v>
      </c>
      <c r="P214">
        <f>(L214*(J214-1) + M214*(K214-1))/(1+(M214*(K214-1)) + (L214*(J214-1)))</f>
        <v>0.39471714707047012</v>
      </c>
      <c r="Q214">
        <v>0.25139664804469275</v>
      </c>
      <c r="R214">
        <v>0.55642458100558656</v>
      </c>
      <c r="S214">
        <f t="shared" ref="S214:S216" si="74">(Q214*(J214-1)/J214)+(R214*(K214-1))/K214</f>
        <v>0.37168206639360352</v>
      </c>
      <c r="U214" t="s">
        <v>3</v>
      </c>
      <c r="V214" s="1">
        <v>14505</v>
      </c>
      <c r="W214" s="1">
        <v>3202</v>
      </c>
      <c r="X214" s="1">
        <v>17707</v>
      </c>
    </row>
    <row r="215" spans="1:24" x14ac:dyDescent="0.2">
      <c r="A215" t="s">
        <v>29</v>
      </c>
      <c r="B215">
        <v>-9.4300000000000002E-5</v>
      </c>
      <c r="C215">
        <v>0.13180629999999999</v>
      </c>
      <c r="D215">
        <v>0</v>
      </c>
      <c r="E215">
        <v>0.999</v>
      </c>
      <c r="F215">
        <v>-0.25842989999999999</v>
      </c>
      <c r="G215">
        <v>0.25824130000000001</v>
      </c>
      <c r="I215" s="1">
        <v>70</v>
      </c>
      <c r="J215" s="5">
        <f t="shared" si="70"/>
        <v>1.2985398389618545</v>
      </c>
      <c r="K215" s="5">
        <f t="shared" si="71"/>
        <v>2.3041859180541708</v>
      </c>
      <c r="L215">
        <f t="shared" si="72"/>
        <v>0.36761740132526649</v>
      </c>
      <c r="M215">
        <f t="shared" si="73"/>
        <v>0.33506194180351484</v>
      </c>
      <c r="N215">
        <f>W211/3202</f>
        <v>0.35571517801374142</v>
      </c>
      <c r="O215">
        <v>2.7534690325387998E-2</v>
      </c>
      <c r="P215">
        <f>(L215*(J215-1) + M215*(K215-1))/(1+(M215*(K215-1)) + (L215*(J215-1)))</f>
        <v>0.35347537944237539</v>
      </c>
      <c r="Q215">
        <v>0.35996488147497807</v>
      </c>
      <c r="R215">
        <v>0.41264266900790164</v>
      </c>
      <c r="S215">
        <f t="shared" si="74"/>
        <v>0.31631619849293691</v>
      </c>
      <c r="U215" s="1"/>
      <c r="V215" s="1"/>
      <c r="W215" s="1"/>
    </row>
    <row r="216" spans="1:24" x14ac:dyDescent="0.2">
      <c r="A216" t="s">
        <v>30</v>
      </c>
      <c r="B216">
        <v>0.19129450000000001</v>
      </c>
      <c r="C216">
        <v>0.1199011</v>
      </c>
      <c r="D216">
        <v>1.6</v>
      </c>
      <c r="E216">
        <v>0.111</v>
      </c>
      <c r="F216">
        <v>-4.37074E-2</v>
      </c>
      <c r="G216">
        <v>0.42629640000000002</v>
      </c>
      <c r="I216" s="1">
        <v>80</v>
      </c>
      <c r="J216" s="5">
        <f t="shared" si="70"/>
        <v>1.251806427299025</v>
      </c>
      <c r="K216" s="5">
        <f t="shared" si="71"/>
        <v>1.4346129872937257</v>
      </c>
      <c r="L216">
        <f t="shared" si="72"/>
        <v>0.41726618705035973</v>
      </c>
      <c r="M216">
        <f t="shared" si="73"/>
        <v>0.22713257965056527</v>
      </c>
      <c r="N216">
        <f>W212/3202</f>
        <v>0.17676452217364147</v>
      </c>
      <c r="O216">
        <v>1.368273461296717E-2</v>
      </c>
      <c r="P216">
        <f>(L216*(J216-1) + M216*(K216-1))/(1+(M216*(K216-1)) + (L216*(J216-1)))</f>
        <v>0.1692869272794989</v>
      </c>
      <c r="Q216">
        <v>0.44699646643109542</v>
      </c>
      <c r="R216">
        <v>0.22261484098939929</v>
      </c>
      <c r="S216">
        <f t="shared" si="74"/>
        <v>0.15735602406723137</v>
      </c>
      <c r="U216" s="1"/>
      <c r="V216" s="1"/>
      <c r="W216" s="1"/>
    </row>
    <row r="217" spans="1:24" x14ac:dyDescent="0.2">
      <c r="A217" t="s">
        <v>31</v>
      </c>
      <c r="B217">
        <v>0.67866139999999997</v>
      </c>
      <c r="C217">
        <v>0.122909</v>
      </c>
      <c r="D217">
        <v>5.52</v>
      </c>
      <c r="E217">
        <v>0</v>
      </c>
      <c r="F217">
        <v>0.43776419999999999</v>
      </c>
      <c r="G217">
        <v>0.91955869999999995</v>
      </c>
      <c r="U217" s="1"/>
      <c r="V217" s="1"/>
      <c r="W217" s="1"/>
    </row>
    <row r="218" spans="1:24" x14ac:dyDescent="0.2">
      <c r="A218" t="s">
        <v>32</v>
      </c>
      <c r="B218">
        <v>1.3526990000000001</v>
      </c>
      <c r="C218">
        <v>0.13613729999999999</v>
      </c>
      <c r="D218">
        <v>9.94</v>
      </c>
      <c r="E218">
        <v>0</v>
      </c>
      <c r="F218">
        <v>1.0858749999999999</v>
      </c>
      <c r="G218">
        <v>1.619524</v>
      </c>
      <c r="J218" t="s">
        <v>37</v>
      </c>
      <c r="K218" t="s">
        <v>38</v>
      </c>
      <c r="L218" t="s">
        <v>23</v>
      </c>
      <c r="P218" t="s">
        <v>1</v>
      </c>
      <c r="R218" t="s">
        <v>58</v>
      </c>
      <c r="S218" t="s">
        <v>18</v>
      </c>
      <c r="U218" s="1"/>
      <c r="V218" s="1"/>
      <c r="W218" s="1"/>
    </row>
    <row r="219" spans="1:24" x14ac:dyDescent="0.2">
      <c r="A219" t="s">
        <v>33</v>
      </c>
      <c r="B219">
        <v>0.66756720000000003</v>
      </c>
      <c r="C219">
        <v>0.10123119999999999</v>
      </c>
      <c r="D219">
        <v>6.59</v>
      </c>
      <c r="E219">
        <v>0</v>
      </c>
      <c r="F219">
        <v>0.46915770000000001</v>
      </c>
      <c r="G219">
        <v>0.86597679999999999</v>
      </c>
      <c r="I219" s="1">
        <v>50</v>
      </c>
      <c r="J219">
        <f>1-EXP(-EXP($B$230+B211+$B$226*5+$B$227*25))</f>
        <v>4.5677375695783895E-2</v>
      </c>
      <c r="K219">
        <f>1-EXP(-EXP($B$230+B215+$B$226*5+$B$227*25))</f>
        <v>4.5673168416195842E-2</v>
      </c>
      <c r="L219">
        <f>1-EXP(-EXP($B$230+B219+$B$226*5+$B$227*25+$B$228*5+$B$229*25))</f>
        <v>8.5070651426223498E-2</v>
      </c>
      <c r="P219" s="9">
        <f>P213*N213+P214*N214+P215*N215+P216*N216</f>
        <v>0.32059620909709829</v>
      </c>
      <c r="Q219" s="5"/>
      <c r="R219" s="10">
        <f>P213*O213+P214*O214+P215*O215+P216*O216</f>
        <v>2.4816251547863186E-2</v>
      </c>
      <c r="S219">
        <f>S213*N213+S214*N214+S215*N215+S216*N216</f>
        <v>0.29686118704601594</v>
      </c>
      <c r="U219" s="1"/>
      <c r="V219" s="1"/>
      <c r="W219" s="1"/>
    </row>
    <row r="220" spans="1:24" x14ac:dyDescent="0.2">
      <c r="A220" t="s">
        <v>34</v>
      </c>
      <c r="B220">
        <v>0.90859920000000005</v>
      </c>
      <c r="C220">
        <v>0.10225720000000001</v>
      </c>
      <c r="D220">
        <v>8.89</v>
      </c>
      <c r="E220">
        <v>0</v>
      </c>
      <c r="F220">
        <v>0.7081788</v>
      </c>
      <c r="G220">
        <v>1.1090199999999999</v>
      </c>
      <c r="I220" s="1">
        <v>60</v>
      </c>
      <c r="J220">
        <f t="shared" ref="J220" si="75">1-EXP(-EXP($B$230+B212+$B$226*5+$B$227*25))</f>
        <v>4.4644495317596067E-2</v>
      </c>
      <c r="K220">
        <f t="shared" ref="K220" si="76">1-EXP(-EXP($B$230+B216+$B$226*5+$B$227*25))</f>
        <v>5.5037340369227583E-2</v>
      </c>
      <c r="L220">
        <f t="shared" ref="L220" si="77">1-EXP(-EXP($B$230+B220+$B$226*5+$B$227*25+$B$228*5+$B$229*25))</f>
        <v>0.10697568460682172</v>
      </c>
      <c r="N220" t="s">
        <v>46</v>
      </c>
      <c r="U220" s="1"/>
      <c r="V220" s="1"/>
      <c r="W220" s="1"/>
    </row>
    <row r="221" spans="1:24" x14ac:dyDescent="0.2">
      <c r="A221" t="s">
        <v>35</v>
      </c>
      <c r="B221">
        <v>1.375548</v>
      </c>
      <c r="C221">
        <v>0.1159931</v>
      </c>
      <c r="D221">
        <v>11.86</v>
      </c>
      <c r="E221">
        <v>0</v>
      </c>
      <c r="F221">
        <v>1.1482060000000001</v>
      </c>
      <c r="G221">
        <v>1.6028899999999999</v>
      </c>
      <c r="I221" s="1">
        <v>70</v>
      </c>
      <c r="J221">
        <f>1-EXP(-EXP($B$230+B213+$B$226*10+$B$227*100))</f>
        <v>6.5909449460778036E-2</v>
      </c>
      <c r="K221">
        <f>1-EXP(-EXP($B$230+B217+$B$226*10+$B$227*100))</f>
        <v>8.5586045888863205E-2</v>
      </c>
      <c r="L221">
        <f>1-EXP(-EXP($B$230+B221+$B$226*10+$B$227*100+$B$228*10+$B$229*100))</f>
        <v>0.15186762531422782</v>
      </c>
      <c r="N221">
        <v>50</v>
      </c>
      <c r="O221" s="1">
        <v>2269</v>
      </c>
      <c r="P221" s="1">
        <v>1485</v>
      </c>
      <c r="Q221" s="1">
        <v>3392</v>
      </c>
      <c r="R221" s="1">
        <v>7146</v>
      </c>
      <c r="U221" s="1"/>
      <c r="V221" s="1"/>
      <c r="W221" s="1"/>
    </row>
    <row r="222" spans="1:24" x14ac:dyDescent="0.2">
      <c r="A222" t="s">
        <v>36</v>
      </c>
      <c r="B222">
        <v>1.589343</v>
      </c>
      <c r="C222">
        <v>0.1502947</v>
      </c>
      <c r="D222">
        <v>10.57</v>
      </c>
      <c r="E222">
        <v>0</v>
      </c>
      <c r="F222">
        <v>1.29477</v>
      </c>
      <c r="G222">
        <v>1.883915</v>
      </c>
      <c r="I222" s="1">
        <v>80</v>
      </c>
      <c r="J222">
        <f>1-EXP(-EXP($B$230+B214+$B$226*10+$B$227*100))</f>
        <v>0.12862228737131776</v>
      </c>
      <c r="K222">
        <f>1-EXP(-EXP($B$230+B218+$B$226*10+$B$227*100))</f>
        <v>0.16101020602531779</v>
      </c>
      <c r="L222">
        <f>1-EXP(-EXP($B$230+B222+$B$226*10+$B$227*100+$B$228*10+$B$229*100))</f>
        <v>0.18452320391831822</v>
      </c>
      <c r="N222">
        <v>60</v>
      </c>
      <c r="O222" s="1">
        <v>1805</v>
      </c>
      <c r="P222" s="1">
        <v>1746</v>
      </c>
      <c r="Q222" s="1">
        <v>2566</v>
      </c>
      <c r="R222" s="1">
        <v>6117</v>
      </c>
    </row>
    <row r="223" spans="1:24" x14ac:dyDescent="0.2">
      <c r="N223">
        <v>70</v>
      </c>
      <c r="O223" s="1">
        <v>1032</v>
      </c>
      <c r="P223" s="1">
        <v>1276</v>
      </c>
      <c r="Q223" s="1">
        <v>1163</v>
      </c>
      <c r="R223" s="1">
        <v>3471</v>
      </c>
    </row>
    <row r="224" spans="1:24" x14ac:dyDescent="0.2">
      <c r="A224" t="s">
        <v>63</v>
      </c>
      <c r="B224">
        <v>-6.7327399999999996E-2</v>
      </c>
      <c r="C224">
        <v>6.5497999999999997E-3</v>
      </c>
      <c r="D224">
        <v>-10.28</v>
      </c>
      <c r="E224">
        <v>0</v>
      </c>
      <c r="F224">
        <v>-8.0164799999999994E-2</v>
      </c>
      <c r="G224">
        <v>-5.44901E-2</v>
      </c>
      <c r="N224">
        <v>80</v>
      </c>
      <c r="O224" s="1">
        <v>346</v>
      </c>
      <c r="P224" s="1">
        <v>406</v>
      </c>
      <c r="Q224" s="1">
        <v>221</v>
      </c>
      <c r="R224" s="1">
        <v>973</v>
      </c>
    </row>
    <row r="225" spans="1:24" x14ac:dyDescent="0.2">
      <c r="A225" t="s">
        <v>64</v>
      </c>
      <c r="B225">
        <v>-6.3499999999999999E-5</v>
      </c>
      <c r="C225">
        <v>1.708E-4</v>
      </c>
      <c r="D225">
        <v>-0.37</v>
      </c>
      <c r="E225">
        <v>0.71</v>
      </c>
      <c r="F225">
        <v>-3.9829999999999998E-4</v>
      </c>
      <c r="G225">
        <v>2.7139999999999998E-4</v>
      </c>
    </row>
    <row r="226" spans="1:24" x14ac:dyDescent="0.2">
      <c r="A226" t="s">
        <v>65</v>
      </c>
      <c r="B226">
        <v>-1.9207599999999998E-2</v>
      </c>
      <c r="C226">
        <v>8.1096999999999992E-3</v>
      </c>
      <c r="D226">
        <v>-2.37</v>
      </c>
      <c r="E226">
        <v>1.7999999999999999E-2</v>
      </c>
      <c r="F226">
        <v>-3.51022E-2</v>
      </c>
      <c r="G226">
        <v>-3.3129000000000001E-3</v>
      </c>
      <c r="N226" t="s">
        <v>3</v>
      </c>
      <c r="O226" s="1">
        <v>5452</v>
      </c>
      <c r="P226" s="1">
        <v>4913</v>
      </c>
      <c r="Q226" s="1">
        <v>7342</v>
      </c>
      <c r="R226" s="1">
        <v>17707</v>
      </c>
    </row>
    <row r="227" spans="1:24" x14ac:dyDescent="0.2">
      <c r="A227" t="s">
        <v>66</v>
      </c>
      <c r="B227">
        <v>8.855E-4</v>
      </c>
      <c r="C227">
        <v>2.8029999999999998E-4</v>
      </c>
      <c r="D227">
        <v>3.16</v>
      </c>
      <c r="E227">
        <v>2E-3</v>
      </c>
      <c r="F227">
        <v>3.3619999999999999E-4</v>
      </c>
      <c r="G227">
        <v>1.4348E-3</v>
      </c>
      <c r="O227" s="1"/>
      <c r="P227" s="1"/>
      <c r="Q227" s="1"/>
      <c r="R227" s="1"/>
    </row>
    <row r="228" spans="1:24" x14ac:dyDescent="0.2">
      <c r="A228" t="s">
        <v>67</v>
      </c>
      <c r="B228">
        <v>-1.2823000000000001E-3</v>
      </c>
      <c r="C228">
        <v>9.2730999999999994E-3</v>
      </c>
      <c r="D228">
        <v>-0.14000000000000001</v>
      </c>
      <c r="E228">
        <v>0.89</v>
      </c>
      <c r="F228">
        <v>-1.94573E-2</v>
      </c>
      <c r="G228">
        <v>1.6892600000000001E-2</v>
      </c>
      <c r="O228" s="1"/>
      <c r="P228" s="1"/>
      <c r="Q228" s="1"/>
      <c r="R228" s="1"/>
    </row>
    <row r="229" spans="1:24" x14ac:dyDescent="0.2">
      <c r="A229" t="s">
        <v>68</v>
      </c>
      <c r="B229">
        <v>-7.3749999999999998E-4</v>
      </c>
      <c r="C229">
        <v>3.5070000000000001E-4</v>
      </c>
      <c r="D229">
        <v>-2.1</v>
      </c>
      <c r="E229">
        <v>3.5000000000000003E-2</v>
      </c>
      <c r="F229">
        <v>-1.4247999999999999E-3</v>
      </c>
      <c r="G229">
        <v>-5.0099999999999998E-5</v>
      </c>
      <c r="O229" s="1"/>
      <c r="P229" s="1"/>
      <c r="Q229" s="1"/>
      <c r="R229" s="1"/>
    </row>
    <row r="230" spans="1:24" x14ac:dyDescent="0.2">
      <c r="A230" t="s">
        <v>24</v>
      </c>
      <c r="B230">
        <v>-2.988966</v>
      </c>
      <c r="C230">
        <v>8.8672799999999996E-2</v>
      </c>
      <c r="D230">
        <v>-33.71</v>
      </c>
      <c r="E230">
        <v>0</v>
      </c>
      <c r="F230">
        <v>-3.1627610000000002</v>
      </c>
      <c r="G230">
        <v>-2.8151709999999999</v>
      </c>
      <c r="O230" s="1"/>
      <c r="P230" s="1"/>
      <c r="Q230" s="1"/>
      <c r="R230" s="1"/>
    </row>
    <row r="231" spans="1:24" x14ac:dyDescent="0.2">
      <c r="O231" s="1"/>
      <c r="P231" s="1"/>
      <c r="Q231" s="1"/>
      <c r="R231" s="1"/>
    </row>
    <row r="232" spans="1:24" x14ac:dyDescent="0.2">
      <c r="O232" s="1"/>
      <c r="P232" s="1"/>
      <c r="Q232" s="1"/>
      <c r="R232" s="1"/>
    </row>
    <row r="233" spans="1:24" x14ac:dyDescent="0.2">
      <c r="O233" s="1"/>
      <c r="P233" s="1"/>
      <c r="Q233" s="1"/>
      <c r="R233" s="1"/>
    </row>
    <row r="234" spans="1:24" x14ac:dyDescent="0.2">
      <c r="U234" t="s">
        <v>50</v>
      </c>
    </row>
    <row r="235" spans="1:24" x14ac:dyDescent="0.2">
      <c r="A235" s="6" t="s">
        <v>72</v>
      </c>
      <c r="B235" s="6"/>
      <c r="C235" s="6"/>
      <c r="U235">
        <v>50</v>
      </c>
      <c r="V235" s="1">
        <v>47452</v>
      </c>
      <c r="W235" s="1">
        <v>1530</v>
      </c>
      <c r="X235" s="1">
        <v>48982</v>
      </c>
    </row>
    <row r="236" spans="1:24" x14ac:dyDescent="0.2">
      <c r="J236" t="s">
        <v>4</v>
      </c>
      <c r="K236" t="s">
        <v>4</v>
      </c>
      <c r="U236">
        <v>60</v>
      </c>
      <c r="V236" s="1">
        <v>45779</v>
      </c>
      <c r="W236" s="1">
        <v>3217</v>
      </c>
      <c r="X236" s="1">
        <v>48996</v>
      </c>
    </row>
    <row r="237" spans="1:24" x14ac:dyDescent="0.2">
      <c r="A237" t="s">
        <v>74</v>
      </c>
      <c r="J237" t="s">
        <v>11</v>
      </c>
      <c r="K237" t="s">
        <v>12</v>
      </c>
      <c r="L237" t="s">
        <v>13</v>
      </c>
      <c r="M237" t="s">
        <v>14</v>
      </c>
      <c r="N237" t="s">
        <v>60</v>
      </c>
      <c r="O237" t="s">
        <v>59</v>
      </c>
      <c r="P237" t="s">
        <v>17</v>
      </c>
      <c r="Q237" t="s">
        <v>15</v>
      </c>
      <c r="R237" t="s">
        <v>16</v>
      </c>
      <c r="S237" t="s">
        <v>18</v>
      </c>
      <c r="U237">
        <v>70</v>
      </c>
      <c r="V237" s="1">
        <v>25275</v>
      </c>
      <c r="W237" s="1">
        <v>6901</v>
      </c>
      <c r="X237" s="1">
        <v>32176</v>
      </c>
    </row>
    <row r="238" spans="1:24" x14ac:dyDescent="0.2">
      <c r="A238" t="s">
        <v>26</v>
      </c>
      <c r="B238">
        <v>0.18380879999999999</v>
      </c>
      <c r="C238">
        <v>6.1461799999999997E-2</v>
      </c>
      <c r="D238">
        <v>2.99</v>
      </c>
      <c r="E238">
        <v>3.0000000000000001E-3</v>
      </c>
      <c r="F238">
        <v>6.3345899999999997E-2</v>
      </c>
      <c r="G238">
        <v>0.30427169999999998</v>
      </c>
      <c r="U238">
        <v>80</v>
      </c>
      <c r="V238" s="1">
        <v>5973</v>
      </c>
      <c r="W238" s="1">
        <v>5758</v>
      </c>
      <c r="X238" s="1">
        <v>11731</v>
      </c>
    </row>
    <row r="239" spans="1:24" x14ac:dyDescent="0.2">
      <c r="A239" t="s">
        <v>27</v>
      </c>
      <c r="B239">
        <v>0.82113650000000005</v>
      </c>
      <c r="C239">
        <v>6.0948799999999997E-2</v>
      </c>
      <c r="D239">
        <v>13.47</v>
      </c>
      <c r="E239">
        <v>0</v>
      </c>
      <c r="F239">
        <v>0.70167900000000005</v>
      </c>
      <c r="G239">
        <v>0.94059400000000004</v>
      </c>
      <c r="I239" s="1">
        <v>50</v>
      </c>
      <c r="J239" s="5">
        <f>K245/J245</f>
        <v>1.2514685579416029</v>
      </c>
      <c r="K239" s="5">
        <f>L245/J245</f>
        <v>2.9220074610231603</v>
      </c>
      <c r="L239">
        <f>P247/R247</f>
        <v>0.22932914131721857</v>
      </c>
      <c r="M239">
        <f>Q247/R247</f>
        <v>0.3163611122453146</v>
      </c>
      <c r="N239">
        <f>W235/17406</f>
        <v>8.790072388831438E-2</v>
      </c>
      <c r="O239">
        <v>3.698689745201373E-2</v>
      </c>
      <c r="P239">
        <f>(L239*(J239-1) + M239*(K239-1))/(1+(M239*(K239-1)) + (L239*(J239-1)))</f>
        <v>0.3996581004521319</v>
      </c>
      <c r="Q239">
        <v>0.18823529411764706</v>
      </c>
      <c r="R239">
        <v>0.52679738562091505</v>
      </c>
      <c r="S239">
        <f>(Q239*(J239-1)/J239)+(R239*(K239-1))/K239</f>
        <v>0.38433503560761029</v>
      </c>
    </row>
    <row r="240" spans="1:24" x14ac:dyDescent="0.2">
      <c r="A240" t="s">
        <v>28</v>
      </c>
      <c r="B240">
        <v>1.776081</v>
      </c>
      <c r="C240">
        <v>6.2303200000000003E-2</v>
      </c>
      <c r="D240">
        <v>28.51</v>
      </c>
      <c r="E240">
        <v>0</v>
      </c>
      <c r="F240">
        <v>1.653969</v>
      </c>
      <c r="G240">
        <v>1.898193</v>
      </c>
      <c r="I240" s="1">
        <v>60</v>
      </c>
      <c r="J240" s="5">
        <f t="shared" ref="J240:J242" si="78">K246/J246</f>
        <v>1.4549913815943258</v>
      </c>
      <c r="K240" s="5">
        <f t="shared" ref="K240:K242" si="79">L246/J246</f>
        <v>3.3255854287707547</v>
      </c>
      <c r="L240">
        <f t="shared" ref="L240:L242" si="80">P248/R248</f>
        <v>0.26118458649685689</v>
      </c>
      <c r="M240">
        <f t="shared" ref="M240:M242" si="81">Q248/R248</f>
        <v>0.2730018777043024</v>
      </c>
      <c r="N240">
        <f>W236/17406</f>
        <v>0.18482132597954729</v>
      </c>
      <c r="O240">
        <v>7.7769182420345209E-2</v>
      </c>
      <c r="P240">
        <f>(L240*(J240-1) + M240*(K240-1))/(1+(M240*(K240-1)) + (L240*(J240-1)))</f>
        <v>0.42978547221745744</v>
      </c>
      <c r="Q240">
        <v>0.24494870997824059</v>
      </c>
      <c r="R240">
        <v>0.46161019583462853</v>
      </c>
      <c r="S240">
        <f t="shared" ref="S240:S242" si="82">(Q240*(J240-1)/J240)+(R240*(K240-1))/K240</f>
        <v>0.39940258503704967</v>
      </c>
      <c r="U240" t="s">
        <v>3</v>
      </c>
      <c r="V240" s="1">
        <v>124479</v>
      </c>
      <c r="W240" s="1">
        <v>17406</v>
      </c>
      <c r="X240" s="1">
        <v>141885</v>
      </c>
    </row>
    <row r="241" spans="1:23" x14ac:dyDescent="0.2">
      <c r="A241" t="s">
        <v>29</v>
      </c>
      <c r="B241">
        <v>0.2258337</v>
      </c>
      <c r="C241">
        <v>7.5981000000000007E-2</v>
      </c>
      <c r="D241">
        <v>2.97</v>
      </c>
      <c r="E241">
        <v>3.0000000000000001E-3</v>
      </c>
      <c r="F241">
        <v>7.6913700000000002E-2</v>
      </c>
      <c r="G241">
        <v>0.37475380000000003</v>
      </c>
      <c r="I241" s="1">
        <v>70</v>
      </c>
      <c r="J241" s="5">
        <f t="shared" si="78"/>
        <v>1.4491870777473252</v>
      </c>
      <c r="K241" s="5">
        <f t="shared" si="79"/>
        <v>2.9383205438874236</v>
      </c>
      <c r="L241">
        <f t="shared" si="80"/>
        <v>0.28673545499751368</v>
      </c>
      <c r="M241">
        <f t="shared" si="81"/>
        <v>0.22435977125808057</v>
      </c>
      <c r="N241">
        <f>W237/17406</f>
        <v>0.39647248075376307</v>
      </c>
      <c r="O241">
        <v>0.1668278296185273</v>
      </c>
      <c r="P241">
        <f>(L241*(J241-1) + M241*(K241-1))/(1+(M241*(K241-1)) + (L241*(J241-1)))</f>
        <v>0.36048256040561466</v>
      </c>
      <c r="Q241">
        <v>0.30372409795681787</v>
      </c>
      <c r="R241">
        <v>0.31154905086219387</v>
      </c>
      <c r="S241">
        <f t="shared" si="82"/>
        <v>0.29966112056721439</v>
      </c>
      <c r="U241" s="1"/>
      <c r="V241" s="1"/>
      <c r="W241" s="1"/>
    </row>
    <row r="242" spans="1:23" x14ac:dyDescent="0.2">
      <c r="A242" t="s">
        <v>30</v>
      </c>
      <c r="B242">
        <v>0.56211279999999997</v>
      </c>
      <c r="C242">
        <v>6.3549400000000006E-2</v>
      </c>
      <c r="D242">
        <v>8.85</v>
      </c>
      <c r="E242">
        <v>0</v>
      </c>
      <c r="F242">
        <v>0.43755830000000001</v>
      </c>
      <c r="G242">
        <v>0.68666729999999998</v>
      </c>
      <c r="I242" s="1">
        <v>80</v>
      </c>
      <c r="J242" s="5">
        <f t="shared" si="78"/>
        <v>1.1678139575493514</v>
      </c>
      <c r="K242" s="5">
        <f t="shared" si="79"/>
        <v>1.9918695208830406</v>
      </c>
      <c r="L242">
        <f t="shared" si="80"/>
        <v>0.28633535077998468</v>
      </c>
      <c r="M242">
        <f t="shared" si="81"/>
        <v>0.16025914244309947</v>
      </c>
      <c r="N242">
        <f>W238/17406</f>
        <v>0.33080546937837529</v>
      </c>
      <c r="O242">
        <v>0.13919644152202293</v>
      </c>
      <c r="P242">
        <f>(L242*(J242-1) + M242*(K242-1))/(1+(M242*(K242-1)) + (L242*(J242-1)))</f>
        <v>0.17150454658620096</v>
      </c>
      <c r="Q242">
        <v>0.29645710316081975</v>
      </c>
      <c r="R242">
        <v>0.18166029871483153</v>
      </c>
      <c r="S242">
        <f t="shared" si="82"/>
        <v>0.13306005102362906</v>
      </c>
      <c r="U242" s="1"/>
      <c r="V242" s="1"/>
      <c r="W242" s="1"/>
    </row>
    <row r="243" spans="1:23" x14ac:dyDescent="0.2">
      <c r="A243" t="s">
        <v>31</v>
      </c>
      <c r="B243">
        <v>1.1980379999999999</v>
      </c>
      <c r="C243">
        <v>6.1766099999999997E-2</v>
      </c>
      <c r="D243">
        <v>19.399999999999999</v>
      </c>
      <c r="E243">
        <v>0</v>
      </c>
      <c r="F243">
        <v>1.0769789999999999</v>
      </c>
      <c r="G243">
        <v>1.3190980000000001</v>
      </c>
      <c r="U243" s="1"/>
      <c r="V243" s="1"/>
      <c r="W243" s="1"/>
    </row>
    <row r="244" spans="1:23" x14ac:dyDescent="0.2">
      <c r="A244" t="s">
        <v>32</v>
      </c>
      <c r="B244">
        <v>1.9370210000000001</v>
      </c>
      <c r="C244">
        <v>6.4991800000000002E-2</v>
      </c>
      <c r="D244">
        <v>29.8</v>
      </c>
      <c r="E244">
        <v>0</v>
      </c>
      <c r="F244">
        <v>1.8096399999999999</v>
      </c>
      <c r="G244">
        <v>2.064403</v>
      </c>
      <c r="J244" t="s">
        <v>37</v>
      </c>
      <c r="K244" t="s">
        <v>38</v>
      </c>
      <c r="L244" t="s">
        <v>23</v>
      </c>
      <c r="P244" t="s">
        <v>1</v>
      </c>
      <c r="R244" t="s">
        <v>58</v>
      </c>
      <c r="S244" t="s">
        <v>18</v>
      </c>
      <c r="U244" s="1"/>
      <c r="V244" s="1"/>
      <c r="W244" s="1"/>
    </row>
    <row r="245" spans="1:23" x14ac:dyDescent="0.2">
      <c r="A245" t="s">
        <v>33</v>
      </c>
      <c r="B245">
        <v>1.117729</v>
      </c>
      <c r="C245">
        <v>5.9631999999999998E-2</v>
      </c>
      <c r="D245">
        <v>18.739999999999998</v>
      </c>
      <c r="E245">
        <v>0</v>
      </c>
      <c r="F245">
        <v>1.000853</v>
      </c>
      <c r="G245">
        <v>1.2346060000000001</v>
      </c>
      <c r="I245" s="1">
        <v>50</v>
      </c>
      <c r="J245">
        <f>1-EXP(-EXP($B$256+B237+$B$252*5+$B$253*25))</f>
        <v>1.192213061056191E-2</v>
      </c>
      <c r="K245">
        <f>1-EXP(-EXP($B$256+B241+$B$252*5+$B$253*25))</f>
        <v>1.4920171602791354E-2</v>
      </c>
      <c r="L245">
        <f>1-EXP(-EXP($B$256+B245+$B$252*5+$B$253*25+$B$254*5+$B$255*25))</f>
        <v>3.4836554595354507E-2</v>
      </c>
      <c r="P245" s="9">
        <f>P239*N239+P240*N240+P241*N241+P242*N242</f>
        <v>0.31421981422600337</v>
      </c>
      <c r="Q245" s="5"/>
      <c r="R245" s="10">
        <f>P239*O239+P240*O240+P241*O241+P242*O242</f>
        <v>0.1322175237252288</v>
      </c>
      <c r="S245">
        <f>S239*N239+S240*N240+S241*N241+S242*N242</f>
        <v>0.2704258237028746</v>
      </c>
      <c r="U245" s="1"/>
      <c r="V245" s="1"/>
      <c r="W245" s="1"/>
    </row>
    <row r="246" spans="1:23" x14ac:dyDescent="0.2">
      <c r="A246" t="s">
        <v>34</v>
      </c>
      <c r="B246">
        <v>1.43631</v>
      </c>
      <c r="C246">
        <v>5.74461E-2</v>
      </c>
      <c r="D246">
        <v>25</v>
      </c>
      <c r="E246">
        <v>0</v>
      </c>
      <c r="F246">
        <v>1.323718</v>
      </c>
      <c r="G246">
        <v>1.548902</v>
      </c>
      <c r="I246" s="1">
        <v>60</v>
      </c>
      <c r="J246">
        <f t="shared" ref="J246" si="83">1-EXP(-EXP($B$256+B238+$B$252*5+$B$253*25))</f>
        <v>1.4310560534895211E-2</v>
      </c>
      <c r="K246">
        <f t="shared" ref="K246" si="84">1-EXP(-EXP($B$256+B242+$B$252*5+$B$253*25))</f>
        <v>2.0821742244056418E-2</v>
      </c>
      <c r="L246">
        <f t="shared" ref="L246" si="85">1-EXP(-EXP($B$256+B246+$B$252*5+$B$253*25+$B$254*5+$B$255*25))</f>
        <v>4.7590991592389331E-2</v>
      </c>
      <c r="N246" t="s">
        <v>49</v>
      </c>
      <c r="U246" s="1"/>
      <c r="V246" s="1"/>
      <c r="W246" s="1"/>
    </row>
    <row r="247" spans="1:23" x14ac:dyDescent="0.2">
      <c r="A247" t="s">
        <v>35</v>
      </c>
      <c r="B247">
        <v>2.0495019999999999</v>
      </c>
      <c r="C247">
        <v>6.15956E-2</v>
      </c>
      <c r="D247">
        <v>33.270000000000003</v>
      </c>
      <c r="E247">
        <v>0</v>
      </c>
      <c r="F247">
        <v>1.928777</v>
      </c>
      <c r="G247">
        <v>2.1702270000000001</v>
      </c>
      <c r="I247" s="1">
        <v>70</v>
      </c>
      <c r="J247">
        <f>1-EXP(-EXP($B$256+B239+$B$252*10+$B$253*100))</f>
        <v>2.5576857384263074E-2</v>
      </c>
      <c r="K247">
        <f>1-EXP(-EXP($B$256+B243+$B$252*10+$B$253*100))</f>
        <v>3.70656512106603E-2</v>
      </c>
      <c r="L247">
        <f>1-EXP(-EXP($B$256+B247+$B$252*10+$B$253*100+$B$254*10+$B$255*100))</f>
        <v>7.515300550025894E-2</v>
      </c>
      <c r="N247">
        <v>50</v>
      </c>
      <c r="O247" s="1">
        <v>22253</v>
      </c>
      <c r="P247" s="1">
        <v>11233</v>
      </c>
      <c r="Q247" s="1">
        <v>15496</v>
      </c>
      <c r="R247" s="1">
        <v>48982</v>
      </c>
      <c r="U247" s="1"/>
      <c r="V247" s="1"/>
      <c r="W247" s="1"/>
    </row>
    <row r="248" spans="1:23" x14ac:dyDescent="0.2">
      <c r="A248" t="s">
        <v>36</v>
      </c>
      <c r="B248">
        <v>2.6249750000000001</v>
      </c>
      <c r="C248">
        <v>6.9732500000000003E-2</v>
      </c>
      <c r="D248">
        <v>37.64</v>
      </c>
      <c r="E248">
        <v>0</v>
      </c>
      <c r="F248">
        <v>2.488302</v>
      </c>
      <c r="G248">
        <v>2.7616480000000001</v>
      </c>
      <c r="I248" s="1">
        <v>80</v>
      </c>
      <c r="J248">
        <f>1-EXP(-EXP($B$256+B240+$B$252*10+$B$253*100))</f>
        <v>6.5110427463993426E-2</v>
      </c>
      <c r="K248">
        <f>1-EXP(-EXP($B$256+B244+$B$252*10+$B$253*100))</f>
        <v>7.6036865974456136E-2</v>
      </c>
      <c r="L248">
        <f>1-EXP(-EXP($B$256+B248+$B$252*10+$B$253*100+$B$254*10+$B$255*100))</f>
        <v>0.12969147595719455</v>
      </c>
      <c r="N248">
        <v>60</v>
      </c>
      <c r="O248" s="1">
        <v>22823</v>
      </c>
      <c r="P248" s="1">
        <v>12797</v>
      </c>
      <c r="Q248" s="1">
        <v>13376</v>
      </c>
      <c r="R248" s="1">
        <v>48996</v>
      </c>
      <c r="U248" s="1"/>
      <c r="V248" s="1"/>
      <c r="W248" s="1"/>
    </row>
    <row r="249" spans="1:23" x14ac:dyDescent="0.2">
      <c r="N249">
        <v>70</v>
      </c>
      <c r="O249" s="1">
        <v>15731</v>
      </c>
      <c r="P249" s="1">
        <v>9226</v>
      </c>
      <c r="Q249" s="1">
        <v>7219</v>
      </c>
      <c r="R249" s="1">
        <v>32176</v>
      </c>
      <c r="U249" s="1"/>
      <c r="V249" s="1"/>
      <c r="W249" s="1"/>
    </row>
    <row r="250" spans="1:23" x14ac:dyDescent="0.2">
      <c r="A250" t="s">
        <v>63</v>
      </c>
      <c r="B250">
        <v>-7.2205599999999995E-2</v>
      </c>
      <c r="C250">
        <v>3.875E-3</v>
      </c>
      <c r="D250">
        <v>-18.63</v>
      </c>
      <c r="E250">
        <v>0</v>
      </c>
      <c r="F250">
        <v>-7.9800399999999994E-2</v>
      </c>
      <c r="G250">
        <v>-6.4610799999999996E-2</v>
      </c>
      <c r="N250">
        <v>80</v>
      </c>
      <c r="O250" s="1">
        <v>6492</v>
      </c>
      <c r="P250" s="1">
        <v>3359</v>
      </c>
      <c r="Q250" s="1">
        <v>1880</v>
      </c>
      <c r="R250" s="1">
        <v>11731</v>
      </c>
    </row>
    <row r="251" spans="1:23" x14ac:dyDescent="0.2">
      <c r="A251" t="s">
        <v>64</v>
      </c>
      <c r="B251">
        <v>5.2139999999999999E-4</v>
      </c>
      <c r="C251">
        <v>8.5099999999999995E-5</v>
      </c>
      <c r="D251">
        <v>6.12</v>
      </c>
      <c r="E251">
        <v>0</v>
      </c>
      <c r="F251">
        <v>3.545E-4</v>
      </c>
      <c r="G251">
        <v>6.8829999999999998E-4</v>
      </c>
    </row>
    <row r="252" spans="1:23" x14ac:dyDescent="0.2">
      <c r="A252" t="s">
        <v>65</v>
      </c>
      <c r="B252">
        <v>-2.8465299999999999E-2</v>
      </c>
      <c r="C252">
        <v>4.0301E-3</v>
      </c>
      <c r="D252">
        <v>-7.06</v>
      </c>
      <c r="E252">
        <v>0</v>
      </c>
      <c r="F252">
        <v>-3.6364300000000002E-2</v>
      </c>
      <c r="G252">
        <v>-2.0566399999999999E-2</v>
      </c>
      <c r="N252" t="s">
        <v>3</v>
      </c>
      <c r="O252" s="1">
        <v>67299</v>
      </c>
      <c r="P252" s="1">
        <v>36615</v>
      </c>
      <c r="Q252" s="1">
        <v>37971</v>
      </c>
      <c r="R252" s="1">
        <v>141885</v>
      </c>
    </row>
    <row r="253" spans="1:23" x14ac:dyDescent="0.2">
      <c r="A253" t="s">
        <v>66</v>
      </c>
      <c r="B253">
        <v>1.2189E-3</v>
      </c>
      <c r="C253">
        <v>1.204E-4</v>
      </c>
      <c r="D253">
        <v>10.119999999999999</v>
      </c>
      <c r="E253">
        <v>0</v>
      </c>
      <c r="F253">
        <v>9.8290000000000009E-4</v>
      </c>
      <c r="G253">
        <v>1.4549999999999999E-3</v>
      </c>
      <c r="O253" s="1"/>
      <c r="P253" s="1"/>
      <c r="Q253" s="1"/>
      <c r="R253" s="1"/>
    </row>
    <row r="254" spans="1:23" x14ac:dyDescent="0.2">
      <c r="A254" t="s">
        <v>67</v>
      </c>
      <c r="B254">
        <v>-1.0445000000000001E-3</v>
      </c>
      <c r="C254">
        <v>4.8585E-3</v>
      </c>
      <c r="D254">
        <v>-0.21</v>
      </c>
      <c r="E254">
        <v>0.83</v>
      </c>
      <c r="F254">
        <v>-1.0566900000000001E-2</v>
      </c>
      <c r="G254">
        <v>8.4779999999999994E-3</v>
      </c>
      <c r="O254" s="1"/>
      <c r="P254" s="1"/>
      <c r="Q254" s="1"/>
      <c r="R254" s="1"/>
    </row>
    <row r="255" spans="1:23" x14ac:dyDescent="0.2">
      <c r="A255" t="s">
        <v>68</v>
      </c>
      <c r="B255">
        <v>-1.142E-3</v>
      </c>
      <c r="C255">
        <v>1.6479999999999999E-4</v>
      </c>
      <c r="D255">
        <v>-6.93</v>
      </c>
      <c r="E255">
        <v>0</v>
      </c>
      <c r="F255">
        <v>-1.4649999999999999E-3</v>
      </c>
      <c r="G255">
        <v>-8.1899999999999996E-4</v>
      </c>
      <c r="O255" s="1"/>
      <c r="P255" s="1"/>
      <c r="Q255" s="1"/>
      <c r="R255" s="1"/>
    </row>
    <row r="256" spans="1:23" x14ac:dyDescent="0.2">
      <c r="A256" t="s">
        <v>24</v>
      </c>
      <c r="B256">
        <v>-4.3115139999999998</v>
      </c>
      <c r="C256">
        <v>5.0705899999999998E-2</v>
      </c>
      <c r="D256">
        <v>-85.03</v>
      </c>
      <c r="E256">
        <v>0</v>
      </c>
      <c r="F256">
        <v>-4.4108960000000002</v>
      </c>
      <c r="G256">
        <v>-4.2121320000000004</v>
      </c>
      <c r="O256" s="1"/>
      <c r="P256" s="1"/>
      <c r="Q256" s="1"/>
      <c r="R256" s="1"/>
    </row>
    <row r="257" spans="1:24" x14ac:dyDescent="0.2">
      <c r="O257" s="1"/>
      <c r="P257" s="1"/>
      <c r="Q257" s="1"/>
      <c r="R257" s="1"/>
    </row>
    <row r="258" spans="1:24" x14ac:dyDescent="0.2">
      <c r="O258" s="1"/>
      <c r="P258" s="1"/>
      <c r="Q258" s="1"/>
      <c r="R258" s="1"/>
    </row>
    <row r="259" spans="1:24" x14ac:dyDescent="0.2">
      <c r="O259" s="1"/>
      <c r="P259" s="1"/>
      <c r="Q259" s="1"/>
      <c r="R259" s="1"/>
    </row>
    <row r="260" spans="1:24" x14ac:dyDescent="0.2">
      <c r="O260" s="1"/>
      <c r="P260" s="1"/>
      <c r="Q260" s="1"/>
      <c r="R260" s="1"/>
    </row>
    <row r="261" spans="1:24" x14ac:dyDescent="0.2">
      <c r="O261" s="1"/>
      <c r="P261" s="1"/>
      <c r="Q261" s="1"/>
      <c r="R261" s="1"/>
    </row>
    <row r="262" spans="1:24" x14ac:dyDescent="0.2">
      <c r="U262" t="s">
        <v>53</v>
      </c>
    </row>
    <row r="263" spans="1:24" x14ac:dyDescent="0.2">
      <c r="A263" s="6" t="s">
        <v>73</v>
      </c>
      <c r="B263" s="6"/>
      <c r="C263" s="6"/>
      <c r="U263">
        <v>50</v>
      </c>
      <c r="V263" s="1">
        <v>9926</v>
      </c>
      <c r="W263" s="1">
        <v>583</v>
      </c>
      <c r="X263" s="1">
        <v>10509</v>
      </c>
    </row>
    <row r="264" spans="1:24" x14ac:dyDescent="0.2">
      <c r="J264" t="s">
        <v>4</v>
      </c>
      <c r="K264" t="s">
        <v>4</v>
      </c>
      <c r="U264">
        <v>60</v>
      </c>
      <c r="V264" s="1">
        <v>8482</v>
      </c>
      <c r="W264" s="1">
        <v>911</v>
      </c>
      <c r="X264" s="1">
        <v>9393</v>
      </c>
    </row>
    <row r="265" spans="1:24" x14ac:dyDescent="0.2">
      <c r="A265" t="s">
        <v>74</v>
      </c>
      <c r="J265" t="s">
        <v>11</v>
      </c>
      <c r="K265" t="s">
        <v>12</v>
      </c>
      <c r="L265" t="s">
        <v>13</v>
      </c>
      <c r="M265" t="s">
        <v>14</v>
      </c>
      <c r="N265" t="s">
        <v>44</v>
      </c>
      <c r="O265" t="s">
        <v>59</v>
      </c>
      <c r="P265" t="s">
        <v>17</v>
      </c>
      <c r="Q265" t="s">
        <v>15</v>
      </c>
      <c r="R265" t="s">
        <v>16</v>
      </c>
      <c r="S265" t="s">
        <v>18</v>
      </c>
      <c r="U265">
        <v>70</v>
      </c>
      <c r="V265" s="1">
        <v>4164</v>
      </c>
      <c r="W265" s="1">
        <v>1370</v>
      </c>
      <c r="X265" s="1">
        <v>5534</v>
      </c>
    </row>
    <row r="266" spans="1:24" x14ac:dyDescent="0.2">
      <c r="A266" t="s">
        <v>26</v>
      </c>
      <c r="B266">
        <v>2.3955400000000002E-2</v>
      </c>
      <c r="C266">
        <v>9.23258E-2</v>
      </c>
      <c r="D266">
        <v>0.26</v>
      </c>
      <c r="E266">
        <v>0.79500000000000004</v>
      </c>
      <c r="F266">
        <v>-0.1569999</v>
      </c>
      <c r="G266">
        <v>0.2049107</v>
      </c>
      <c r="U266">
        <v>80</v>
      </c>
      <c r="V266" s="1">
        <v>941</v>
      </c>
      <c r="W266" s="1">
        <v>773</v>
      </c>
      <c r="X266" s="1">
        <v>1714</v>
      </c>
    </row>
    <row r="267" spans="1:24" x14ac:dyDescent="0.2">
      <c r="A267" t="s">
        <v>27</v>
      </c>
      <c r="B267">
        <v>0.58627969999999996</v>
      </c>
      <c r="C267">
        <v>9.5936099999999996E-2</v>
      </c>
      <c r="D267">
        <v>6.11</v>
      </c>
      <c r="E267">
        <v>0</v>
      </c>
      <c r="F267">
        <v>0.3982483</v>
      </c>
      <c r="G267">
        <v>0.77431110000000003</v>
      </c>
      <c r="I267" s="1">
        <v>50</v>
      </c>
      <c r="J267" s="5">
        <f>K273/J273</f>
        <v>1.0842406358136578</v>
      </c>
      <c r="K267" s="5">
        <f>L273/J273</f>
        <v>1.9899177065799674</v>
      </c>
      <c r="L267">
        <f>P275/R275</f>
        <v>0.15472452183842419</v>
      </c>
      <c r="M267">
        <f>Q275/R275</f>
        <v>0.34998572652012561</v>
      </c>
      <c r="N267">
        <f>W263/3637</f>
        <v>0.16029694803409403</v>
      </c>
      <c r="O267">
        <v>1.4093700140211799E-2</v>
      </c>
      <c r="P267">
        <f>(L267*(J267-1) + M267*(K267-1))/(1+(M267*(K267-1)) + (L267*(J267-1)))</f>
        <v>0.26443067115905289</v>
      </c>
      <c r="Q267">
        <v>0.13893653516295026</v>
      </c>
      <c r="R267">
        <v>0.47341337907375641</v>
      </c>
      <c r="S267">
        <f>(Q267*(J267-1)/J267)+(R267*(K267-1))/K267</f>
        <v>0.24630211625362164</v>
      </c>
    </row>
    <row r="268" spans="1:24" x14ac:dyDescent="0.2">
      <c r="A268" t="s">
        <v>28</v>
      </c>
      <c r="B268">
        <v>1.2146999999999999</v>
      </c>
      <c r="C268">
        <v>0.1045648</v>
      </c>
      <c r="D268">
        <v>11.62</v>
      </c>
      <c r="E268">
        <v>0</v>
      </c>
      <c r="F268">
        <v>1.0097560000000001</v>
      </c>
      <c r="G268">
        <v>1.419643</v>
      </c>
      <c r="I268" s="1">
        <v>60</v>
      </c>
      <c r="J268" s="5">
        <f t="shared" ref="J268:J270" si="86">K274/J274</f>
        <v>1.4631389988112344</v>
      </c>
      <c r="K268" s="5">
        <f t="shared" ref="K268:K270" si="87">L274/J274</f>
        <v>2.4660339233683621</v>
      </c>
      <c r="L268">
        <f t="shared" ref="L268:L270" si="88">P276/R276</f>
        <v>0.19259022676461193</v>
      </c>
      <c r="M268">
        <f t="shared" ref="M268:M270" si="89">Q276/R276</f>
        <v>0.28404130735654209</v>
      </c>
      <c r="N268">
        <f>W264/3637</f>
        <v>0.25048116579598573</v>
      </c>
      <c r="O268">
        <v>2.2022917371754581E-2</v>
      </c>
      <c r="P268">
        <f>(L268*(J268-1) + M268*(K268-1))/(1+(M268*(K268-1)) + (L268*(J268-1)))</f>
        <v>0.33581748090761238</v>
      </c>
      <c r="Q268">
        <v>0.21295279912184412</v>
      </c>
      <c r="R268">
        <v>0.40944017563117452</v>
      </c>
      <c r="S268">
        <f t="shared" ref="S268:S270" si="90">(Q268*(J268-1)/J268)+(R268*(K268-1))/K268</f>
        <v>0.31081596466230033</v>
      </c>
      <c r="U268" t="s">
        <v>3</v>
      </c>
      <c r="V268" s="1">
        <v>23513</v>
      </c>
      <c r="W268" s="1">
        <v>3637</v>
      </c>
      <c r="X268" s="1">
        <v>27150</v>
      </c>
    </row>
    <row r="269" spans="1:24" x14ac:dyDescent="0.2">
      <c r="A269" t="s">
        <v>29</v>
      </c>
      <c r="B269">
        <v>8.2123000000000002E-2</v>
      </c>
      <c r="C269">
        <v>0.1296747</v>
      </c>
      <c r="D269">
        <v>0.63</v>
      </c>
      <c r="E269">
        <v>0.52700000000000002</v>
      </c>
      <c r="F269">
        <v>-0.17203479999999999</v>
      </c>
      <c r="G269">
        <v>0.33628079999999999</v>
      </c>
      <c r="I269" s="1">
        <v>70</v>
      </c>
      <c r="J269" s="5">
        <f t="shared" si="86"/>
        <v>1.4181952920720577</v>
      </c>
      <c r="K269" s="5">
        <f t="shared" si="87"/>
        <v>1.8734233364813964</v>
      </c>
      <c r="L269">
        <f t="shared" si="88"/>
        <v>0.22334658474882543</v>
      </c>
      <c r="M269">
        <f t="shared" si="89"/>
        <v>0.21593783881460066</v>
      </c>
      <c r="N269">
        <f>W265/3637</f>
        <v>0.37668408028594996</v>
      </c>
      <c r="O269">
        <v>3.3118986607358701E-2</v>
      </c>
      <c r="P269">
        <f>(L269*(J269-1) + M269*(K269-1))/(1+(M269*(K269-1)) + (L269*(J269-1)))</f>
        <v>0.21997344598974969</v>
      </c>
      <c r="Q269">
        <v>0.25036496350364962</v>
      </c>
      <c r="R269">
        <v>0.25620437956204378</v>
      </c>
      <c r="S269">
        <f t="shared" si="90"/>
        <v>0.19327428971766158</v>
      </c>
    </row>
    <row r="270" spans="1:24" x14ac:dyDescent="0.2">
      <c r="A270" t="s">
        <v>30</v>
      </c>
      <c r="B270">
        <v>0.41157539999999998</v>
      </c>
      <c r="C270">
        <v>0.1054567</v>
      </c>
      <c r="D270">
        <v>3.9</v>
      </c>
      <c r="E270">
        <v>0</v>
      </c>
      <c r="F270">
        <v>0.20488410000000001</v>
      </c>
      <c r="G270">
        <v>0.61826680000000001</v>
      </c>
      <c r="I270" s="1">
        <v>80</v>
      </c>
      <c r="J270" s="5">
        <f t="shared" si="86"/>
        <v>0.985181960017675</v>
      </c>
      <c r="K270" s="5">
        <f t="shared" si="87"/>
        <v>1.2501720621090788</v>
      </c>
      <c r="L270">
        <f t="shared" si="88"/>
        <v>0.21353558926487748</v>
      </c>
      <c r="M270">
        <f t="shared" si="89"/>
        <v>0.16511085180863477</v>
      </c>
      <c r="N270">
        <f>W266/3637</f>
        <v>0.21253780588397031</v>
      </c>
      <c r="O270">
        <v>1.8686844268239616E-2</v>
      </c>
      <c r="P270">
        <f>(L270*(J270-1) + M270*(K270-1))/(1+(M270*(K270-1)) + (L270*(J270-1)))</f>
        <v>3.6740586022569501E-2</v>
      </c>
      <c r="Q270">
        <v>0.20310478654592498</v>
      </c>
      <c r="R270">
        <v>0.16429495472186287</v>
      </c>
      <c r="S270">
        <f t="shared" si="90"/>
        <v>2.9822198359215978E-2</v>
      </c>
    </row>
    <row r="271" spans="1:24" x14ac:dyDescent="0.2">
      <c r="A271" t="s">
        <v>31</v>
      </c>
      <c r="B271">
        <v>0.94619589999999998</v>
      </c>
      <c r="C271">
        <v>0.10313319999999999</v>
      </c>
      <c r="D271">
        <v>9.17</v>
      </c>
      <c r="E271">
        <v>0</v>
      </c>
      <c r="F271">
        <v>0.74405860000000001</v>
      </c>
      <c r="G271">
        <v>1.148333</v>
      </c>
    </row>
    <row r="272" spans="1:24" x14ac:dyDescent="0.2">
      <c r="A272" t="s">
        <v>32</v>
      </c>
      <c r="B272">
        <v>1.199068</v>
      </c>
      <c r="C272">
        <v>0.12519910000000001</v>
      </c>
      <c r="D272">
        <v>9.58</v>
      </c>
      <c r="E272">
        <v>0</v>
      </c>
      <c r="F272">
        <v>0.95368189999999997</v>
      </c>
      <c r="G272">
        <v>1.444453</v>
      </c>
      <c r="J272" t="s">
        <v>37</v>
      </c>
      <c r="K272" t="s">
        <v>38</v>
      </c>
      <c r="L272" t="s">
        <v>23</v>
      </c>
      <c r="P272" t="s">
        <v>1</v>
      </c>
      <c r="R272" t="s">
        <v>58</v>
      </c>
      <c r="S272" t="s">
        <v>18</v>
      </c>
    </row>
    <row r="273" spans="1:19" x14ac:dyDescent="0.2">
      <c r="A273" t="s">
        <v>33</v>
      </c>
      <c r="B273">
        <v>0.70431359999999998</v>
      </c>
      <c r="C273">
        <v>9.0868000000000004E-2</v>
      </c>
      <c r="D273">
        <v>7.75</v>
      </c>
      <c r="E273">
        <v>0</v>
      </c>
      <c r="F273">
        <v>0.52621549999999995</v>
      </c>
      <c r="G273">
        <v>0.88241170000000002</v>
      </c>
      <c r="I273" s="1">
        <v>50</v>
      </c>
      <c r="J273">
        <f>1-EXP(-EXP($B$284+B265+$B$280*5+$B$281*25))</f>
        <v>2.8774823760443047E-2</v>
      </c>
      <c r="K273">
        <f>1-EXP(-EXP($B$284+B269+$B$280*5+$B$281*25))</f>
        <v>3.1198833209448718E-2</v>
      </c>
      <c r="L273">
        <f>1-EXP(-EXP($B$284+B273+$B$280*5+$B$281*25+$B$282*5+$B$283*25))</f>
        <v>5.7259531304623579E-2</v>
      </c>
      <c r="P273" s="9">
        <f>P267*N267+P268*N268+P269*N269+P270*N270</f>
        <v>0.21717264239592138</v>
      </c>
      <c r="Q273" s="5"/>
      <c r="R273" s="10">
        <f>P267*O267+P268*O268+P269*O269+P270*O270</f>
        <v>1.909435044224644E-2</v>
      </c>
      <c r="S273">
        <f>S267*N267+S268*N268+S269*N269+S270*N270</f>
        <v>0.19647671537753295</v>
      </c>
    </row>
    <row r="274" spans="1:19" x14ac:dyDescent="0.2">
      <c r="A274" t="s">
        <v>34</v>
      </c>
      <c r="B274">
        <v>0.9505749</v>
      </c>
      <c r="C274">
        <v>9.02308E-2</v>
      </c>
      <c r="D274">
        <v>10.53</v>
      </c>
      <c r="E274">
        <v>0</v>
      </c>
      <c r="F274">
        <v>0.77372569999999996</v>
      </c>
      <c r="G274">
        <v>1.127424</v>
      </c>
      <c r="I274" s="1">
        <v>60</v>
      </c>
      <c r="J274">
        <f t="shared" ref="J274" si="91">1-EXP(-EXP($B$284+B266+$B$280*5+$B$281*25))</f>
        <v>2.9462080757384435E-2</v>
      </c>
      <c r="K274">
        <f t="shared" ref="K274" si="92">1-EXP(-EXP($B$284+B270+$B$280*5+$B$281*25))</f>
        <v>4.3107119342255196E-2</v>
      </c>
      <c r="L274">
        <f t="shared" ref="L274" si="93">1-EXP(-EXP($B$284+B274+$B$280*5+$B$281*25+$B$282*5+$B$283*25))</f>
        <v>7.2654490600728261E-2</v>
      </c>
      <c r="N274" t="s">
        <v>52</v>
      </c>
    </row>
    <row r="275" spans="1:19" x14ac:dyDescent="0.2">
      <c r="A275" t="s">
        <v>35</v>
      </c>
      <c r="B275">
        <v>1.270535</v>
      </c>
      <c r="C275">
        <v>0.10909290000000001</v>
      </c>
      <c r="D275">
        <v>11.65</v>
      </c>
      <c r="E275">
        <v>0</v>
      </c>
      <c r="F275">
        <v>1.056716</v>
      </c>
      <c r="G275">
        <v>1.484353</v>
      </c>
      <c r="I275" s="1">
        <v>70</v>
      </c>
      <c r="J275">
        <f>1-EXP(-EXP($B$284+B267+$B$280*10+$B$281*100))</f>
        <v>4.7921467690962283E-2</v>
      </c>
      <c r="K275">
        <f>1-EXP(-EXP($B$284+B271+$B$280*10+$B$281*100))</f>
        <v>6.7961999868505929E-2</v>
      </c>
      <c r="L275">
        <f>1-EXP(-EXP($B$284+B275+$B$280*10+$B$281*100+$B$282*10+$B$283*100))</f>
        <v>8.9777195890688E-2</v>
      </c>
      <c r="N275">
        <v>50</v>
      </c>
      <c r="O275" s="1">
        <v>5205</v>
      </c>
      <c r="P275" s="1">
        <v>1626</v>
      </c>
      <c r="Q275" s="1">
        <v>3678</v>
      </c>
      <c r="R275" s="1">
        <v>10509</v>
      </c>
    </row>
    <row r="276" spans="1:19" x14ac:dyDescent="0.2">
      <c r="A276" t="s">
        <v>36</v>
      </c>
      <c r="B276">
        <v>1.484256</v>
      </c>
      <c r="C276">
        <v>0.1431955</v>
      </c>
      <c r="D276">
        <v>10.37</v>
      </c>
      <c r="E276">
        <v>0</v>
      </c>
      <c r="F276">
        <v>1.2035979999999999</v>
      </c>
      <c r="G276">
        <v>1.7649140000000001</v>
      </c>
      <c r="I276" s="1">
        <v>80</v>
      </c>
      <c r="J276">
        <f>1-EXP(-EXP($B$284+B268+$B$280*10+$B$281*100))</f>
        <v>8.794930145176405E-2</v>
      </c>
      <c r="K276">
        <f>1-EXP(-EXP($B$284+B272+$B$280*10+$B$281*100))</f>
        <v>8.6646065186434251E-2</v>
      </c>
      <c r="L276">
        <f>1-EXP(-EXP($B$284+B276+$B$280*10+$B$281*100+$B$282*10+$B$283*100))</f>
        <v>0.10995175955700487</v>
      </c>
      <c r="N276">
        <v>60</v>
      </c>
      <c r="O276" s="1">
        <v>4916</v>
      </c>
      <c r="P276" s="1">
        <v>1809</v>
      </c>
      <c r="Q276" s="1">
        <v>2668</v>
      </c>
      <c r="R276" s="1">
        <v>9393</v>
      </c>
    </row>
    <row r="277" spans="1:19" x14ac:dyDescent="0.2">
      <c r="N277">
        <v>70</v>
      </c>
      <c r="O277" s="1">
        <v>3103</v>
      </c>
      <c r="P277" s="1">
        <v>1236</v>
      </c>
      <c r="Q277" s="1">
        <v>1195</v>
      </c>
      <c r="R277" s="1">
        <v>5534</v>
      </c>
    </row>
    <row r="278" spans="1:19" x14ac:dyDescent="0.2">
      <c r="A278" t="s">
        <v>63</v>
      </c>
      <c r="B278">
        <v>-6.0833499999999999E-2</v>
      </c>
      <c r="C278">
        <v>6.6829999999999997E-3</v>
      </c>
      <c r="D278">
        <v>-9.1</v>
      </c>
      <c r="E278">
        <v>0</v>
      </c>
      <c r="F278">
        <v>-7.3931999999999998E-2</v>
      </c>
      <c r="G278">
        <v>-4.7734899999999997E-2</v>
      </c>
      <c r="N278">
        <v>80</v>
      </c>
      <c r="O278" s="1">
        <v>1065</v>
      </c>
      <c r="P278" s="1">
        <v>366</v>
      </c>
      <c r="Q278" s="1">
        <v>283</v>
      </c>
      <c r="R278" s="1">
        <v>1714</v>
      </c>
    </row>
    <row r="279" spans="1:19" x14ac:dyDescent="0.2">
      <c r="A279" t="s">
        <v>64</v>
      </c>
      <c r="B279">
        <v>6.2850000000000004E-4</v>
      </c>
      <c r="C279">
        <v>1.6459999999999999E-4</v>
      </c>
      <c r="D279">
        <v>3.82</v>
      </c>
      <c r="E279">
        <v>0</v>
      </c>
      <c r="F279">
        <v>3.0590000000000001E-4</v>
      </c>
      <c r="G279">
        <v>9.5109999999999997E-4</v>
      </c>
    </row>
    <row r="280" spans="1:19" x14ac:dyDescent="0.2">
      <c r="A280" t="s">
        <v>65</v>
      </c>
      <c r="B280">
        <v>-2.7264799999999999E-2</v>
      </c>
      <c r="C280">
        <v>7.1434999999999997E-3</v>
      </c>
      <c r="D280">
        <v>-3.82</v>
      </c>
      <c r="E280">
        <v>0</v>
      </c>
      <c r="F280">
        <v>-4.1265900000000001E-2</v>
      </c>
      <c r="G280">
        <v>-1.3263799999999999E-2</v>
      </c>
      <c r="N280" t="s">
        <v>3</v>
      </c>
      <c r="O280" s="1">
        <v>14289</v>
      </c>
      <c r="P280" s="1">
        <v>5037</v>
      </c>
      <c r="Q280" s="1">
        <v>7824</v>
      </c>
      <c r="R280" s="1">
        <v>27150</v>
      </c>
    </row>
    <row r="281" spans="1:19" x14ac:dyDescent="0.2">
      <c r="A281" t="s">
        <v>66</v>
      </c>
      <c r="B281">
        <v>9.3329999999999997E-4</v>
      </c>
      <c r="C281">
        <v>2.3900000000000001E-4</v>
      </c>
      <c r="D281">
        <v>3.9</v>
      </c>
      <c r="E281">
        <v>0</v>
      </c>
      <c r="F281">
        <v>4.6480000000000002E-4</v>
      </c>
      <c r="G281">
        <v>1.4017999999999999E-3</v>
      </c>
    </row>
    <row r="282" spans="1:19" x14ac:dyDescent="0.2">
      <c r="A282" t="s">
        <v>67</v>
      </c>
      <c r="B282">
        <v>2.8492999999999999E-3</v>
      </c>
      <c r="C282">
        <v>8.9216E-3</v>
      </c>
      <c r="D282">
        <v>0.32</v>
      </c>
      <c r="E282">
        <v>0.749</v>
      </c>
      <c r="F282">
        <v>-1.4636700000000001E-2</v>
      </c>
      <c r="G282">
        <v>2.0335300000000001E-2</v>
      </c>
    </row>
    <row r="283" spans="1:19" x14ac:dyDescent="0.2">
      <c r="A283" t="s">
        <v>68</v>
      </c>
      <c r="B283">
        <v>-6.2770000000000002E-4</v>
      </c>
      <c r="C283">
        <v>3.4709999999999998E-4</v>
      </c>
      <c r="D283">
        <v>-1.81</v>
      </c>
      <c r="E283">
        <v>7.0999999999999994E-2</v>
      </c>
      <c r="F283">
        <v>-1.3079999999999999E-3</v>
      </c>
      <c r="G283">
        <v>5.2599999999999998E-5</v>
      </c>
    </row>
    <row r="284" spans="1:19" x14ac:dyDescent="0.2">
      <c r="A284" t="s">
        <v>24</v>
      </c>
      <c r="B284">
        <v>-3.4207000000000001</v>
      </c>
      <c r="C284">
        <v>7.1407799999999994E-2</v>
      </c>
      <c r="D284">
        <v>-47.9</v>
      </c>
      <c r="E284">
        <v>0</v>
      </c>
      <c r="F284">
        <v>-3.560657</v>
      </c>
      <c r="G284">
        <v>-3.2807430000000002</v>
      </c>
    </row>
  </sheetData>
  <mergeCells count="10">
    <mergeCell ref="AC42:AD42"/>
    <mergeCell ref="AC49:AD49"/>
    <mergeCell ref="AC50:AD50"/>
    <mergeCell ref="AF42:AG42"/>
    <mergeCell ref="W42:X42"/>
    <mergeCell ref="Z42:AA42"/>
    <mergeCell ref="W49:X49"/>
    <mergeCell ref="W50:X50"/>
    <mergeCell ref="Z49:AA49"/>
    <mergeCell ref="Z50:AA5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PAF Calc_Prob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Masters</dc:creator>
  <cp:lastModifiedBy>Microsoft Office User</cp:lastModifiedBy>
  <dcterms:created xsi:type="dcterms:W3CDTF">2017-05-28T17:09:03Z</dcterms:created>
  <dcterms:modified xsi:type="dcterms:W3CDTF">2018-08-15T18:13:45Z</dcterms:modified>
</cp:coreProperties>
</file>