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86131\Desktop\thz文章投稿\文章修改\"/>
    </mc:Choice>
  </mc:AlternateContent>
  <xr:revisionPtr revIDLastSave="0" documentId="13_ncr:1_{A81012AD-8243-4C32-99F0-29A12C626FD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otal data" sheetId="8" r:id="rId1"/>
    <sheet name="Figure1" sheetId="1" r:id="rId2"/>
    <sheet name="Figure 2" sheetId="5" r:id="rId3"/>
    <sheet name="Figure 3" sheetId="6" r:id="rId4"/>
    <sheet name="Figure 4" sheetId="2" r:id="rId5"/>
    <sheet name="Figure 5" sheetId="3" r:id="rId6"/>
    <sheet name="Figure 6" sheetId="7" r:id="rId7"/>
    <sheet name="Figure 7" sheetId="4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8" l="1"/>
  <c r="I72" i="8"/>
  <c r="I66" i="8"/>
  <c r="I40" i="8"/>
  <c r="I2" i="8"/>
  <c r="I62" i="8"/>
  <c r="I60" i="8"/>
  <c r="I112" i="8"/>
  <c r="I110" i="8"/>
  <c r="I108" i="8"/>
  <c r="I106" i="8"/>
  <c r="I104" i="8"/>
  <c r="I102" i="8"/>
  <c r="I100" i="8"/>
  <c r="I98" i="8"/>
  <c r="I96" i="8"/>
  <c r="I94" i="8"/>
  <c r="I92" i="8"/>
  <c r="I90" i="8"/>
  <c r="I88" i="8"/>
  <c r="I86" i="8"/>
  <c r="I84" i="8"/>
  <c r="I82" i="8"/>
  <c r="I80" i="8"/>
  <c r="I76" i="8"/>
  <c r="I74" i="8"/>
  <c r="I70" i="8"/>
  <c r="I68" i="8"/>
  <c r="I64" i="8"/>
  <c r="I54" i="8"/>
  <c r="I52" i="8"/>
  <c r="I50" i="8"/>
  <c r="I48" i="8"/>
  <c r="I46" i="8"/>
  <c r="I44" i="8"/>
  <c r="I42" i="8"/>
  <c r="I38" i="8"/>
  <c r="I36" i="8"/>
  <c r="I34" i="8"/>
  <c r="I32" i="8"/>
  <c r="I16" i="8"/>
  <c r="I14" i="8"/>
  <c r="I12" i="8"/>
  <c r="I10" i="8"/>
  <c r="I8" i="8"/>
  <c r="I6" i="8"/>
  <c r="I4" i="8"/>
</calcChain>
</file>

<file path=xl/sharedStrings.xml><?xml version="1.0" encoding="utf-8"?>
<sst xmlns="http://schemas.openxmlformats.org/spreadsheetml/2006/main" count="769" uniqueCount="411">
  <si>
    <t>C</t>
  </si>
  <si>
    <t>C</t>
    <phoneticPr fontId="1" type="noConversion"/>
  </si>
  <si>
    <t>T</t>
  </si>
  <si>
    <t>T</t>
    <phoneticPr fontId="1" type="noConversion"/>
  </si>
  <si>
    <t>Centre exploratory time(s)</t>
    <phoneticPr fontId="1" type="noConversion"/>
  </si>
  <si>
    <t>Centre exploratory distence(m)</t>
    <phoneticPr fontId="1" type="noConversion"/>
  </si>
  <si>
    <t>NOP Exploratory time(s)</t>
    <phoneticPr fontId="1" type="noConversion"/>
  </si>
  <si>
    <t>NOP DI</t>
    <phoneticPr fontId="1" type="noConversion"/>
  </si>
  <si>
    <t>NLP Exploratory time(s)</t>
    <phoneticPr fontId="1" type="noConversion"/>
  </si>
  <si>
    <t>NLP DI</t>
    <phoneticPr fontId="1" type="noConversion"/>
  </si>
  <si>
    <t>OiP Exploratory time(s)</t>
    <phoneticPr fontId="1" type="noConversion"/>
  </si>
  <si>
    <t>OiP DI</t>
    <phoneticPr fontId="1" type="noConversion"/>
  </si>
  <si>
    <t>Burst frequency(Hz)</t>
  </si>
  <si>
    <t>Spikes witnin Bursts(%)</t>
  </si>
  <si>
    <t>Rheobase current(pA)</t>
  </si>
  <si>
    <t>Action potential threshold(mV)</t>
  </si>
  <si>
    <t>Action potential amplitude(mV)</t>
  </si>
  <si>
    <t>Action potential half-width(ms)</t>
  </si>
  <si>
    <t>Peak amplitude ΔF/F(%)</t>
    <phoneticPr fontId="1" type="noConversion"/>
  </si>
  <si>
    <t>FWHM(s)</t>
    <phoneticPr fontId="1" type="noConversion"/>
  </si>
  <si>
    <t>Frequency(Hz)</t>
    <phoneticPr fontId="1" type="noConversion"/>
  </si>
  <si>
    <t>C+Light</t>
  </si>
  <si>
    <t>T+Light</t>
  </si>
  <si>
    <t>VAMP2</t>
  </si>
  <si>
    <t>Snap-25</t>
  </si>
  <si>
    <t>Syntaxin1</t>
  </si>
  <si>
    <t>Synaptophysin</t>
  </si>
  <si>
    <t>EAAT1</t>
  </si>
  <si>
    <t>EAAT2</t>
  </si>
  <si>
    <t>GS</t>
  </si>
  <si>
    <t>Glutaminase</t>
  </si>
  <si>
    <t>GluA1</t>
  </si>
  <si>
    <t>GluA2</t>
  </si>
  <si>
    <t>GluN1</t>
  </si>
  <si>
    <t>GluN2A</t>
  </si>
  <si>
    <t>GluN2B</t>
  </si>
  <si>
    <t>PSD95</t>
  </si>
  <si>
    <t>NMDAR Current(pA)</t>
  </si>
  <si>
    <t>AMPAR Current(pA)</t>
  </si>
  <si>
    <t>P value</t>
  </si>
  <si>
    <r>
      <t>AP lantency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ms</t>
    </r>
    <r>
      <rPr>
        <sz val="11"/>
        <color theme="1"/>
        <rFont val="等线"/>
        <family val="2"/>
      </rPr>
      <t>）</t>
    </r>
  </si>
  <si>
    <r>
      <t>fEPSP slope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% of baseline</t>
    </r>
    <r>
      <rPr>
        <sz val="11"/>
        <color theme="1"/>
        <rFont val="等线"/>
        <family val="2"/>
      </rPr>
      <t>）</t>
    </r>
  </si>
  <si>
    <r>
      <t>c-Fos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cells density(μm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</si>
  <si>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c-Fos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+CaMK</t>
    </r>
    <r>
      <rPr>
        <sz val="11"/>
        <color theme="1"/>
        <rFont val="等线"/>
        <family val="2"/>
      </rPr>
      <t>Ⅱ</t>
    </r>
    <r>
      <rPr>
        <sz val="11"/>
        <color theme="1"/>
        <rFont val="Times New Roman"/>
        <family val="1"/>
      </rPr>
      <t xml:space="preserve"> cells density(μm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</si>
  <si>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CaMK</t>
    </r>
    <r>
      <rPr>
        <sz val="10"/>
        <rFont val="Arial"/>
        <family val="2"/>
      </rPr>
      <t>Ⅱ</t>
    </r>
  </si>
  <si>
    <t>Exploratory time(s)</t>
    <phoneticPr fontId="1" type="noConversion"/>
  </si>
  <si>
    <t>mCherry</t>
  </si>
  <si>
    <t>THz</t>
  </si>
  <si>
    <t>ChrimsonR</t>
  </si>
  <si>
    <t>DI</t>
  </si>
  <si>
    <t>C+EGFP</t>
  </si>
  <si>
    <t>T+EGFP</t>
  </si>
  <si>
    <t>T+hM4Di</t>
  </si>
  <si>
    <r>
      <t>c-Fos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+Vgat cells density(μm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</si>
  <si>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t>Figure</t>
    <phoneticPr fontId="1" type="noConversion"/>
  </si>
  <si>
    <t>Groups</t>
    <phoneticPr fontId="1" type="noConversion"/>
  </si>
  <si>
    <t>Sample type</t>
    <phoneticPr fontId="1" type="noConversion"/>
  </si>
  <si>
    <t>Mean±SEM</t>
    <phoneticPr fontId="1" type="noConversion"/>
  </si>
  <si>
    <t>Statistical analysis</t>
  </si>
  <si>
    <t>Mouse</t>
    <phoneticPr fontId="1" type="noConversion"/>
  </si>
  <si>
    <t>unpaired t-test</t>
  </si>
  <si>
    <t>mCherry</t>
    <phoneticPr fontId="1" type="noConversion"/>
  </si>
  <si>
    <t>two-way ANOVA</t>
    <phoneticPr fontId="1" type="noConversion"/>
  </si>
  <si>
    <t>THz</t>
    <phoneticPr fontId="1" type="noConversion"/>
  </si>
  <si>
    <t>ChrimsonR</t>
    <phoneticPr fontId="1" type="noConversion"/>
  </si>
  <si>
    <t>C+EGFP</t>
    <phoneticPr fontId="1" type="noConversion"/>
  </si>
  <si>
    <t>T+hM4Di</t>
    <phoneticPr fontId="1" type="noConversion"/>
  </si>
  <si>
    <t>Brain slice</t>
    <phoneticPr fontId="1" type="noConversion"/>
  </si>
  <si>
    <t>Cells</t>
    <phoneticPr fontId="1" type="noConversion"/>
  </si>
  <si>
    <t>&lt;0.01</t>
    <phoneticPr fontId="1" type="noConversion"/>
  </si>
  <si>
    <t>C vs. C+Light, 0.0088
C vs. T, &lt;0.01
C vs. T+Light, &gt;0.05</t>
    <phoneticPr fontId="1" type="noConversion"/>
  </si>
  <si>
    <t>C+Light</t>
    <phoneticPr fontId="1" type="noConversion"/>
  </si>
  <si>
    <t>T+Light</t>
    <phoneticPr fontId="1" type="noConversion"/>
  </si>
  <si>
    <t>6±1.309</t>
    <phoneticPr fontId="1" type="noConversion"/>
  </si>
  <si>
    <t>Cells</t>
  </si>
  <si>
    <t>&lt;0.01</t>
  </si>
  <si>
    <t>1±0.185</t>
    <phoneticPr fontId="1" type="noConversion"/>
  </si>
  <si>
    <t>1±0.0134</t>
    <phoneticPr fontId="1" type="noConversion"/>
  </si>
  <si>
    <t>107±18.71</t>
    <phoneticPr fontId="1" type="noConversion"/>
  </si>
  <si>
    <t>351.5±28.27</t>
    <phoneticPr fontId="1" type="noConversion"/>
  </si>
  <si>
    <t>130.5±18.57</t>
    <phoneticPr fontId="1" type="noConversion"/>
  </si>
  <si>
    <t>315.2±40.34</t>
    <phoneticPr fontId="1" type="noConversion"/>
  </si>
  <si>
    <t>22.34±4.09</t>
    <phoneticPr fontId="1" type="noConversion"/>
  </si>
  <si>
    <t>16.80±2.18</t>
    <phoneticPr fontId="1" type="noConversion"/>
  </si>
  <si>
    <t>1.90±0.28</t>
    <phoneticPr fontId="1" type="noConversion"/>
  </si>
  <si>
    <t>2.03±0.16</t>
    <phoneticPr fontId="1" type="noConversion"/>
  </si>
  <si>
    <t>16.34±5.41</t>
    <phoneticPr fontId="1" type="noConversion"/>
  </si>
  <si>
    <t>18.06±7.09</t>
    <phoneticPr fontId="1" type="noConversion"/>
  </si>
  <si>
    <t>0.42±0.09</t>
    <phoneticPr fontId="1" type="noConversion"/>
  </si>
  <si>
    <t>0.44±0.12</t>
    <phoneticPr fontId="1" type="noConversion"/>
  </si>
  <si>
    <t>13.9±2.39</t>
    <phoneticPr fontId="1" type="noConversion"/>
  </si>
  <si>
    <t>14±2.97</t>
    <phoneticPr fontId="1" type="noConversion"/>
  </si>
  <si>
    <t>0.06±0.09</t>
    <phoneticPr fontId="1" type="noConversion"/>
  </si>
  <si>
    <t>0.39±0.11</t>
    <phoneticPr fontId="1" type="noConversion"/>
  </si>
  <si>
    <t>40.91±3.42</t>
    <phoneticPr fontId="1" type="noConversion"/>
  </si>
  <si>
    <t>38.69±1.30</t>
    <phoneticPr fontId="1" type="noConversion"/>
  </si>
  <si>
    <t>0.18±0.09</t>
    <phoneticPr fontId="1" type="noConversion"/>
  </si>
  <si>
    <t>0.25±0.07</t>
    <phoneticPr fontId="1" type="noConversion"/>
  </si>
  <si>
    <t>0.12±0.08</t>
    <phoneticPr fontId="1" type="noConversion"/>
  </si>
  <si>
    <t>0.38±0.04</t>
    <phoneticPr fontId="1" type="noConversion"/>
  </si>
  <si>
    <t>0.43±0.07</t>
    <phoneticPr fontId="1" type="noConversion"/>
  </si>
  <si>
    <t>0.16±0.02</t>
    <phoneticPr fontId="1" type="noConversion"/>
  </si>
  <si>
    <t>0.23±0.005</t>
    <phoneticPr fontId="1" type="noConversion"/>
  </si>
  <si>
    <t>20.82±2.26</t>
    <phoneticPr fontId="1" type="noConversion"/>
  </si>
  <si>
    <t>-35.8±2.42</t>
    <phoneticPr fontId="1" type="noConversion"/>
  </si>
  <si>
    <t>-41.74±1.25</t>
    <phoneticPr fontId="1" type="noConversion"/>
  </si>
  <si>
    <t>28.2±1.23</t>
    <phoneticPr fontId="1" type="noConversion"/>
  </si>
  <si>
    <t>121.4±6.70</t>
    <phoneticPr fontId="1" type="noConversion"/>
  </si>
  <si>
    <t>95.71±7.19</t>
    <phoneticPr fontId="1" type="noConversion"/>
  </si>
  <si>
    <t>104.3±4.71</t>
    <phoneticPr fontId="1" type="noConversion"/>
  </si>
  <si>
    <t>104.1±1.87</t>
    <phoneticPr fontId="1" type="noConversion"/>
  </si>
  <si>
    <t>1.72±0.05</t>
    <phoneticPr fontId="1" type="noConversion"/>
  </si>
  <si>
    <t>1.53±0.05</t>
    <phoneticPr fontId="1" type="noConversion"/>
  </si>
  <si>
    <t>176.8±20.96</t>
    <phoneticPr fontId="1" type="noConversion"/>
  </si>
  <si>
    <t>109.4±13.25</t>
    <phoneticPr fontId="1" type="noConversion"/>
  </si>
  <si>
    <t>127.8±4.69</t>
    <phoneticPr fontId="1" type="noConversion"/>
  </si>
  <si>
    <t>163.2±7.98</t>
    <phoneticPr fontId="1" type="noConversion"/>
  </si>
  <si>
    <t>19.56±1.78</t>
    <phoneticPr fontId="1" type="noConversion"/>
  </si>
  <si>
    <t>40.67±2.19</t>
    <phoneticPr fontId="1" type="noConversion"/>
  </si>
  <si>
    <t>11±1.37</t>
    <phoneticPr fontId="1" type="noConversion"/>
  </si>
  <si>
    <t>21±1.54</t>
    <phoneticPr fontId="1" type="noConversion"/>
  </si>
  <si>
    <t>12.27±1.15</t>
    <phoneticPr fontId="1" type="noConversion"/>
  </si>
  <si>
    <t>17.88±1.02</t>
    <phoneticPr fontId="1" type="noConversion"/>
  </si>
  <si>
    <t>2.65±0.11</t>
    <phoneticPr fontId="1" type="noConversion"/>
  </si>
  <si>
    <t>2.70±0.10</t>
    <phoneticPr fontId="1" type="noConversion"/>
  </si>
  <si>
    <t>14.4±0.98</t>
    <phoneticPr fontId="1" type="noConversion"/>
  </si>
  <si>
    <t>10.6±0.85</t>
    <phoneticPr fontId="1" type="noConversion"/>
  </si>
  <si>
    <t>23±1.00</t>
    <phoneticPr fontId="1" type="noConversion"/>
  </si>
  <si>
    <t>18.40±0.83</t>
    <phoneticPr fontId="1" type="noConversion"/>
  </si>
  <si>
    <t>8.25±1.11</t>
    <phoneticPr fontId="1" type="noConversion"/>
  </si>
  <si>
    <t>5.87±2.59</t>
    <phoneticPr fontId="1" type="noConversion"/>
  </si>
  <si>
    <t>3.83±0.28</t>
    <phoneticPr fontId="1" type="noConversion"/>
  </si>
  <si>
    <t>5.21±0.51</t>
    <phoneticPr fontId="1" type="noConversion"/>
  </si>
  <si>
    <t>4.83±0.48</t>
    <phoneticPr fontId="1" type="noConversion"/>
  </si>
  <si>
    <t>7.21±0.87</t>
    <phoneticPr fontId="1" type="noConversion"/>
  </si>
  <si>
    <t>4.72±0.41</t>
    <phoneticPr fontId="1" type="noConversion"/>
  </si>
  <si>
    <t>0.74±0.09</t>
    <phoneticPr fontId="1" type="noConversion"/>
  </si>
  <si>
    <t>1.99±0.28</t>
    <phoneticPr fontId="1" type="noConversion"/>
  </si>
  <si>
    <t>29.73±1.69</t>
    <phoneticPr fontId="1" type="noConversion"/>
  </si>
  <si>
    <t>27.16±1.38</t>
    <phoneticPr fontId="1" type="noConversion"/>
  </si>
  <si>
    <t>4.83±0.33</t>
    <phoneticPr fontId="1" type="noConversion"/>
  </si>
  <si>
    <t>4.84±0.19</t>
    <phoneticPr fontId="1" type="noConversion"/>
  </si>
  <si>
    <t>10.84±0.53</t>
    <phoneticPr fontId="1" type="noConversion"/>
  </si>
  <si>
    <t>10.56±0.83</t>
    <phoneticPr fontId="1" type="noConversion"/>
  </si>
  <si>
    <t>2.14±0.09</t>
    <phoneticPr fontId="1" type="noConversion"/>
  </si>
  <si>
    <t>2.05±0.21</t>
    <phoneticPr fontId="1" type="noConversion"/>
  </si>
  <si>
    <t>1±0.08</t>
    <phoneticPr fontId="1" type="noConversion"/>
  </si>
  <si>
    <t>1.39±0.28</t>
    <phoneticPr fontId="1" type="noConversion"/>
  </si>
  <si>
    <t>1.22±0.16</t>
    <phoneticPr fontId="1" type="noConversion"/>
  </si>
  <si>
    <t>1±0.09</t>
    <phoneticPr fontId="1" type="noConversion"/>
  </si>
  <si>
    <t>1.34±0.25</t>
    <phoneticPr fontId="1" type="noConversion"/>
  </si>
  <si>
    <t>1±0.16</t>
    <phoneticPr fontId="1" type="noConversion"/>
  </si>
  <si>
    <t>0.98±0.07</t>
    <phoneticPr fontId="1" type="noConversion"/>
  </si>
  <si>
    <t>1±0.10</t>
    <phoneticPr fontId="1" type="noConversion"/>
  </si>
  <si>
    <t>1.17±0.07</t>
    <phoneticPr fontId="1" type="noConversion"/>
  </si>
  <si>
    <t>0.46±0.42</t>
    <phoneticPr fontId="1" type="noConversion"/>
  </si>
  <si>
    <t>1±0.11</t>
    <phoneticPr fontId="1" type="noConversion"/>
  </si>
  <si>
    <t>1.10±0.4</t>
    <phoneticPr fontId="1" type="noConversion"/>
  </si>
  <si>
    <t>1±0.21</t>
    <phoneticPr fontId="1" type="noConversion"/>
  </si>
  <si>
    <t>1.02±0.26</t>
    <phoneticPr fontId="1" type="noConversion"/>
  </si>
  <si>
    <t>1±0.27</t>
    <phoneticPr fontId="1" type="noConversion"/>
  </si>
  <si>
    <t>1.53±0.38</t>
    <phoneticPr fontId="1" type="noConversion"/>
  </si>
  <si>
    <t>1.77±0.31</t>
    <phoneticPr fontId="1" type="noConversion"/>
  </si>
  <si>
    <t>1.01±0.19</t>
    <phoneticPr fontId="1" type="noConversion"/>
  </si>
  <si>
    <t>1±0.49</t>
    <phoneticPr fontId="1" type="noConversion"/>
  </si>
  <si>
    <t>1.06±0.39</t>
    <phoneticPr fontId="1" type="noConversion"/>
  </si>
  <si>
    <t>1.73±0.39</t>
    <phoneticPr fontId="1" type="noConversion"/>
  </si>
  <si>
    <t>1±0.07</t>
    <phoneticPr fontId="1" type="noConversion"/>
  </si>
  <si>
    <t>1.17±0.09</t>
    <phoneticPr fontId="1" type="noConversion"/>
  </si>
  <si>
    <t>1±0.12</t>
    <phoneticPr fontId="1" type="noConversion"/>
  </si>
  <si>
    <t>1.22±0.07</t>
    <phoneticPr fontId="1" type="noConversion"/>
  </si>
  <si>
    <t>Inject current</t>
    <phoneticPr fontId="1" type="noConversion"/>
  </si>
  <si>
    <t>APs</t>
    <phoneticPr fontId="1" type="noConversion"/>
  </si>
  <si>
    <t>cells1</t>
    <phoneticPr fontId="1" type="noConversion"/>
  </si>
  <si>
    <t>cells2</t>
  </si>
  <si>
    <t>cells3</t>
  </si>
  <si>
    <t>cells4</t>
  </si>
  <si>
    <t>cells5</t>
  </si>
  <si>
    <t>Time</t>
    <phoneticPr fontId="1" type="noConversion"/>
  </si>
  <si>
    <r>
      <t>fEPSP slope</t>
    </r>
    <r>
      <rPr>
        <sz val="11"/>
        <color theme="1"/>
        <rFont val="Microsoft YaHei UI"/>
        <family val="1"/>
        <charset val="134"/>
      </rPr>
      <t>（</t>
    </r>
    <r>
      <rPr>
        <sz val="11"/>
        <color theme="1"/>
        <rFont val="Times New Roman"/>
        <family val="1"/>
      </rPr>
      <t xml:space="preserve">% </t>
    </r>
    <r>
      <rPr>
        <sz val="11"/>
        <color theme="1"/>
        <rFont val="Microsoft YaHei UI"/>
        <family val="1"/>
        <charset val="134"/>
      </rPr>
      <t>）</t>
    </r>
    <phoneticPr fontId="1" type="noConversion"/>
  </si>
  <si>
    <t>cells6</t>
  </si>
  <si>
    <t>cells7</t>
  </si>
  <si>
    <t>cells8</t>
  </si>
  <si>
    <t>Fig. 1d</t>
    <phoneticPr fontId="1" type="noConversion"/>
  </si>
  <si>
    <t>Fig. 1e</t>
    <phoneticPr fontId="1" type="noConversion"/>
  </si>
  <si>
    <t>Fig. 1g</t>
    <phoneticPr fontId="1" type="noConversion"/>
  </si>
  <si>
    <t>Fig. 1h</t>
    <phoneticPr fontId="1" type="noConversion"/>
  </si>
  <si>
    <t>Fig. 1j</t>
    <phoneticPr fontId="1" type="noConversion"/>
  </si>
  <si>
    <t>Fig. 1k</t>
    <phoneticPr fontId="1" type="noConversion"/>
  </si>
  <si>
    <t>Fig. 1m</t>
    <phoneticPr fontId="1" type="noConversion"/>
  </si>
  <si>
    <t>Fig. 1n</t>
    <phoneticPr fontId="1" type="noConversion"/>
  </si>
  <si>
    <t>Fig. 2d</t>
    <phoneticPr fontId="1" type="noConversion"/>
  </si>
  <si>
    <t>Fig.1d</t>
    <phoneticPr fontId="1" type="noConversion"/>
  </si>
  <si>
    <t>Fig.1e</t>
  </si>
  <si>
    <t>Fig.1g</t>
  </si>
  <si>
    <t>Fig.1h</t>
  </si>
  <si>
    <t>Fig.1j</t>
  </si>
  <si>
    <t>Fig.1k</t>
  </si>
  <si>
    <t>Fig.1m</t>
  </si>
  <si>
    <t>Fig.1n</t>
  </si>
  <si>
    <t>Fig. 4d</t>
  </si>
  <si>
    <t>Fig. 4f</t>
  </si>
  <si>
    <t>Animal number</t>
    <phoneticPr fontId="1" type="noConversion"/>
  </si>
  <si>
    <t>C+hM4Di</t>
    <phoneticPr fontId="1" type="noConversion"/>
  </si>
  <si>
    <t>C+hM4Di</t>
  </si>
  <si>
    <t>C+EGFP vs. C+hM4Di, 0.0459
T+EGFP vs. C+EGFP, 0.0486
T+EGFP vs. T+hM4Di, 0.0069</t>
    <phoneticPr fontId="1" type="noConversion"/>
  </si>
  <si>
    <t>C+EGFP vs. C+hM4Di, 0.3975
T+EGFP vs. C+EGFP, 0.9575
T+EGFP vs. T+hM4Di, 0.1733</t>
    <phoneticPr fontId="1" type="noConversion"/>
  </si>
  <si>
    <t>Amplitude(pA)</t>
    <phoneticPr fontId="1" type="noConversion"/>
  </si>
  <si>
    <t xml:space="preserve">sEPSC </t>
  </si>
  <si>
    <t>Frequence(Hz)</t>
    <phoneticPr fontId="1" type="noConversion"/>
  </si>
  <si>
    <t xml:space="preserve">mEPSC </t>
    <phoneticPr fontId="1" type="noConversion"/>
  </si>
  <si>
    <t xml:space="preserve">sIPSC </t>
  </si>
  <si>
    <t xml:space="preserve">mIPSC </t>
    <phoneticPr fontId="1" type="noConversion"/>
  </si>
  <si>
    <t>Events number(5min)</t>
  </si>
  <si>
    <t>Events number(5min)</t>
    <phoneticPr fontId="1" type="noConversion"/>
  </si>
  <si>
    <t>Fig. 2e</t>
    <phoneticPr fontId="1" type="noConversion"/>
  </si>
  <si>
    <t>Fig. 3d</t>
    <phoneticPr fontId="1" type="noConversion"/>
  </si>
  <si>
    <t>Fig. 3e</t>
    <phoneticPr fontId="1" type="noConversion"/>
  </si>
  <si>
    <t>Fig. 4c</t>
    <phoneticPr fontId="1" type="noConversion"/>
  </si>
  <si>
    <t>Fig. 4d</t>
    <phoneticPr fontId="1" type="noConversion"/>
  </si>
  <si>
    <t>Fig. 4g</t>
    <phoneticPr fontId="1" type="noConversion"/>
  </si>
  <si>
    <t>Fig. 4j</t>
    <phoneticPr fontId="1" type="noConversion"/>
  </si>
  <si>
    <t>Fig. 4k</t>
    <phoneticPr fontId="1" type="noConversion"/>
  </si>
  <si>
    <t>Fig. 4l</t>
    <phoneticPr fontId="1" type="noConversion"/>
  </si>
  <si>
    <t>Fig. 4m</t>
    <phoneticPr fontId="1" type="noConversion"/>
  </si>
  <si>
    <t>Fig. 4p</t>
    <phoneticPr fontId="1" type="noConversion"/>
  </si>
  <si>
    <t>Fig. 5b</t>
    <phoneticPr fontId="1" type="noConversion"/>
  </si>
  <si>
    <t>Fig. 5c</t>
    <phoneticPr fontId="1" type="noConversion"/>
  </si>
  <si>
    <t>Sample Number</t>
    <phoneticPr fontId="1" type="noConversion"/>
  </si>
  <si>
    <t>9.31±1.17</t>
    <phoneticPr fontId="1" type="noConversion"/>
  </si>
  <si>
    <t>THz vs. mCherry, 0.0209
ChrimsonR vs. mCherry, 0.6476</t>
    <phoneticPr fontId="1" type="noConversion"/>
  </si>
  <si>
    <t>18.61±3.38</t>
    <phoneticPr fontId="1" type="noConversion"/>
  </si>
  <si>
    <t>10.13±1.29</t>
    <phoneticPr fontId="1" type="noConversion"/>
  </si>
  <si>
    <t>THz vs. mCherry, 0.0140
ChrimsonR vs. mCherry, 0.0114</t>
    <phoneticPr fontId="1" type="noConversion"/>
  </si>
  <si>
    <t xml:space="preserve"> Shapiro-wilk test</t>
    <phoneticPr fontId="1" type="noConversion"/>
  </si>
  <si>
    <t>12±0.65</t>
    <phoneticPr fontId="1" type="noConversion"/>
  </si>
  <si>
    <t>Cohen's d value</t>
    <phoneticPr fontId="1" type="noConversion"/>
  </si>
  <si>
    <t>95% CI</t>
    <phoneticPr fontId="1" type="noConversion"/>
  </si>
  <si>
    <t>[12.33,32.36]</t>
    <phoneticPr fontId="1" type="noConversion"/>
  </si>
  <si>
    <t>[11.46,22.14]</t>
    <phoneticPr fontId="1" type="noConversion"/>
  </si>
  <si>
    <t>[1.22,2.59]</t>
    <phoneticPr fontId="1" type="noConversion"/>
  </si>
  <si>
    <t>[1.64,2.44]</t>
    <phoneticPr fontId="1" type="noConversion"/>
  </si>
  <si>
    <t>[3.10,29.58]</t>
    <phoneticPr fontId="1" type="noConversion"/>
  </si>
  <si>
    <t>[0.70,35.42]</t>
    <phoneticPr fontId="1" type="noConversion"/>
  </si>
  <si>
    <t>[0.18,0.65]</t>
    <phoneticPr fontId="1" type="noConversion"/>
  </si>
  <si>
    <t>[0.16,0.73]</t>
    <phoneticPr fontId="1" type="noConversion"/>
  </si>
  <si>
    <t>[5.85,21.81]</t>
    <phoneticPr fontId="1" type="noConversion"/>
  </si>
  <si>
    <t>[5.13,21.73]</t>
    <phoneticPr fontId="1" type="noConversion"/>
  </si>
  <si>
    <t>[-0.19,0.40]</t>
    <phoneticPr fontId="1" type="noConversion"/>
  </si>
  <si>
    <t>[0.03,0.62]</t>
    <phoneticPr fontId="1" type="noConversion"/>
  </si>
  <si>
    <t>[30.10,48.75]</t>
    <phoneticPr fontId="1" type="noConversion"/>
  </si>
  <si>
    <t>[34.97,42.60]</t>
    <phoneticPr fontId="1" type="noConversion"/>
  </si>
  <si>
    <t>[-0.05,0.47]</t>
    <phoneticPr fontId="1" type="noConversion"/>
  </si>
  <si>
    <t>[0.03,0.52]</t>
    <phoneticPr fontId="1" type="noConversion"/>
  </si>
  <si>
    <t>-</t>
    <phoneticPr fontId="1" type="noConversion"/>
  </si>
  <si>
    <t>[7.10,13.75]</t>
    <phoneticPr fontId="1" type="noConversion"/>
  </si>
  <si>
    <t>[9.11,26.17]</t>
    <phoneticPr fontId="1" type="noConversion"/>
  </si>
  <si>
    <t>[6.87,13.10]</t>
    <phoneticPr fontId="1" type="noConversion"/>
  </si>
  <si>
    <t>[-0.07,0.31]</t>
    <phoneticPr fontId="1" type="noConversion"/>
  </si>
  <si>
    <t>[0.27,0.49]</t>
    <phoneticPr fontId="1" type="noConversion"/>
  </si>
  <si>
    <t>[0.26,0.61]</t>
    <phoneticPr fontId="1" type="noConversion"/>
  </si>
  <si>
    <t>[13.90,27.76]</t>
    <phoneticPr fontId="1" type="noConversion"/>
  </si>
  <si>
    <t>[11.03,23.86]</t>
    <phoneticPr fontId="1" type="noConversion"/>
  </si>
  <si>
    <t>[14.91,26.35]</t>
    <phoneticPr fontId="1" type="noConversion"/>
  </si>
  <si>
    <t>[3.91,19.54]</t>
    <phoneticPr fontId="1" type="noConversion"/>
  </si>
  <si>
    <t>[-0.05,0.26]</t>
    <phoneticPr fontId="1" type="noConversion"/>
  </si>
  <si>
    <t>[-0.29,0.07]</t>
    <phoneticPr fontId="1" type="noConversion"/>
  </si>
  <si>
    <t>[0.14,0.48]</t>
    <phoneticPr fontId="1" type="noConversion"/>
  </si>
  <si>
    <t>[-0.23,0.16]</t>
    <phoneticPr fontId="1" type="noConversion"/>
  </si>
  <si>
    <t>[-0.09,0.23]</t>
    <phoneticPr fontId="1" type="noConversion"/>
  </si>
  <si>
    <t>[0.21,0.24]</t>
    <phoneticPr fontId="1" type="noConversion"/>
  </si>
  <si>
    <t>[14.53,27.10]</t>
    <phoneticPr fontId="1" type="noConversion"/>
  </si>
  <si>
    <t>[24.79,31.62]</t>
    <phoneticPr fontId="1" type="noConversion"/>
  </si>
  <si>
    <t>[107.60,148.40]</t>
    <phoneticPr fontId="1" type="noConversion"/>
  </si>
  <si>
    <t>[75.79,120.21]</t>
    <phoneticPr fontId="1" type="noConversion"/>
  </si>
  <si>
    <t>[-44.31,-25.72]</t>
    <phoneticPr fontId="1" type="noConversion"/>
  </si>
  <si>
    <t>[-46.31,-36.63]</t>
    <phoneticPr fontId="1" type="noConversion"/>
  </si>
  <si>
    <t>[91.86,120.04]</t>
    <phoneticPr fontId="1" type="noConversion"/>
  </si>
  <si>
    <t>[97.53,108.66]</t>
    <phoneticPr fontId="1" type="noConversion"/>
  </si>
  <si>
    <t>[1.60,1.72]</t>
    <phoneticPr fontId="1" type="noConversion"/>
  </si>
  <si>
    <t>[1.32,1.62]</t>
    <phoneticPr fontId="1" type="noConversion"/>
  </si>
  <si>
    <t>[103.46,262.82]</t>
    <phoneticPr fontId="1" type="noConversion"/>
  </si>
  <si>
    <t>[67.81,166.41]</t>
    <phoneticPr fontId="1" type="noConversion"/>
  </si>
  <si>
    <t>[108.52,130.62]</t>
    <phoneticPr fontId="1" type="noConversion"/>
  </si>
  <si>
    <t>[127.74,196.15]</t>
    <phoneticPr fontId="1" type="noConversion"/>
  </si>
  <si>
    <t>[15.45,23.66]</t>
    <phoneticPr fontId="1" type="noConversion"/>
  </si>
  <si>
    <t>[35.63,45.71]</t>
    <phoneticPr fontId="1" type="noConversion"/>
  </si>
  <si>
    <t>[7.83,14.17]</t>
    <phoneticPr fontId="1" type="noConversion"/>
  </si>
  <si>
    <t>[17.46,24.54]</t>
    <phoneticPr fontId="1" type="noConversion"/>
  </si>
  <si>
    <t>[9.41,15.48]</t>
    <phoneticPr fontId="1" type="noConversion"/>
  </si>
  <si>
    <t>[15.39,22.40]</t>
    <phoneticPr fontId="1" type="noConversion"/>
  </si>
  <si>
    <t>[2.38,2.96]</t>
    <phoneticPr fontId="1" type="noConversion"/>
  </si>
  <si>
    <t>[2.45,2.98]</t>
    <phoneticPr fontId="1" type="noConversion"/>
  </si>
  <si>
    <t>[12.18,16.62]</t>
    <phoneticPr fontId="1" type="noConversion"/>
  </si>
  <si>
    <t>[8.69,12.51]</t>
    <phoneticPr fontId="1" type="noConversion"/>
  </si>
  <si>
    <t>[20.74,25.26]</t>
    <phoneticPr fontId="1" type="noConversion"/>
  </si>
  <si>
    <t>[16.52,20.28]</t>
    <phoneticPr fontId="1" type="noConversion"/>
  </si>
  <si>
    <t>[2.72,4.32]</t>
    <phoneticPr fontId="1" type="noConversion"/>
  </si>
  <si>
    <t>[2.19,6.49]</t>
    <phoneticPr fontId="1" type="noConversion"/>
  </si>
  <si>
    <t>[3.56,4.40]</t>
    <phoneticPr fontId="1" type="noConversion"/>
  </si>
  <si>
    <t>[3.95,14.20]</t>
    <phoneticPr fontId="1" type="noConversion"/>
  </si>
  <si>
    <t>[1.89,8.89]</t>
    <phoneticPr fontId="1" type="noConversion"/>
  </si>
  <si>
    <t>[3.66,6.50]</t>
    <phoneticPr fontId="1" type="noConversion"/>
  </si>
  <si>
    <t>[0.41,1.17]</t>
    <phoneticPr fontId="1" type="noConversion"/>
  </si>
  <si>
    <t>[0.92,3.50]</t>
    <phoneticPr fontId="1" type="noConversion"/>
  </si>
  <si>
    <t>[21.70,35.30]</t>
    <phoneticPr fontId="1" type="noConversion"/>
  </si>
  <si>
    <t>[23.54,33.58]</t>
    <phoneticPr fontId="1" type="noConversion"/>
  </si>
  <si>
    <t>[3.66,6.43]</t>
    <phoneticPr fontId="1" type="noConversion"/>
  </si>
  <si>
    <t>[4.08,5.81]</t>
    <phoneticPr fontId="1" type="noConversion"/>
  </si>
  <si>
    <t>[8.82,13.82]</t>
    <phoneticPr fontId="1" type="noConversion"/>
  </si>
  <si>
    <t>[6.04,14.67]</t>
    <phoneticPr fontId="1" type="noConversion"/>
  </si>
  <si>
    <t>[1.74,2.61]</t>
    <phoneticPr fontId="1" type="noConversion"/>
  </si>
  <si>
    <t>[1.13,2.95]</t>
    <phoneticPr fontId="1" type="noConversion"/>
  </si>
  <si>
    <t>[0.89,1.11]</t>
    <phoneticPr fontId="1" type="noConversion"/>
  </si>
  <si>
    <t>[0.98,1.68]</t>
    <phoneticPr fontId="1" type="noConversion"/>
  </si>
  <si>
    <t>[0.73,1.25]</t>
    <phoneticPr fontId="1" type="noConversion"/>
  </si>
  <si>
    <t>[1.06,1.45]</t>
    <phoneticPr fontId="1" type="noConversion"/>
  </si>
  <si>
    <t>[0.88,1.12]</t>
    <phoneticPr fontId="1" type="noConversion"/>
  </si>
  <si>
    <t>[0.99,1.53]</t>
    <phoneticPr fontId="1" type="noConversion"/>
  </si>
  <si>
    <t>[0.79,1.23]</t>
    <phoneticPr fontId="1" type="noConversion"/>
  </si>
  <si>
    <t>[0.90,1.09]</t>
    <phoneticPr fontId="1" type="noConversion"/>
  </si>
  <si>
    <t>[0.87,1.13]</t>
    <phoneticPr fontId="1" type="noConversion"/>
  </si>
  <si>
    <t>[1.08,1.26]</t>
    <phoneticPr fontId="1" type="noConversion"/>
  </si>
  <si>
    <t>[0.83,1.17]</t>
    <phoneticPr fontId="1" type="noConversion"/>
  </si>
  <si>
    <t>[0.94,1.99]</t>
    <phoneticPr fontId="1" type="noConversion"/>
  </si>
  <si>
    <t>[0.84,1.14]</t>
    <phoneticPr fontId="1" type="noConversion"/>
  </si>
  <si>
    <t>[0.58,1.68]</t>
    <phoneticPr fontId="1" type="noConversion"/>
  </si>
  <si>
    <t>[0.74,1.15]</t>
    <phoneticPr fontId="1" type="noConversion"/>
  </si>
  <si>
    <t>[0.70,1.34]</t>
    <phoneticPr fontId="1" type="noConversion"/>
  </si>
  <si>
    <t>[0.66,1.34]</t>
    <phoneticPr fontId="1" type="noConversion"/>
  </si>
  <si>
    <t>[1.10,1.93]</t>
    <phoneticPr fontId="1" type="noConversion"/>
  </si>
  <si>
    <t>[1.39,2.16]</t>
    <phoneticPr fontId="1" type="noConversion"/>
  </si>
  <si>
    <t>[0.84,1.15]</t>
    <phoneticPr fontId="1" type="noConversion"/>
  </si>
  <si>
    <t>[0.76,1.26]</t>
    <phoneticPr fontId="1" type="noConversion"/>
  </si>
  <si>
    <t>[0.30,1.65]</t>
    <phoneticPr fontId="1" type="noConversion"/>
  </si>
  <si>
    <t>[0.57,1.63]</t>
    <phoneticPr fontId="1" type="noConversion"/>
  </si>
  <si>
    <t>[0.73,1.30]</t>
    <phoneticPr fontId="1" type="noConversion"/>
  </si>
  <si>
    <t>[1.24,2.23]</t>
    <phoneticPr fontId="1" type="noConversion"/>
  </si>
  <si>
    <t>[0.91,1.09]</t>
    <phoneticPr fontId="1" type="noConversion"/>
  </si>
  <si>
    <t>[1.06,1.30]</t>
    <phoneticPr fontId="1" type="noConversion"/>
  </si>
  <si>
    <t>[28.34,176.87]</t>
    <phoneticPr fontId="1" type="noConversion"/>
  </si>
  <si>
    <t>[320.99,488.72]</t>
    <phoneticPr fontId="1" type="noConversion"/>
  </si>
  <si>
    <t>[133.99,209.75]</t>
    <phoneticPr fontId="1" type="noConversion"/>
  </si>
  <si>
    <t>[127.46,476.71]</t>
    <phoneticPr fontId="1" type="noConversion"/>
  </si>
  <si>
    <t>[5.62,10.88]</t>
    <phoneticPr fontId="1" type="noConversion"/>
  </si>
  <si>
    <t>[10.45,13.55]</t>
    <phoneticPr fontId="1" type="noConversion"/>
  </si>
  <si>
    <t>[3.71,8.04]</t>
    <phoneticPr fontId="1" type="noConversion"/>
  </si>
  <si>
    <t>[4.91,7.09]</t>
    <phoneticPr fontId="1" type="noConversion"/>
  </si>
  <si>
    <t>Fig. 4c</t>
  </si>
  <si>
    <t>Fig. 4g</t>
  </si>
  <si>
    <t>Fig. 4j</t>
  </si>
  <si>
    <t>Fig. 4k</t>
  </si>
  <si>
    <t>Fig. 4l</t>
  </si>
  <si>
    <t>Fig. 4m</t>
  </si>
  <si>
    <t>Fig. 4p</t>
  </si>
  <si>
    <t>Fig. 4o</t>
  </si>
  <si>
    <t>Fig. 7b</t>
  </si>
  <si>
    <t>Fig. 7d</t>
  </si>
  <si>
    <t>Fig. 7f</t>
  </si>
  <si>
    <t>Fig. 7h</t>
  </si>
  <si>
    <t>Fig. 7i(Normalization)</t>
  </si>
  <si>
    <t>Fig. 7j(Normalization)</t>
  </si>
  <si>
    <t>Fig. 7k(Normalization)</t>
  </si>
  <si>
    <t>Fig. 7l(Normalization)</t>
  </si>
  <si>
    <t>Fig. 7n</t>
  </si>
  <si>
    <t>Fig. 6b</t>
    <phoneticPr fontId="1" type="noConversion"/>
  </si>
  <si>
    <t>Fig. 6c</t>
    <phoneticPr fontId="1" type="noConversion"/>
  </si>
  <si>
    <t>Fig. 7b(sEPSC amplitude)</t>
    <phoneticPr fontId="1" type="noConversion"/>
  </si>
  <si>
    <t>Fig. 7d(mEPSC amplitude)</t>
  </si>
  <si>
    <t>Fig. 7d(mEPSC frequency)</t>
  </si>
  <si>
    <t>Fig. 7f(sIPSC frequency)</t>
  </si>
  <si>
    <t>Fig. 7h(mIPSC amplitude)</t>
  </si>
  <si>
    <t>Fig. 7i(VAMP2)</t>
  </si>
  <si>
    <t>Fig. 7i(Snap-25)</t>
  </si>
  <si>
    <t>Fig. 7i(Syntaxin)</t>
  </si>
  <si>
    <t>Fig. 7i(Synaptophysin)</t>
  </si>
  <si>
    <t>Fig. 7j(EAAT1)</t>
  </si>
  <si>
    <t>Fig. 7j(EAAT2)</t>
  </si>
  <si>
    <t>Fig. 7j(GS)</t>
  </si>
  <si>
    <t>Fig. 7j(Glutaminase)</t>
  </si>
  <si>
    <t>Fig. 7k(GluA1)</t>
  </si>
  <si>
    <t>Fig. 7k(GluA2)</t>
  </si>
  <si>
    <t>Fig. 7k(GluN1)</t>
  </si>
  <si>
    <t>Fig. 7k(GluN2A)</t>
  </si>
  <si>
    <t>Fig. 7k(GluN2B)</t>
  </si>
  <si>
    <t>Fig. 7l(CaMKⅡ)</t>
  </si>
  <si>
    <t>Fig. 7l(PSD95)</t>
  </si>
  <si>
    <t>Fig. 7n(AMPAR current)</t>
  </si>
  <si>
    <t>nonparametric test</t>
    <phoneticPr fontId="1" type="noConversion"/>
  </si>
  <si>
    <t>Fig. 5b</t>
  </si>
  <si>
    <t>Fig. 5c</t>
  </si>
  <si>
    <t>Fig. 5h</t>
  </si>
  <si>
    <t>Fig. 5h</t>
    <phoneticPr fontId="1" type="noConversion"/>
  </si>
  <si>
    <t>Fig. 5i</t>
  </si>
  <si>
    <t>Fig. 5i</t>
    <phoneticPr fontId="1" type="noConversion"/>
  </si>
  <si>
    <t>Fig. 5n</t>
  </si>
  <si>
    <t>Fig. 5n</t>
    <phoneticPr fontId="1" type="noConversion"/>
  </si>
  <si>
    <r>
      <t>4.91</t>
    </r>
    <r>
      <rPr>
        <sz val="14"/>
        <rFont val="Calibri"/>
        <family val="2"/>
      </rPr>
      <t>±0.74</t>
    </r>
    <phoneticPr fontId="1" type="noConversion"/>
  </si>
  <si>
    <t>Fig. 5m</t>
  </si>
  <si>
    <t>Fig. 7b(sEPSC frequency)</t>
    <phoneticPr fontId="1" type="noConversion"/>
  </si>
  <si>
    <t>Fig. 7f(sIPSC amplitude)</t>
    <phoneticPr fontId="1" type="noConversion"/>
  </si>
  <si>
    <t>Fig. 7h(mIPSC frequency)</t>
    <phoneticPr fontId="1" type="noConversion"/>
  </si>
  <si>
    <t>Fig. 7n(NMDAR current)</t>
    <phoneticPr fontId="1" type="noConversion"/>
  </si>
  <si>
    <t>0.11±0.06</t>
    <phoneticPr fontId="1" type="noConversion"/>
  </si>
  <si>
    <t>-0.11±0.07</t>
    <phoneticPr fontId="1" type="noConversion"/>
  </si>
  <si>
    <t>0.31±0.07</t>
    <phoneticPr fontId="1" type="noConversion"/>
  </si>
  <si>
    <t>-0.03±0.08</t>
    <phoneticPr fontId="1" type="noConversion"/>
  </si>
  <si>
    <t>20.83±2.83</t>
    <phoneticPr fontId="1" type="noConversion"/>
  </si>
  <si>
    <t>17.44±2.62</t>
    <phoneticPr fontId="1" type="noConversion"/>
  </si>
  <si>
    <t>20.63±2.34</t>
    <phoneticPr fontId="1" type="noConversion"/>
  </si>
  <si>
    <t>14.83±3.25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</si>
</sst>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0_ "/>
    <numFmt numFmtId="177" formatCode="0.00_);[Red]\(0.00\)"/>
    <numFmt numFmtId="178" formatCode="0_ "/>
    <numFmt numFmtId="179" formatCode="0.000_ 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color theme="1"/>
      <name val="等线"/>
      <family val="2"/>
    </font>
    <font>
      <vertAlign val="superscript"/>
      <sz val="11"/>
      <color theme="1"/>
      <name val="Times New Roman"/>
      <family val="1"/>
    </font>
    <font>
      <sz val="14"/>
      <color theme="1"/>
      <name val="微软雅黑"/>
      <family val="1"/>
      <charset val="134"/>
    </font>
    <font>
      <sz val="11"/>
      <color theme="1"/>
      <name val="Microsoft YaHei UI"/>
      <family val="1"/>
      <charset val="134"/>
    </font>
    <font>
      <sz val="11"/>
      <name val="Times New Roman"/>
      <family val="1"/>
    </font>
    <font>
      <sz val="11"/>
      <name val="Arial"/>
      <family val="2"/>
    </font>
    <font>
      <sz val="14"/>
      <name val="Times New Roman"/>
      <family val="1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78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79" fontId="12" fillId="0" borderId="0" xfId="0" applyNumberFormat="1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  <xf numFmtId="179" fontId="12" fillId="0" borderId="0" xfId="0" applyNumberFormat="1" applyFont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179" fontId="12" fillId="0" borderId="0" xfId="0" quotePrefix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ED1391EA-565D-4184-8E64-BB76142E255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9E41F-5CBB-41AE-9250-FD8B9F48A877}">
  <dimension ref="A1:M113"/>
  <sheetViews>
    <sheetView tabSelected="1" topLeftCell="C1" zoomScale="55" zoomScaleNormal="55" workbookViewId="0">
      <selection activeCell="L15" sqref="L15"/>
    </sheetView>
  </sheetViews>
  <sheetFormatPr defaultColWidth="8.86328125" defaultRowHeight="17.649999999999999" x14ac:dyDescent="0.4"/>
  <cols>
    <col min="1" max="1" width="33.46484375" style="5" bestFit="1" customWidth="1"/>
    <col min="2" max="2" width="17.53125" style="5" customWidth="1"/>
    <col min="3" max="5" width="21.46484375" style="5" customWidth="1"/>
    <col min="6" max="7" width="23.6640625" style="13" customWidth="1"/>
    <col min="8" max="8" width="21.1328125" style="13" bestFit="1" customWidth="1"/>
    <col min="9" max="10" width="21.1328125" style="13" customWidth="1"/>
    <col min="11" max="11" width="50.19921875" style="13" customWidth="1"/>
    <col min="12" max="12" width="19.53125" style="5" customWidth="1"/>
    <col min="13" max="13" width="19.46484375" style="5" customWidth="1"/>
    <col min="14" max="16384" width="8.86328125" style="5"/>
  </cols>
  <sheetData>
    <row r="1" spans="1:11" ht="20" customHeight="1" x14ac:dyDescent="0.4">
      <c r="A1" s="13" t="s">
        <v>54</v>
      </c>
      <c r="B1" s="13" t="s">
        <v>55</v>
      </c>
      <c r="C1" s="14" t="s">
        <v>56</v>
      </c>
      <c r="D1" s="14" t="s">
        <v>228</v>
      </c>
      <c r="E1" s="14" t="s">
        <v>202</v>
      </c>
      <c r="F1" s="14" t="s">
        <v>57</v>
      </c>
      <c r="G1" s="15" t="s">
        <v>234</v>
      </c>
      <c r="H1" s="14" t="s">
        <v>58</v>
      </c>
      <c r="I1" s="16" t="s">
        <v>236</v>
      </c>
      <c r="J1" s="14" t="s">
        <v>237</v>
      </c>
      <c r="K1" s="14" t="s">
        <v>39</v>
      </c>
    </row>
    <row r="2" spans="1:11" ht="20" customHeight="1" x14ac:dyDescent="0.4">
      <c r="A2" s="20" t="s">
        <v>183</v>
      </c>
      <c r="B2" s="13" t="s">
        <v>1</v>
      </c>
      <c r="C2" s="20" t="s">
        <v>59</v>
      </c>
      <c r="D2" s="13">
        <v>7</v>
      </c>
      <c r="E2" s="13">
        <v>7</v>
      </c>
      <c r="F2" s="13" t="s">
        <v>82</v>
      </c>
      <c r="G2" s="17">
        <v>2.1999999999999999E-2</v>
      </c>
      <c r="H2" s="20" t="s">
        <v>388</v>
      </c>
      <c r="I2" s="22">
        <f>5.54/4.64</f>
        <v>1.1939655172413794</v>
      </c>
      <c r="J2" s="13" t="s">
        <v>238</v>
      </c>
      <c r="K2" s="20">
        <v>0.109</v>
      </c>
    </row>
    <row r="3" spans="1:11" ht="20" customHeight="1" x14ac:dyDescent="0.4">
      <c r="A3" s="20"/>
      <c r="B3" s="13" t="s">
        <v>3</v>
      </c>
      <c r="C3" s="20"/>
      <c r="D3" s="13">
        <v>7</v>
      </c>
      <c r="E3" s="13">
        <v>7</v>
      </c>
      <c r="F3" s="13" t="s">
        <v>83</v>
      </c>
      <c r="G3" s="17">
        <v>0.22800000000000001</v>
      </c>
      <c r="H3" s="20"/>
      <c r="I3" s="22"/>
      <c r="J3" s="13" t="s">
        <v>239</v>
      </c>
      <c r="K3" s="20"/>
    </row>
    <row r="4" spans="1:11" ht="20" customHeight="1" x14ac:dyDescent="0.4">
      <c r="A4" s="20" t="s">
        <v>184</v>
      </c>
      <c r="B4" s="13" t="s">
        <v>1</v>
      </c>
      <c r="C4" s="20" t="s">
        <v>59</v>
      </c>
      <c r="D4" s="13">
        <v>7</v>
      </c>
      <c r="E4" s="13">
        <v>7</v>
      </c>
      <c r="F4" s="13" t="s">
        <v>84</v>
      </c>
      <c r="G4" s="17">
        <v>0.93300000000000005</v>
      </c>
      <c r="H4" s="20" t="s">
        <v>60</v>
      </c>
      <c r="I4" s="22">
        <f>0.12/0.32</f>
        <v>0.375</v>
      </c>
      <c r="J4" s="13" t="s">
        <v>240</v>
      </c>
      <c r="K4" s="20">
        <v>0.51</v>
      </c>
    </row>
    <row r="5" spans="1:11" ht="20" customHeight="1" x14ac:dyDescent="0.4">
      <c r="A5" s="20"/>
      <c r="B5" s="13" t="s">
        <v>3</v>
      </c>
      <c r="C5" s="20"/>
      <c r="D5" s="13">
        <v>7</v>
      </c>
      <c r="E5" s="13">
        <v>7</v>
      </c>
      <c r="F5" s="13" t="s">
        <v>85</v>
      </c>
      <c r="G5" s="17">
        <v>0.54700000000000004</v>
      </c>
      <c r="H5" s="20"/>
      <c r="I5" s="22"/>
      <c r="J5" s="13" t="s">
        <v>241</v>
      </c>
      <c r="K5" s="20"/>
    </row>
    <row r="6" spans="1:11" ht="20" customHeight="1" x14ac:dyDescent="0.4">
      <c r="A6" s="20" t="s">
        <v>185</v>
      </c>
      <c r="B6" s="13" t="s">
        <v>1</v>
      </c>
      <c r="C6" s="20" t="s">
        <v>59</v>
      </c>
      <c r="D6" s="13">
        <v>7</v>
      </c>
      <c r="E6" s="13">
        <v>7</v>
      </c>
      <c r="F6" s="13" t="s">
        <v>86</v>
      </c>
      <c r="G6" s="17">
        <v>0.159</v>
      </c>
      <c r="H6" s="20" t="s">
        <v>388</v>
      </c>
      <c r="I6" s="22">
        <f>1.71/8.92</f>
        <v>0.19170403587443946</v>
      </c>
      <c r="J6" s="13" t="s">
        <v>242</v>
      </c>
      <c r="K6" s="20">
        <v>0.85</v>
      </c>
    </row>
    <row r="7" spans="1:11" ht="20" customHeight="1" x14ac:dyDescent="0.4">
      <c r="A7" s="20"/>
      <c r="B7" s="13" t="s">
        <v>3</v>
      </c>
      <c r="C7" s="20"/>
      <c r="D7" s="13">
        <v>7</v>
      </c>
      <c r="E7" s="13">
        <v>7</v>
      </c>
      <c r="F7" s="13" t="s">
        <v>87</v>
      </c>
      <c r="G7" s="17">
        <v>4.3999999999999997E-2</v>
      </c>
      <c r="H7" s="20"/>
      <c r="I7" s="22"/>
      <c r="J7" s="13" t="s">
        <v>243</v>
      </c>
      <c r="K7" s="20"/>
    </row>
    <row r="8" spans="1:11" ht="20" customHeight="1" x14ac:dyDescent="0.4">
      <c r="A8" s="20" t="s">
        <v>186</v>
      </c>
      <c r="B8" s="13" t="s">
        <v>1</v>
      </c>
      <c r="C8" s="20" t="s">
        <v>59</v>
      </c>
      <c r="D8" s="13">
        <v>7</v>
      </c>
      <c r="E8" s="13">
        <v>7</v>
      </c>
      <c r="F8" s="13" t="s">
        <v>88</v>
      </c>
      <c r="G8" s="17">
        <v>0.57399999999999995</v>
      </c>
      <c r="H8" s="20" t="s">
        <v>60</v>
      </c>
      <c r="I8" s="22">
        <f>0.026/0.151</f>
        <v>0.17218543046357615</v>
      </c>
      <c r="J8" s="13" t="s">
        <v>244</v>
      </c>
      <c r="K8" s="20">
        <v>0.87</v>
      </c>
    </row>
    <row r="9" spans="1:11" ht="20" customHeight="1" x14ac:dyDescent="0.4">
      <c r="A9" s="20"/>
      <c r="B9" s="13" t="s">
        <v>3</v>
      </c>
      <c r="C9" s="20"/>
      <c r="D9" s="13">
        <v>7</v>
      </c>
      <c r="E9" s="13">
        <v>7</v>
      </c>
      <c r="F9" s="13" t="s">
        <v>89</v>
      </c>
      <c r="G9" s="17">
        <v>0.52500000000000002</v>
      </c>
      <c r="H9" s="20"/>
      <c r="I9" s="22"/>
      <c r="J9" s="13" t="s">
        <v>245</v>
      </c>
      <c r="K9" s="20"/>
    </row>
    <row r="10" spans="1:11" ht="20" customHeight="1" x14ac:dyDescent="0.4">
      <c r="A10" s="20" t="s">
        <v>187</v>
      </c>
      <c r="B10" s="13" t="s">
        <v>1</v>
      </c>
      <c r="C10" s="20" t="s">
        <v>59</v>
      </c>
      <c r="D10" s="13">
        <v>10</v>
      </c>
      <c r="E10" s="13">
        <v>10</v>
      </c>
      <c r="F10" s="13" t="s">
        <v>90</v>
      </c>
      <c r="G10" s="17">
        <v>3.7999999999999999E-2</v>
      </c>
      <c r="H10" s="20" t="s">
        <v>388</v>
      </c>
      <c r="I10" s="22">
        <f>0.1/3.81</f>
        <v>2.6246719160104987E-2</v>
      </c>
      <c r="J10" s="13" t="s">
        <v>246</v>
      </c>
      <c r="K10" s="20">
        <v>0.98</v>
      </c>
    </row>
    <row r="11" spans="1:11" ht="20" customHeight="1" x14ac:dyDescent="0.4">
      <c r="A11" s="20"/>
      <c r="B11" s="13" t="s">
        <v>3</v>
      </c>
      <c r="C11" s="20"/>
      <c r="D11" s="13">
        <v>10</v>
      </c>
      <c r="E11" s="13">
        <v>10</v>
      </c>
      <c r="F11" s="13" t="s">
        <v>91</v>
      </c>
      <c r="G11" s="17">
        <v>0.57599999999999996</v>
      </c>
      <c r="H11" s="20"/>
      <c r="I11" s="22"/>
      <c r="J11" s="13" t="s">
        <v>247</v>
      </c>
      <c r="K11" s="20"/>
    </row>
    <row r="12" spans="1:11" ht="20" customHeight="1" x14ac:dyDescent="0.4">
      <c r="A12" s="20" t="s">
        <v>188</v>
      </c>
      <c r="B12" s="13" t="s">
        <v>1</v>
      </c>
      <c r="C12" s="20" t="s">
        <v>59</v>
      </c>
      <c r="D12" s="13">
        <v>10</v>
      </c>
      <c r="E12" s="13">
        <v>10</v>
      </c>
      <c r="F12" s="13" t="s">
        <v>92</v>
      </c>
      <c r="G12" s="17">
        <v>0.45400000000000001</v>
      </c>
      <c r="H12" s="20" t="s">
        <v>60</v>
      </c>
      <c r="I12" s="22">
        <f>0.3369/0.1463</f>
        <v>2.3028024606971971</v>
      </c>
      <c r="J12" s="13" t="s">
        <v>248</v>
      </c>
      <c r="K12" s="20">
        <v>0.03</v>
      </c>
    </row>
    <row r="13" spans="1:11" ht="20" customHeight="1" x14ac:dyDescent="0.4">
      <c r="A13" s="20"/>
      <c r="B13" s="13" t="s">
        <v>3</v>
      </c>
      <c r="C13" s="20"/>
      <c r="D13" s="13">
        <v>10</v>
      </c>
      <c r="E13" s="13">
        <v>10</v>
      </c>
      <c r="F13" s="13" t="s">
        <v>93</v>
      </c>
      <c r="G13" s="17">
        <v>0.628</v>
      </c>
      <c r="H13" s="20"/>
      <c r="I13" s="22"/>
      <c r="J13" s="13" t="s">
        <v>249</v>
      </c>
      <c r="K13" s="20"/>
    </row>
    <row r="14" spans="1:11" ht="20" customHeight="1" x14ac:dyDescent="0.4">
      <c r="A14" s="20" t="s">
        <v>189</v>
      </c>
      <c r="B14" s="13" t="s">
        <v>1</v>
      </c>
      <c r="C14" s="20" t="s">
        <v>59</v>
      </c>
      <c r="D14" s="13">
        <v>9</v>
      </c>
      <c r="E14" s="13">
        <v>9</v>
      </c>
      <c r="F14" s="13" t="s">
        <v>94</v>
      </c>
      <c r="G14" s="17">
        <v>0.29399999999999998</v>
      </c>
      <c r="H14" s="20" t="s">
        <v>60</v>
      </c>
      <c r="I14" s="22">
        <f>2.22/3.664</f>
        <v>0.60589519650655022</v>
      </c>
      <c r="J14" s="13" t="s">
        <v>250</v>
      </c>
      <c r="K14" s="20">
        <v>0.55000000000000004</v>
      </c>
    </row>
    <row r="15" spans="1:11" ht="20" customHeight="1" x14ac:dyDescent="0.4">
      <c r="A15" s="20"/>
      <c r="B15" s="13" t="s">
        <v>3</v>
      </c>
      <c r="C15" s="20"/>
      <c r="D15" s="13">
        <v>9</v>
      </c>
      <c r="E15" s="13">
        <v>9</v>
      </c>
      <c r="F15" s="13" t="s">
        <v>95</v>
      </c>
      <c r="G15" s="17">
        <v>0.98699999999999999</v>
      </c>
      <c r="H15" s="20"/>
      <c r="I15" s="22"/>
      <c r="J15" s="13" t="s">
        <v>251</v>
      </c>
      <c r="K15" s="20"/>
    </row>
    <row r="16" spans="1:11" ht="20" customHeight="1" x14ac:dyDescent="0.4">
      <c r="A16" s="20" t="s">
        <v>190</v>
      </c>
      <c r="B16" s="13" t="s">
        <v>1</v>
      </c>
      <c r="C16" s="20" t="s">
        <v>59</v>
      </c>
      <c r="D16" s="13">
        <v>9</v>
      </c>
      <c r="E16" s="13">
        <v>9</v>
      </c>
      <c r="F16" s="13" t="s">
        <v>96</v>
      </c>
      <c r="G16" s="17">
        <v>7.1999999999999995E-2</v>
      </c>
      <c r="H16" s="20" t="s">
        <v>60</v>
      </c>
      <c r="I16" s="22">
        <f>0.0725/0.1165</f>
        <v>0.62231759656652352</v>
      </c>
      <c r="J16" s="13" t="s">
        <v>252</v>
      </c>
      <c r="K16" s="20">
        <v>0.54</v>
      </c>
    </row>
    <row r="17" spans="1:11" ht="20" customHeight="1" x14ac:dyDescent="0.4">
      <c r="A17" s="20"/>
      <c r="B17" s="13" t="s">
        <v>3</v>
      </c>
      <c r="C17" s="20"/>
      <c r="D17" s="13">
        <v>9</v>
      </c>
      <c r="E17" s="13">
        <v>9</v>
      </c>
      <c r="F17" s="13" t="s">
        <v>97</v>
      </c>
      <c r="G17" s="17">
        <v>0.71</v>
      </c>
      <c r="H17" s="20"/>
      <c r="I17" s="22"/>
      <c r="J17" s="13" t="s">
        <v>253</v>
      </c>
      <c r="K17" s="20"/>
    </row>
    <row r="18" spans="1:11" ht="20" customHeight="1" x14ac:dyDescent="0.4">
      <c r="A18" s="20" t="s">
        <v>191</v>
      </c>
      <c r="B18" s="13" t="s">
        <v>61</v>
      </c>
      <c r="C18" s="20" t="s">
        <v>59</v>
      </c>
      <c r="D18" s="13">
        <v>8</v>
      </c>
      <c r="E18" s="13">
        <v>8</v>
      </c>
      <c r="F18" s="13" t="s">
        <v>229</v>
      </c>
      <c r="G18" s="17">
        <v>0.66100000000000003</v>
      </c>
      <c r="H18" s="20" t="s">
        <v>62</v>
      </c>
      <c r="I18" s="22" t="s">
        <v>254</v>
      </c>
      <c r="J18" s="13" t="s">
        <v>255</v>
      </c>
      <c r="K18" s="21" t="s">
        <v>230</v>
      </c>
    </row>
    <row r="19" spans="1:11" ht="20" customHeight="1" x14ac:dyDescent="0.4">
      <c r="A19" s="20"/>
      <c r="B19" s="13" t="s">
        <v>63</v>
      </c>
      <c r="C19" s="20"/>
      <c r="D19" s="13">
        <v>8</v>
      </c>
      <c r="E19" s="13">
        <v>8</v>
      </c>
      <c r="F19" s="13" t="s">
        <v>231</v>
      </c>
      <c r="G19" s="17">
        <v>0.183</v>
      </c>
      <c r="H19" s="20"/>
      <c r="I19" s="22"/>
      <c r="J19" s="13" t="s">
        <v>256</v>
      </c>
      <c r="K19" s="21"/>
    </row>
    <row r="20" spans="1:11" ht="20" customHeight="1" x14ac:dyDescent="0.4">
      <c r="A20" s="20"/>
      <c r="B20" s="13" t="s">
        <v>64</v>
      </c>
      <c r="C20" s="20"/>
      <c r="D20" s="13">
        <v>8</v>
      </c>
      <c r="E20" s="13">
        <v>8</v>
      </c>
      <c r="F20" s="13" t="s">
        <v>232</v>
      </c>
      <c r="G20" s="17">
        <v>0.18099999999999999</v>
      </c>
      <c r="H20" s="20"/>
      <c r="I20" s="22"/>
      <c r="J20" s="13" t="s">
        <v>257</v>
      </c>
      <c r="K20" s="21"/>
    </row>
    <row r="21" spans="1:11" ht="20" customHeight="1" x14ac:dyDescent="0.4">
      <c r="A21" s="20" t="s">
        <v>215</v>
      </c>
      <c r="B21" s="13" t="s">
        <v>61</v>
      </c>
      <c r="C21" s="20" t="s">
        <v>59</v>
      </c>
      <c r="D21" s="13">
        <v>8</v>
      </c>
      <c r="E21" s="13">
        <v>8</v>
      </c>
      <c r="F21" s="13" t="s">
        <v>98</v>
      </c>
      <c r="G21" s="17">
        <v>0.312</v>
      </c>
      <c r="H21" s="20" t="s">
        <v>62</v>
      </c>
      <c r="I21" s="22" t="s">
        <v>254</v>
      </c>
      <c r="J21" s="13" t="s">
        <v>258</v>
      </c>
      <c r="K21" s="21" t="s">
        <v>233</v>
      </c>
    </row>
    <row r="22" spans="1:11" ht="20" customHeight="1" x14ac:dyDescent="0.4">
      <c r="A22" s="20"/>
      <c r="B22" s="13" t="s">
        <v>63</v>
      </c>
      <c r="C22" s="20"/>
      <c r="D22" s="13">
        <v>8</v>
      </c>
      <c r="E22" s="13">
        <v>8</v>
      </c>
      <c r="F22" s="13" t="s">
        <v>99</v>
      </c>
      <c r="G22" s="17">
        <v>0.106</v>
      </c>
      <c r="H22" s="20"/>
      <c r="I22" s="22"/>
      <c r="J22" s="13" t="s">
        <v>259</v>
      </c>
      <c r="K22" s="21"/>
    </row>
    <row r="23" spans="1:11" ht="20" customHeight="1" x14ac:dyDescent="0.4">
      <c r="A23" s="20"/>
      <c r="B23" s="13" t="s">
        <v>64</v>
      </c>
      <c r="C23" s="20"/>
      <c r="D23" s="13">
        <v>8</v>
      </c>
      <c r="E23" s="13">
        <v>8</v>
      </c>
      <c r="F23" s="13" t="s">
        <v>100</v>
      </c>
      <c r="G23" s="17">
        <v>0.14899999999999999</v>
      </c>
      <c r="H23" s="20"/>
      <c r="I23" s="22"/>
      <c r="J23" s="13" t="s">
        <v>260</v>
      </c>
      <c r="K23" s="21"/>
    </row>
    <row r="24" spans="1:11" ht="20" customHeight="1" x14ac:dyDescent="0.4">
      <c r="A24" s="20" t="s">
        <v>216</v>
      </c>
      <c r="B24" s="13" t="s">
        <v>50</v>
      </c>
      <c r="C24" s="20" t="s">
        <v>59</v>
      </c>
      <c r="D24" s="13">
        <v>7</v>
      </c>
      <c r="E24" s="13">
        <v>7</v>
      </c>
      <c r="F24" s="13" t="s">
        <v>407</v>
      </c>
      <c r="G24" s="17">
        <v>0.80600000000000005</v>
      </c>
      <c r="H24" s="20" t="s">
        <v>62</v>
      </c>
      <c r="I24" s="22" t="s">
        <v>254</v>
      </c>
      <c r="J24" s="13" t="s">
        <v>261</v>
      </c>
      <c r="K24" s="21" t="s">
        <v>206</v>
      </c>
    </row>
    <row r="25" spans="1:11" ht="20" customHeight="1" x14ac:dyDescent="0.4">
      <c r="A25" s="20"/>
      <c r="B25" s="13" t="s">
        <v>204</v>
      </c>
      <c r="C25" s="20"/>
      <c r="D25" s="13">
        <v>7</v>
      </c>
      <c r="E25" s="13">
        <v>7</v>
      </c>
      <c r="F25" s="13" t="s">
        <v>408</v>
      </c>
      <c r="G25" s="17">
        <v>0.879</v>
      </c>
      <c r="H25" s="20"/>
      <c r="I25" s="22"/>
      <c r="J25" s="13" t="s">
        <v>262</v>
      </c>
      <c r="K25" s="21"/>
    </row>
    <row r="26" spans="1:11" ht="20" customHeight="1" x14ac:dyDescent="0.4">
      <c r="A26" s="20"/>
      <c r="B26" s="13" t="s">
        <v>51</v>
      </c>
      <c r="C26" s="20"/>
      <c r="D26" s="13">
        <v>7</v>
      </c>
      <c r="E26" s="13">
        <v>7</v>
      </c>
      <c r="F26" s="18" t="s">
        <v>409</v>
      </c>
      <c r="G26" s="19">
        <v>0.82</v>
      </c>
      <c r="H26" s="20"/>
      <c r="I26" s="22"/>
      <c r="J26" s="13" t="s">
        <v>263</v>
      </c>
      <c r="K26" s="21"/>
    </row>
    <row r="27" spans="1:11" ht="20" customHeight="1" x14ac:dyDescent="0.4">
      <c r="A27" s="20"/>
      <c r="B27" s="13" t="s">
        <v>52</v>
      </c>
      <c r="C27" s="20"/>
      <c r="D27" s="13">
        <v>7</v>
      </c>
      <c r="E27" s="13">
        <v>7</v>
      </c>
      <c r="F27" s="18" t="s">
        <v>410</v>
      </c>
      <c r="G27" s="19">
        <v>0.92100000000000004</v>
      </c>
      <c r="H27" s="20"/>
      <c r="I27" s="22"/>
      <c r="J27" s="13" t="s">
        <v>264</v>
      </c>
      <c r="K27" s="21"/>
    </row>
    <row r="28" spans="1:11" ht="20" customHeight="1" x14ac:dyDescent="0.4">
      <c r="A28" s="20" t="s">
        <v>217</v>
      </c>
      <c r="B28" s="13" t="s">
        <v>65</v>
      </c>
      <c r="C28" s="20" t="s">
        <v>59</v>
      </c>
      <c r="D28" s="13">
        <v>7</v>
      </c>
      <c r="E28" s="13">
        <v>7</v>
      </c>
      <c r="F28" s="18" t="s">
        <v>403</v>
      </c>
      <c r="G28" s="19">
        <v>0.86099999999999999</v>
      </c>
      <c r="H28" s="20" t="s">
        <v>62</v>
      </c>
      <c r="I28" s="22" t="s">
        <v>254</v>
      </c>
      <c r="J28" s="13" t="s">
        <v>265</v>
      </c>
      <c r="K28" s="21" t="s">
        <v>205</v>
      </c>
    </row>
    <row r="29" spans="1:11" ht="20" customHeight="1" x14ac:dyDescent="0.4">
      <c r="A29" s="20"/>
      <c r="B29" s="13" t="s">
        <v>203</v>
      </c>
      <c r="C29" s="20"/>
      <c r="D29" s="13">
        <v>7</v>
      </c>
      <c r="E29" s="13">
        <v>7</v>
      </c>
      <c r="F29" s="18" t="s">
        <v>404</v>
      </c>
      <c r="G29" s="19">
        <v>0.93700000000000006</v>
      </c>
      <c r="H29" s="20"/>
      <c r="I29" s="22"/>
      <c r="J29" s="13" t="s">
        <v>266</v>
      </c>
      <c r="K29" s="21"/>
    </row>
    <row r="30" spans="1:11" ht="20" customHeight="1" x14ac:dyDescent="0.4">
      <c r="A30" s="20"/>
      <c r="B30" s="13" t="s">
        <v>51</v>
      </c>
      <c r="C30" s="20"/>
      <c r="D30" s="13">
        <v>7</v>
      </c>
      <c r="E30" s="13">
        <v>7</v>
      </c>
      <c r="F30" s="18" t="s">
        <v>405</v>
      </c>
      <c r="G30" s="19">
        <v>0.98099999999999998</v>
      </c>
      <c r="H30" s="20"/>
      <c r="I30" s="22"/>
      <c r="J30" s="13" t="s">
        <v>267</v>
      </c>
      <c r="K30" s="21"/>
    </row>
    <row r="31" spans="1:11" ht="19.25" customHeight="1" x14ac:dyDescent="0.4">
      <c r="A31" s="20"/>
      <c r="B31" s="13" t="s">
        <v>52</v>
      </c>
      <c r="C31" s="20"/>
      <c r="D31" s="13">
        <v>7</v>
      </c>
      <c r="E31" s="13">
        <v>7</v>
      </c>
      <c r="F31" s="18" t="s">
        <v>406</v>
      </c>
      <c r="G31" s="19">
        <v>0.995</v>
      </c>
      <c r="H31" s="20"/>
      <c r="I31" s="22"/>
      <c r="J31" s="13" t="s">
        <v>268</v>
      </c>
      <c r="K31" s="21"/>
    </row>
    <row r="32" spans="1:11" ht="20" customHeight="1" x14ac:dyDescent="0.4">
      <c r="A32" s="20" t="s">
        <v>218</v>
      </c>
      <c r="B32" s="13" t="s">
        <v>1</v>
      </c>
      <c r="C32" s="20" t="s">
        <v>67</v>
      </c>
      <c r="D32" s="13">
        <v>5</v>
      </c>
      <c r="E32" s="13">
        <v>5</v>
      </c>
      <c r="F32" s="13" t="s">
        <v>101</v>
      </c>
      <c r="G32" s="17">
        <v>0.17699999999999999</v>
      </c>
      <c r="H32" s="20" t="s">
        <v>60</v>
      </c>
      <c r="I32" s="22">
        <f>0.066/0.0242</f>
        <v>2.7272727272727275</v>
      </c>
      <c r="J32" s="13" t="s">
        <v>269</v>
      </c>
      <c r="K32" s="20">
        <v>2.5999999999999999E-2</v>
      </c>
    </row>
    <row r="33" spans="1:13" ht="20" customHeight="1" x14ac:dyDescent="0.4">
      <c r="A33" s="20"/>
      <c r="B33" s="13" t="s">
        <v>3</v>
      </c>
      <c r="C33" s="20"/>
      <c r="D33" s="13">
        <v>5</v>
      </c>
      <c r="E33" s="13">
        <v>5</v>
      </c>
      <c r="F33" s="13" t="s">
        <v>102</v>
      </c>
      <c r="G33" s="17">
        <v>0.81399999999999995</v>
      </c>
      <c r="H33" s="20"/>
      <c r="I33" s="22"/>
      <c r="J33" s="13" t="s">
        <v>270</v>
      </c>
      <c r="K33" s="20"/>
    </row>
    <row r="34" spans="1:13" ht="20" customHeight="1" x14ac:dyDescent="0.4">
      <c r="A34" s="20" t="s">
        <v>219</v>
      </c>
      <c r="B34" s="13" t="s">
        <v>1</v>
      </c>
      <c r="C34" s="20" t="s">
        <v>67</v>
      </c>
      <c r="D34" s="13">
        <v>5</v>
      </c>
      <c r="E34" s="13">
        <v>5</v>
      </c>
      <c r="F34" s="13" t="s">
        <v>103</v>
      </c>
      <c r="G34" s="17">
        <v>0.312</v>
      </c>
      <c r="H34" s="20" t="s">
        <v>60</v>
      </c>
      <c r="I34" s="22">
        <f>7.386/2.577</f>
        <v>2.8661233993015136</v>
      </c>
      <c r="J34" s="13" t="s">
        <v>271</v>
      </c>
      <c r="K34" s="20">
        <v>2.1000000000000001E-2</v>
      </c>
    </row>
    <row r="35" spans="1:13" ht="20" customHeight="1" x14ac:dyDescent="0.4">
      <c r="A35" s="20"/>
      <c r="B35" s="13" t="s">
        <v>3</v>
      </c>
      <c r="C35" s="20"/>
      <c r="D35" s="13">
        <v>5</v>
      </c>
      <c r="E35" s="13">
        <v>5</v>
      </c>
      <c r="F35" s="13" t="s">
        <v>106</v>
      </c>
      <c r="G35" s="17">
        <v>0.55100000000000005</v>
      </c>
      <c r="H35" s="20"/>
      <c r="I35" s="22"/>
      <c r="J35" s="13" t="s">
        <v>272</v>
      </c>
      <c r="K35" s="20"/>
    </row>
    <row r="36" spans="1:13" ht="20" customHeight="1" x14ac:dyDescent="0.4">
      <c r="A36" s="20" t="s">
        <v>220</v>
      </c>
      <c r="B36" s="13" t="s">
        <v>1</v>
      </c>
      <c r="C36" s="20" t="s">
        <v>68</v>
      </c>
      <c r="D36" s="13">
        <v>7</v>
      </c>
      <c r="E36" s="13">
        <v>7</v>
      </c>
      <c r="F36" s="13" t="s">
        <v>107</v>
      </c>
      <c r="G36" s="17">
        <v>0.49</v>
      </c>
      <c r="H36" s="20" t="s">
        <v>60</v>
      </c>
      <c r="I36" s="22">
        <f>25.714/9.828</f>
        <v>2.6164021164021163</v>
      </c>
      <c r="J36" s="13" t="s">
        <v>273</v>
      </c>
      <c r="K36" s="20">
        <v>1.3899999999999999E-2</v>
      </c>
    </row>
    <row r="37" spans="1:13" ht="20" customHeight="1" x14ac:dyDescent="0.4">
      <c r="A37" s="20"/>
      <c r="B37" s="13" t="s">
        <v>3</v>
      </c>
      <c r="C37" s="20"/>
      <c r="D37" s="13">
        <v>7</v>
      </c>
      <c r="E37" s="13">
        <v>7</v>
      </c>
      <c r="F37" s="13" t="s">
        <v>108</v>
      </c>
      <c r="G37" s="17">
        <v>0.377</v>
      </c>
      <c r="H37" s="20"/>
      <c r="I37" s="22"/>
      <c r="J37" s="13" t="s">
        <v>274</v>
      </c>
      <c r="K37" s="20"/>
    </row>
    <row r="38" spans="1:13" ht="20" customHeight="1" x14ac:dyDescent="0.4">
      <c r="A38" s="20" t="s">
        <v>221</v>
      </c>
      <c r="B38" s="13" t="s">
        <v>1</v>
      </c>
      <c r="C38" s="20" t="s">
        <v>68</v>
      </c>
      <c r="D38" s="13">
        <v>7</v>
      </c>
      <c r="E38" s="13">
        <v>7</v>
      </c>
      <c r="F38" s="18" t="s">
        <v>104</v>
      </c>
      <c r="G38" s="19">
        <v>7.3999999999999996E-2</v>
      </c>
      <c r="H38" s="20" t="s">
        <v>60</v>
      </c>
      <c r="I38" s="22">
        <f>5.946/2.722</f>
        <v>2.1844232182218954</v>
      </c>
      <c r="J38" s="13" t="s">
        <v>275</v>
      </c>
      <c r="K38" s="20">
        <v>4.9500000000000002E-2</v>
      </c>
    </row>
    <row r="39" spans="1:13" ht="20" customHeight="1" x14ac:dyDescent="0.4">
      <c r="A39" s="20"/>
      <c r="B39" s="13" t="s">
        <v>3</v>
      </c>
      <c r="C39" s="20"/>
      <c r="D39" s="13">
        <v>7</v>
      </c>
      <c r="E39" s="13">
        <v>7</v>
      </c>
      <c r="F39" s="18" t="s">
        <v>105</v>
      </c>
      <c r="G39" s="19">
        <v>0.48699999999999999</v>
      </c>
      <c r="H39" s="20"/>
      <c r="I39" s="22"/>
      <c r="J39" s="13" t="s">
        <v>276</v>
      </c>
      <c r="K39" s="20"/>
    </row>
    <row r="40" spans="1:13" ht="20" customHeight="1" x14ac:dyDescent="0.4">
      <c r="A40" s="20" t="s">
        <v>222</v>
      </c>
      <c r="B40" s="13" t="s">
        <v>1</v>
      </c>
      <c r="C40" s="20" t="s">
        <v>68</v>
      </c>
      <c r="D40" s="13">
        <v>7</v>
      </c>
      <c r="E40" s="13">
        <v>3</v>
      </c>
      <c r="F40" s="13" t="s">
        <v>109</v>
      </c>
      <c r="G40" s="17">
        <v>0.218</v>
      </c>
      <c r="H40" s="20" t="s">
        <v>388</v>
      </c>
      <c r="I40" s="22">
        <f>0.1338/5.07</f>
        <v>2.6390532544378696E-2</v>
      </c>
      <c r="J40" s="13" t="s">
        <v>277</v>
      </c>
      <c r="K40" s="20">
        <v>0.59299999999999997</v>
      </c>
    </row>
    <row r="41" spans="1:13" ht="20" customHeight="1" x14ac:dyDescent="0.4">
      <c r="A41" s="20"/>
      <c r="B41" s="13" t="s">
        <v>3</v>
      </c>
      <c r="C41" s="20"/>
      <c r="D41" s="13">
        <v>7</v>
      </c>
      <c r="E41" s="13">
        <v>3</v>
      </c>
      <c r="F41" s="13" t="s">
        <v>110</v>
      </c>
      <c r="G41" s="17">
        <v>1.2E-2</v>
      </c>
      <c r="H41" s="20"/>
      <c r="I41" s="22"/>
      <c r="J41" s="13" t="s">
        <v>278</v>
      </c>
      <c r="K41" s="20"/>
    </row>
    <row r="42" spans="1:13" ht="20" customHeight="1" x14ac:dyDescent="0.4">
      <c r="A42" s="20" t="s">
        <v>223</v>
      </c>
      <c r="B42" s="13" t="s">
        <v>1</v>
      </c>
      <c r="C42" s="20" t="s">
        <v>68</v>
      </c>
      <c r="D42" s="13">
        <v>7</v>
      </c>
      <c r="E42" s="13">
        <v>7</v>
      </c>
      <c r="F42" s="13" t="s">
        <v>111</v>
      </c>
      <c r="G42" s="17">
        <v>0.63600000000000001</v>
      </c>
      <c r="H42" s="20" t="s">
        <v>60</v>
      </c>
      <c r="I42" s="22">
        <f>0.1926/0.071</f>
        <v>2.7126760563380281</v>
      </c>
      <c r="J42" s="13" t="s">
        <v>279</v>
      </c>
      <c r="K42" s="20">
        <v>2.0799999999999999E-2</v>
      </c>
    </row>
    <row r="43" spans="1:13" ht="20" customHeight="1" x14ac:dyDescent="0.4">
      <c r="A43" s="20"/>
      <c r="B43" s="13" t="s">
        <v>3</v>
      </c>
      <c r="C43" s="20"/>
      <c r="D43" s="13">
        <v>7</v>
      </c>
      <c r="E43" s="13">
        <v>7</v>
      </c>
      <c r="F43" s="13" t="s">
        <v>112</v>
      </c>
      <c r="G43" s="17">
        <v>0.61899999999999999</v>
      </c>
      <c r="H43" s="20"/>
      <c r="I43" s="22"/>
      <c r="J43" s="13" t="s">
        <v>280</v>
      </c>
      <c r="K43" s="20"/>
    </row>
    <row r="44" spans="1:13" ht="20" customHeight="1" x14ac:dyDescent="0.4">
      <c r="A44" s="20" t="s">
        <v>224</v>
      </c>
      <c r="B44" s="13" t="s">
        <v>1</v>
      </c>
      <c r="C44" s="20" t="s">
        <v>68</v>
      </c>
      <c r="D44" s="13">
        <v>7</v>
      </c>
      <c r="E44" s="13">
        <v>7</v>
      </c>
      <c r="F44" s="13" t="s">
        <v>113</v>
      </c>
      <c r="G44" s="17">
        <v>0.59199999999999997</v>
      </c>
      <c r="H44" s="20" t="s">
        <v>60</v>
      </c>
      <c r="I44" s="22">
        <f>67.4185/24.794</f>
        <v>2.7191457610712266</v>
      </c>
      <c r="J44" s="13" t="s">
        <v>281</v>
      </c>
      <c r="K44" s="20">
        <v>2.4500000000000001E-2</v>
      </c>
    </row>
    <row r="45" spans="1:13" ht="20" customHeight="1" x14ac:dyDescent="0.4">
      <c r="A45" s="20"/>
      <c r="B45" s="13" t="s">
        <v>3</v>
      </c>
      <c r="C45" s="20"/>
      <c r="D45" s="13">
        <v>7</v>
      </c>
      <c r="E45" s="13">
        <v>7</v>
      </c>
      <c r="F45" s="13" t="s">
        <v>114</v>
      </c>
      <c r="G45" s="17">
        <v>0.497</v>
      </c>
      <c r="H45" s="20"/>
      <c r="I45" s="22"/>
      <c r="J45" s="13" t="s">
        <v>282</v>
      </c>
      <c r="K45" s="20"/>
    </row>
    <row r="46" spans="1:13" ht="20" customHeight="1" x14ac:dyDescent="0.4">
      <c r="A46" s="20" t="s">
        <v>225</v>
      </c>
      <c r="B46" s="13" t="s">
        <v>1</v>
      </c>
      <c r="C46" s="20" t="s">
        <v>67</v>
      </c>
      <c r="D46" s="13">
        <v>9</v>
      </c>
      <c r="E46" s="13">
        <v>5</v>
      </c>
      <c r="F46" s="13" t="s">
        <v>115</v>
      </c>
      <c r="G46" s="17">
        <v>0.79900000000000004</v>
      </c>
      <c r="H46" s="20" t="s">
        <v>60</v>
      </c>
      <c r="I46" s="22">
        <f>35.3293/9.258</f>
        <v>3.816083387340679</v>
      </c>
      <c r="J46" s="13" t="s">
        <v>283</v>
      </c>
      <c r="K46" s="20">
        <v>1.5E-3</v>
      </c>
    </row>
    <row r="47" spans="1:13" ht="20" customHeight="1" x14ac:dyDescent="0.4">
      <c r="A47" s="20"/>
      <c r="B47" s="13" t="s">
        <v>3</v>
      </c>
      <c r="C47" s="20"/>
      <c r="D47" s="13">
        <v>9</v>
      </c>
      <c r="E47" s="13">
        <v>5</v>
      </c>
      <c r="F47" s="13" t="s">
        <v>116</v>
      </c>
      <c r="G47" s="17">
        <v>0.17100000000000001</v>
      </c>
      <c r="H47" s="20"/>
      <c r="I47" s="22"/>
      <c r="J47" s="13" t="s">
        <v>284</v>
      </c>
      <c r="K47" s="20"/>
      <c r="M47" s="6"/>
    </row>
    <row r="48" spans="1:13" ht="20" customHeight="1" x14ac:dyDescent="0.4">
      <c r="A48" s="20" t="s">
        <v>226</v>
      </c>
      <c r="B48" s="13" t="s">
        <v>1</v>
      </c>
      <c r="C48" s="20" t="s">
        <v>67</v>
      </c>
      <c r="D48" s="13">
        <v>9</v>
      </c>
      <c r="E48" s="13">
        <v>5</v>
      </c>
      <c r="F48" s="13" t="s">
        <v>117</v>
      </c>
      <c r="G48" s="17">
        <v>0.4</v>
      </c>
      <c r="H48" s="20" t="s">
        <v>60</v>
      </c>
      <c r="I48" s="22">
        <f>21.11/2.819</f>
        <v>7.4884710890386659</v>
      </c>
      <c r="J48" s="13" t="s">
        <v>285</v>
      </c>
      <c r="K48" s="20" t="s">
        <v>69</v>
      </c>
    </row>
    <row r="49" spans="1:11" ht="20" customHeight="1" x14ac:dyDescent="0.4">
      <c r="A49" s="20"/>
      <c r="B49" s="13" t="s">
        <v>3</v>
      </c>
      <c r="C49" s="20"/>
      <c r="D49" s="13">
        <v>9</v>
      </c>
      <c r="E49" s="13">
        <v>5</v>
      </c>
      <c r="F49" s="13" t="s">
        <v>118</v>
      </c>
      <c r="G49" s="17">
        <v>0.83299999999999996</v>
      </c>
      <c r="H49" s="20"/>
      <c r="I49" s="22"/>
      <c r="J49" s="13" t="s">
        <v>286</v>
      </c>
      <c r="K49" s="20"/>
    </row>
    <row r="50" spans="1:11" ht="20" customHeight="1" x14ac:dyDescent="0.4">
      <c r="A50" s="20" t="s">
        <v>227</v>
      </c>
      <c r="B50" s="13" t="s">
        <v>1</v>
      </c>
      <c r="C50" s="20" t="s">
        <v>67</v>
      </c>
      <c r="D50" s="13">
        <v>9</v>
      </c>
      <c r="E50" s="13">
        <v>5</v>
      </c>
      <c r="F50" s="13" t="s">
        <v>119</v>
      </c>
      <c r="G50" s="17">
        <v>0.628</v>
      </c>
      <c r="H50" s="20" t="s">
        <v>60</v>
      </c>
      <c r="I50" s="22">
        <f>10/2.061</f>
        <v>4.8520135856380397</v>
      </c>
      <c r="J50" s="13" t="s">
        <v>287</v>
      </c>
      <c r="K50" s="20" t="s">
        <v>69</v>
      </c>
    </row>
    <row r="51" spans="1:11" ht="20" customHeight="1" x14ac:dyDescent="0.4">
      <c r="A51" s="20"/>
      <c r="B51" s="13" t="s">
        <v>3</v>
      </c>
      <c r="C51" s="20"/>
      <c r="D51" s="13">
        <v>9</v>
      </c>
      <c r="E51" s="13">
        <v>5</v>
      </c>
      <c r="F51" s="13" t="s">
        <v>120</v>
      </c>
      <c r="G51" s="17">
        <v>0.35299999999999998</v>
      </c>
      <c r="H51" s="20"/>
      <c r="I51" s="22"/>
      <c r="J51" s="13" t="s">
        <v>288</v>
      </c>
      <c r="K51" s="20"/>
    </row>
    <row r="52" spans="1:11" ht="20" customHeight="1" x14ac:dyDescent="0.4">
      <c r="A52" s="20" t="s">
        <v>392</v>
      </c>
      <c r="B52" s="13" t="s">
        <v>1</v>
      </c>
      <c r="C52" s="20" t="s">
        <v>68</v>
      </c>
      <c r="D52" s="13">
        <v>10</v>
      </c>
      <c r="E52" s="13">
        <v>5</v>
      </c>
      <c r="F52" s="13" t="s">
        <v>121</v>
      </c>
      <c r="G52" s="17">
        <v>0.83599999999999997</v>
      </c>
      <c r="H52" s="20" t="s">
        <v>60</v>
      </c>
      <c r="I52" s="22">
        <f>6.791/1.833</f>
        <v>3.7048554282596839</v>
      </c>
      <c r="J52" s="13" t="s">
        <v>289</v>
      </c>
      <c r="K52" s="20">
        <v>1.6000000000000001E-3</v>
      </c>
    </row>
    <row r="53" spans="1:11" ht="20" customHeight="1" x14ac:dyDescent="0.4">
      <c r="A53" s="20"/>
      <c r="B53" s="13" t="s">
        <v>3</v>
      </c>
      <c r="C53" s="20"/>
      <c r="D53" s="13">
        <v>10</v>
      </c>
      <c r="E53" s="13">
        <v>5</v>
      </c>
      <c r="F53" s="13" t="s">
        <v>122</v>
      </c>
      <c r="G53" s="17">
        <v>0.57399999999999995</v>
      </c>
      <c r="H53" s="20"/>
      <c r="I53" s="22"/>
      <c r="J53" s="13" t="s">
        <v>290</v>
      </c>
      <c r="K53" s="20"/>
    </row>
    <row r="54" spans="1:11" ht="20" customHeight="1" x14ac:dyDescent="0.4">
      <c r="A54" s="20" t="s">
        <v>394</v>
      </c>
      <c r="B54" s="13" t="s">
        <v>1</v>
      </c>
      <c r="C54" s="20" t="s">
        <v>68</v>
      </c>
      <c r="D54" s="13">
        <v>10</v>
      </c>
      <c r="E54" s="13">
        <v>5</v>
      </c>
      <c r="F54" s="13" t="s">
        <v>123</v>
      </c>
      <c r="G54" s="17">
        <v>0.30199999999999999</v>
      </c>
      <c r="H54" s="20" t="s">
        <v>60</v>
      </c>
      <c r="I54" s="22">
        <f>0.0553/0.1527</f>
        <v>0.36214800261951541</v>
      </c>
      <c r="J54" s="13" t="s">
        <v>291</v>
      </c>
      <c r="K54" s="20">
        <v>0.72160000000000002</v>
      </c>
    </row>
    <row r="55" spans="1:11" ht="20" customHeight="1" x14ac:dyDescent="0.4">
      <c r="A55" s="20"/>
      <c r="B55" s="13" t="s">
        <v>3</v>
      </c>
      <c r="C55" s="20"/>
      <c r="D55" s="13">
        <v>10</v>
      </c>
      <c r="E55" s="13">
        <v>5</v>
      </c>
      <c r="F55" s="13" t="s">
        <v>124</v>
      </c>
      <c r="G55" s="17">
        <v>0.73899999999999999</v>
      </c>
      <c r="H55" s="20"/>
      <c r="I55" s="22"/>
      <c r="J55" s="13" t="s">
        <v>292</v>
      </c>
      <c r="K55" s="20"/>
    </row>
    <row r="56" spans="1:11" ht="20" customHeight="1" x14ac:dyDescent="0.4">
      <c r="A56" s="20" t="s">
        <v>396</v>
      </c>
      <c r="B56" s="13" t="s">
        <v>1</v>
      </c>
      <c r="C56" s="20" t="s">
        <v>68</v>
      </c>
      <c r="D56" s="13">
        <v>10</v>
      </c>
      <c r="E56" s="13">
        <v>5</v>
      </c>
      <c r="F56" s="13" t="s">
        <v>125</v>
      </c>
      <c r="G56" s="17">
        <v>0.66800000000000004</v>
      </c>
      <c r="H56" s="20" t="s">
        <v>62</v>
      </c>
      <c r="I56" s="22" t="s">
        <v>254</v>
      </c>
      <c r="J56" s="13" t="s">
        <v>293</v>
      </c>
      <c r="K56" s="21" t="s">
        <v>70</v>
      </c>
    </row>
    <row r="57" spans="1:11" ht="20" customHeight="1" x14ac:dyDescent="0.4">
      <c r="A57" s="20"/>
      <c r="B57" s="13" t="s">
        <v>71</v>
      </c>
      <c r="C57" s="20"/>
      <c r="D57" s="13">
        <v>10</v>
      </c>
      <c r="E57" s="13">
        <v>5</v>
      </c>
      <c r="F57" s="13" t="s">
        <v>126</v>
      </c>
      <c r="G57" s="17">
        <v>6.7000000000000004E-2</v>
      </c>
      <c r="H57" s="20"/>
      <c r="I57" s="22"/>
      <c r="J57" s="13" t="s">
        <v>294</v>
      </c>
      <c r="K57" s="21"/>
    </row>
    <row r="58" spans="1:11" ht="20" customHeight="1" x14ac:dyDescent="0.4">
      <c r="A58" s="20"/>
      <c r="B58" s="13" t="s">
        <v>3</v>
      </c>
      <c r="C58" s="20"/>
      <c r="D58" s="13">
        <v>10</v>
      </c>
      <c r="E58" s="13">
        <v>5</v>
      </c>
      <c r="F58" s="13" t="s">
        <v>127</v>
      </c>
      <c r="G58" s="17">
        <v>0.84899999999999998</v>
      </c>
      <c r="H58" s="20"/>
      <c r="I58" s="22"/>
      <c r="J58" s="13" t="s">
        <v>295</v>
      </c>
      <c r="K58" s="21"/>
    </row>
    <row r="59" spans="1:11" ht="20" customHeight="1" x14ac:dyDescent="0.4">
      <c r="A59" s="20"/>
      <c r="B59" s="13" t="s">
        <v>72</v>
      </c>
      <c r="C59" s="20"/>
      <c r="D59" s="13">
        <v>10</v>
      </c>
      <c r="E59" s="13">
        <v>5</v>
      </c>
      <c r="F59" s="13" t="s">
        <v>128</v>
      </c>
      <c r="G59" s="17">
        <v>0.57499999999999996</v>
      </c>
      <c r="H59" s="20"/>
      <c r="I59" s="22"/>
      <c r="J59" s="13" t="s">
        <v>296</v>
      </c>
      <c r="K59" s="21"/>
    </row>
    <row r="60" spans="1:11" ht="20" customHeight="1" x14ac:dyDescent="0.4">
      <c r="A60" s="20" t="s">
        <v>365</v>
      </c>
      <c r="B60" s="13" t="s">
        <v>1</v>
      </c>
      <c r="C60" s="20" t="s">
        <v>67</v>
      </c>
      <c r="D60" s="13">
        <v>8</v>
      </c>
      <c r="E60" s="13">
        <v>8</v>
      </c>
      <c r="F60" s="13" t="s">
        <v>129</v>
      </c>
      <c r="G60" s="17">
        <v>0.64200000000000002</v>
      </c>
      <c r="H60" s="20" t="s">
        <v>60</v>
      </c>
      <c r="I60" s="22">
        <f>3.75/1.2921</f>
        <v>2.902252147666589</v>
      </c>
      <c r="J60" s="13" t="s">
        <v>344</v>
      </c>
      <c r="K60" s="21">
        <v>1.1599999999999999E-2</v>
      </c>
    </row>
    <row r="61" spans="1:11" ht="20" customHeight="1" x14ac:dyDescent="0.4">
      <c r="A61" s="20"/>
      <c r="B61" s="13" t="s">
        <v>3</v>
      </c>
      <c r="C61" s="20"/>
      <c r="D61" s="13">
        <v>8</v>
      </c>
      <c r="E61" s="13">
        <v>8</v>
      </c>
      <c r="F61" s="13" t="s">
        <v>235</v>
      </c>
      <c r="G61" s="17">
        <v>0.42399999999999999</v>
      </c>
      <c r="H61" s="20"/>
      <c r="I61" s="22"/>
      <c r="J61" s="13" t="s">
        <v>345</v>
      </c>
      <c r="K61" s="21"/>
    </row>
    <row r="62" spans="1:11" ht="20" customHeight="1" x14ac:dyDescent="0.4">
      <c r="A62" s="20" t="s">
        <v>366</v>
      </c>
      <c r="B62" s="13" t="s">
        <v>1</v>
      </c>
      <c r="C62" s="20" t="s">
        <v>67</v>
      </c>
      <c r="D62" s="13">
        <v>8</v>
      </c>
      <c r="E62" s="13">
        <v>8</v>
      </c>
      <c r="F62" s="13" t="s">
        <v>130</v>
      </c>
      <c r="G62" s="17">
        <v>0.44600000000000001</v>
      </c>
      <c r="H62" s="20" t="s">
        <v>60</v>
      </c>
      <c r="I62" s="22">
        <f>0.125/1.025</f>
        <v>0.12195121951219513</v>
      </c>
      <c r="J62" s="13" t="s">
        <v>346</v>
      </c>
      <c r="K62" s="21">
        <v>0.90469999999999995</v>
      </c>
    </row>
    <row r="63" spans="1:11" ht="20" customHeight="1" x14ac:dyDescent="0.4">
      <c r="A63" s="20"/>
      <c r="B63" s="13" t="s">
        <v>3</v>
      </c>
      <c r="C63" s="20"/>
      <c r="D63" s="13">
        <v>8</v>
      </c>
      <c r="E63" s="13">
        <v>8</v>
      </c>
      <c r="F63" s="13" t="s">
        <v>73</v>
      </c>
      <c r="G63" s="17">
        <v>0.85699999999999998</v>
      </c>
      <c r="H63" s="20"/>
      <c r="I63" s="22"/>
      <c r="J63" s="13" t="s">
        <v>347</v>
      </c>
      <c r="K63" s="21"/>
    </row>
    <row r="64" spans="1:11" ht="20" customHeight="1" x14ac:dyDescent="0.4">
      <c r="A64" s="20" t="s">
        <v>367</v>
      </c>
      <c r="B64" s="13" t="s">
        <v>1</v>
      </c>
      <c r="C64" s="20" t="s">
        <v>74</v>
      </c>
      <c r="D64" s="13">
        <v>12</v>
      </c>
      <c r="E64" s="13">
        <v>6</v>
      </c>
      <c r="F64" s="13" t="s">
        <v>131</v>
      </c>
      <c r="G64" s="17">
        <v>0.127</v>
      </c>
      <c r="H64" s="20" t="s">
        <v>60</v>
      </c>
      <c r="I64" s="22">
        <f>1.3167/0.63</f>
        <v>2.09</v>
      </c>
      <c r="J64" s="13" t="s">
        <v>297</v>
      </c>
      <c r="K64" s="20">
        <v>2.7E-2</v>
      </c>
    </row>
    <row r="65" spans="1:11" ht="20" customHeight="1" x14ac:dyDescent="0.4">
      <c r="A65" s="20"/>
      <c r="B65" s="13" t="s">
        <v>3</v>
      </c>
      <c r="C65" s="20"/>
      <c r="D65" s="13">
        <v>12</v>
      </c>
      <c r="E65" s="13">
        <v>6</v>
      </c>
      <c r="F65" s="13" t="s">
        <v>132</v>
      </c>
      <c r="G65" s="17">
        <v>0.41599999999999998</v>
      </c>
      <c r="H65" s="20"/>
      <c r="I65" s="22"/>
      <c r="J65" s="13" t="s">
        <v>298</v>
      </c>
      <c r="K65" s="20"/>
    </row>
    <row r="66" spans="1:11" ht="20" customHeight="1" x14ac:dyDescent="0.4">
      <c r="A66" s="20" t="s">
        <v>399</v>
      </c>
      <c r="B66" s="13" t="s">
        <v>1</v>
      </c>
      <c r="C66" s="20" t="s">
        <v>74</v>
      </c>
      <c r="D66" s="13">
        <v>12</v>
      </c>
      <c r="E66" s="13">
        <v>3</v>
      </c>
      <c r="F66" s="13" t="s">
        <v>133</v>
      </c>
      <c r="G66" s="17">
        <v>0.45</v>
      </c>
      <c r="H66" s="20" t="s">
        <v>388</v>
      </c>
      <c r="I66" s="22">
        <f>2.721/1.033</f>
        <v>2.6340755082284613</v>
      </c>
      <c r="J66" s="13" t="s">
        <v>299</v>
      </c>
      <c r="K66" s="20">
        <v>3.9E-2</v>
      </c>
    </row>
    <row r="67" spans="1:11" ht="20" customHeight="1" x14ac:dyDescent="0.4">
      <c r="A67" s="20"/>
      <c r="B67" s="13" t="s">
        <v>3</v>
      </c>
      <c r="C67" s="20"/>
      <c r="D67" s="13">
        <v>12</v>
      </c>
      <c r="E67" s="13">
        <v>3</v>
      </c>
      <c r="F67" s="13" t="s">
        <v>134</v>
      </c>
      <c r="G67" s="17">
        <v>2.7E-2</v>
      </c>
      <c r="H67" s="20"/>
      <c r="I67" s="22"/>
      <c r="J67" s="13" t="s">
        <v>300</v>
      </c>
      <c r="K67" s="20"/>
    </row>
    <row r="68" spans="1:11" ht="20" customHeight="1" x14ac:dyDescent="0.4">
      <c r="A68" s="20" t="s">
        <v>368</v>
      </c>
      <c r="B68" s="13" t="s">
        <v>1</v>
      </c>
      <c r="C68" s="20" t="s">
        <v>74</v>
      </c>
      <c r="D68" s="13">
        <v>9</v>
      </c>
      <c r="E68" s="13">
        <v>6</v>
      </c>
      <c r="F68" s="13" t="s">
        <v>397</v>
      </c>
      <c r="G68" s="17">
        <v>0.34300000000000003</v>
      </c>
      <c r="H68" s="20" t="s">
        <v>60</v>
      </c>
      <c r="I68" s="22">
        <f>0.1859/0.8425</f>
        <v>0.22065281899109793</v>
      </c>
      <c r="J68" s="13" t="s">
        <v>301</v>
      </c>
      <c r="K68" s="20">
        <v>0.82809999999999995</v>
      </c>
    </row>
    <row r="69" spans="1:11" ht="20" customHeight="1" x14ac:dyDescent="0.4">
      <c r="A69" s="20"/>
      <c r="B69" s="13" t="s">
        <v>3</v>
      </c>
      <c r="C69" s="20"/>
      <c r="D69" s="13">
        <v>9</v>
      </c>
      <c r="E69" s="13">
        <v>6</v>
      </c>
      <c r="F69" s="13" t="s">
        <v>135</v>
      </c>
      <c r="G69" s="17">
        <v>0.58199999999999996</v>
      </c>
      <c r="H69" s="20"/>
      <c r="I69" s="22"/>
      <c r="J69" s="13" t="s">
        <v>302</v>
      </c>
      <c r="K69" s="20"/>
    </row>
    <row r="70" spans="1:11" ht="20" customHeight="1" x14ac:dyDescent="0.4">
      <c r="A70" s="20" t="s">
        <v>369</v>
      </c>
      <c r="B70" s="13" t="s">
        <v>1</v>
      </c>
      <c r="C70" s="20" t="s">
        <v>74</v>
      </c>
      <c r="D70" s="13">
        <v>9</v>
      </c>
      <c r="E70" s="13">
        <v>6</v>
      </c>
      <c r="F70" s="13" t="s">
        <v>136</v>
      </c>
      <c r="G70" s="17">
        <v>5.8999999999999997E-2</v>
      </c>
      <c r="H70" s="20" t="s">
        <v>60</v>
      </c>
      <c r="I70" s="22">
        <f>1.2478/0.2941</f>
        <v>4.2427745664739893</v>
      </c>
      <c r="J70" s="13" t="s">
        <v>303</v>
      </c>
      <c r="K70" s="20" t="s">
        <v>75</v>
      </c>
    </row>
    <row r="71" spans="1:11" ht="20" customHeight="1" x14ac:dyDescent="0.4">
      <c r="A71" s="20"/>
      <c r="B71" s="13" t="s">
        <v>3</v>
      </c>
      <c r="C71" s="20"/>
      <c r="D71" s="13">
        <v>9</v>
      </c>
      <c r="E71" s="13">
        <v>6</v>
      </c>
      <c r="F71" s="13" t="s">
        <v>137</v>
      </c>
      <c r="G71" s="17">
        <v>7.2999999999999995E-2</v>
      </c>
      <c r="H71" s="20"/>
      <c r="I71" s="22"/>
      <c r="J71" s="13" t="s">
        <v>304</v>
      </c>
      <c r="K71" s="20"/>
    </row>
    <row r="72" spans="1:11" ht="20" customHeight="1" x14ac:dyDescent="0.4">
      <c r="A72" s="20" t="s">
        <v>400</v>
      </c>
      <c r="B72" s="13" t="s">
        <v>1</v>
      </c>
      <c r="C72" s="20" t="s">
        <v>74</v>
      </c>
      <c r="D72" s="13">
        <v>9</v>
      </c>
      <c r="E72" s="13">
        <v>3</v>
      </c>
      <c r="F72" s="13" t="s">
        <v>138</v>
      </c>
      <c r="G72" s="17">
        <v>0.26200000000000001</v>
      </c>
      <c r="H72" s="20" t="s">
        <v>388</v>
      </c>
      <c r="I72" s="22">
        <f>2.567/2.19</f>
        <v>1.1721461187214612</v>
      </c>
      <c r="J72" s="13" t="s">
        <v>305</v>
      </c>
      <c r="K72" s="20">
        <v>0.317</v>
      </c>
    </row>
    <row r="73" spans="1:11" ht="20" customHeight="1" x14ac:dyDescent="0.4">
      <c r="A73" s="20"/>
      <c r="B73" s="13" t="s">
        <v>3</v>
      </c>
      <c r="C73" s="20"/>
      <c r="D73" s="13">
        <v>9</v>
      </c>
      <c r="E73" s="13">
        <v>3</v>
      </c>
      <c r="F73" s="13" t="s">
        <v>139</v>
      </c>
      <c r="G73" s="17">
        <v>2.1999999999999999E-2</v>
      </c>
      <c r="H73" s="20"/>
      <c r="I73" s="22"/>
      <c r="J73" s="13" t="s">
        <v>306</v>
      </c>
      <c r="K73" s="20"/>
    </row>
    <row r="74" spans="1:11" ht="20" customHeight="1" x14ac:dyDescent="0.4">
      <c r="A74" s="20" t="s">
        <v>370</v>
      </c>
      <c r="B74" s="13" t="s">
        <v>1</v>
      </c>
      <c r="C74" s="20" t="s">
        <v>74</v>
      </c>
      <c r="D74" s="13">
        <v>8</v>
      </c>
      <c r="E74" s="13">
        <v>6</v>
      </c>
      <c r="F74" s="13" t="s">
        <v>140</v>
      </c>
      <c r="G74" s="17">
        <v>5.8000000000000003E-2</v>
      </c>
      <c r="H74" s="20" t="s">
        <v>60</v>
      </c>
      <c r="I74" s="22">
        <f>0.0048/0.3838</f>
        <v>1.2506513809275664E-2</v>
      </c>
      <c r="J74" s="13" t="s">
        <v>307</v>
      </c>
      <c r="K74" s="20">
        <v>0.99019999999999997</v>
      </c>
    </row>
    <row r="75" spans="1:11" ht="20" customHeight="1" x14ac:dyDescent="0.4">
      <c r="A75" s="20"/>
      <c r="B75" s="13" t="s">
        <v>3</v>
      </c>
      <c r="C75" s="20"/>
      <c r="D75" s="13">
        <v>8</v>
      </c>
      <c r="E75" s="13">
        <v>6</v>
      </c>
      <c r="F75" s="13" t="s">
        <v>141</v>
      </c>
      <c r="G75" s="17">
        <v>0.13800000000000001</v>
      </c>
      <c r="H75" s="20"/>
      <c r="I75" s="22"/>
      <c r="J75" s="13" t="s">
        <v>308</v>
      </c>
      <c r="K75" s="20"/>
    </row>
    <row r="76" spans="1:11" ht="20" customHeight="1" x14ac:dyDescent="0.4">
      <c r="A76" s="20" t="s">
        <v>371</v>
      </c>
      <c r="B76" s="13" t="s">
        <v>1</v>
      </c>
      <c r="C76" s="20" t="s">
        <v>74</v>
      </c>
      <c r="D76" s="13">
        <v>8</v>
      </c>
      <c r="E76" s="13">
        <v>6</v>
      </c>
      <c r="F76" s="13" t="s">
        <v>142</v>
      </c>
      <c r="G76" s="17">
        <v>2.5999999999999999E-2</v>
      </c>
      <c r="H76" s="20" t="s">
        <v>60</v>
      </c>
      <c r="I76" s="22">
        <f>0.321/1.119</f>
        <v>0.28686327077747992</v>
      </c>
      <c r="J76" s="13" t="s">
        <v>309</v>
      </c>
      <c r="K76" s="20">
        <v>0.78720000000000001</v>
      </c>
    </row>
    <row r="77" spans="1:11" ht="20" customHeight="1" x14ac:dyDescent="0.4">
      <c r="A77" s="20"/>
      <c r="B77" s="13" t="s">
        <v>3</v>
      </c>
      <c r="C77" s="20"/>
      <c r="D77" s="13">
        <v>8</v>
      </c>
      <c r="E77" s="13">
        <v>6</v>
      </c>
      <c r="F77" s="13" t="s">
        <v>143</v>
      </c>
      <c r="G77" s="17">
        <v>0.23400000000000001</v>
      </c>
      <c r="H77" s="20"/>
      <c r="I77" s="22"/>
      <c r="J77" s="13" t="s">
        <v>310</v>
      </c>
      <c r="K77" s="20"/>
    </row>
    <row r="78" spans="1:11" ht="20" customHeight="1" x14ac:dyDescent="0.4">
      <c r="A78" s="20" t="s">
        <v>401</v>
      </c>
      <c r="B78" s="13" t="s">
        <v>1</v>
      </c>
      <c r="C78" s="20" t="s">
        <v>74</v>
      </c>
      <c r="D78" s="13">
        <v>8</v>
      </c>
      <c r="E78" s="13">
        <v>3</v>
      </c>
      <c r="F78" s="13" t="s">
        <v>144</v>
      </c>
      <c r="G78" s="17">
        <v>0.61499999999999999</v>
      </c>
      <c r="H78" s="20" t="s">
        <v>388</v>
      </c>
      <c r="I78" s="22">
        <f>0.094/0.2297</f>
        <v>0.4092294296909012</v>
      </c>
      <c r="J78" s="13" t="s">
        <v>311</v>
      </c>
      <c r="K78" s="20">
        <v>0.61899999999999999</v>
      </c>
    </row>
    <row r="79" spans="1:11" ht="20" customHeight="1" x14ac:dyDescent="0.4">
      <c r="A79" s="20"/>
      <c r="B79" s="13" t="s">
        <v>3</v>
      </c>
      <c r="C79" s="20"/>
      <c r="D79" s="13">
        <v>8</v>
      </c>
      <c r="E79" s="13">
        <v>3</v>
      </c>
      <c r="F79" s="13" t="s">
        <v>145</v>
      </c>
      <c r="G79" s="17">
        <v>2.9000000000000001E-2</v>
      </c>
      <c r="H79" s="20"/>
      <c r="I79" s="22"/>
      <c r="J79" s="13" t="s">
        <v>312</v>
      </c>
      <c r="K79" s="20"/>
    </row>
    <row r="80" spans="1:11" ht="20" customHeight="1" x14ac:dyDescent="0.4">
      <c r="A80" s="20" t="s">
        <v>372</v>
      </c>
      <c r="B80" s="13" t="s">
        <v>1</v>
      </c>
      <c r="C80" s="20" t="s">
        <v>67</v>
      </c>
      <c r="D80" s="13">
        <v>5</v>
      </c>
      <c r="E80" s="13">
        <v>5</v>
      </c>
      <c r="F80" s="13" t="s">
        <v>146</v>
      </c>
      <c r="G80" s="17">
        <v>0.52800000000000002</v>
      </c>
      <c r="H80" s="20" t="s">
        <v>60</v>
      </c>
      <c r="I80" s="22">
        <f>0.33/0.1314</f>
        <v>2.5114155251141557</v>
      </c>
      <c r="J80" s="13" t="s">
        <v>313</v>
      </c>
      <c r="K80" s="20">
        <v>1.8700000000000001E-2</v>
      </c>
    </row>
    <row r="81" spans="1:11" ht="20" customHeight="1" x14ac:dyDescent="0.4">
      <c r="A81" s="20"/>
      <c r="B81" s="13" t="s">
        <v>3</v>
      </c>
      <c r="C81" s="20"/>
      <c r="D81" s="13">
        <v>5</v>
      </c>
      <c r="E81" s="13">
        <v>5</v>
      </c>
      <c r="F81" s="13" t="s">
        <v>147</v>
      </c>
      <c r="G81" s="17">
        <v>7.3999999999999996E-2</v>
      </c>
      <c r="H81" s="20"/>
      <c r="I81" s="22"/>
      <c r="J81" s="13" t="s">
        <v>314</v>
      </c>
      <c r="K81" s="20"/>
    </row>
    <row r="82" spans="1:11" ht="20" customHeight="1" x14ac:dyDescent="0.4">
      <c r="A82" s="20" t="s">
        <v>373</v>
      </c>
      <c r="B82" s="13" t="s">
        <v>1</v>
      </c>
      <c r="C82" s="20" t="s">
        <v>67</v>
      </c>
      <c r="D82" s="13">
        <v>5</v>
      </c>
      <c r="E82" s="13">
        <v>5</v>
      </c>
      <c r="F82" s="13" t="s">
        <v>76</v>
      </c>
      <c r="G82" s="17">
        <v>0.34100000000000003</v>
      </c>
      <c r="H82" s="20" t="s">
        <v>60</v>
      </c>
      <c r="I82" s="22">
        <f>0.2576/0.116</f>
        <v>2.2206896551724138</v>
      </c>
      <c r="J82" s="13" t="s">
        <v>315</v>
      </c>
      <c r="K82" s="20">
        <v>0.05</v>
      </c>
    </row>
    <row r="83" spans="1:11" ht="20" customHeight="1" x14ac:dyDescent="0.4">
      <c r="A83" s="20"/>
      <c r="B83" s="13" t="s">
        <v>3</v>
      </c>
      <c r="C83" s="20"/>
      <c r="D83" s="13">
        <v>5</v>
      </c>
      <c r="E83" s="13">
        <v>5</v>
      </c>
      <c r="F83" s="13" t="s">
        <v>148</v>
      </c>
      <c r="G83" s="17">
        <v>0.88300000000000001</v>
      </c>
      <c r="H83" s="20"/>
      <c r="I83" s="22"/>
      <c r="J83" s="13" t="s">
        <v>316</v>
      </c>
      <c r="K83" s="20"/>
    </row>
    <row r="84" spans="1:11" ht="20" customHeight="1" x14ac:dyDescent="0.4">
      <c r="A84" s="20" t="s">
        <v>374</v>
      </c>
      <c r="B84" s="13" t="s">
        <v>1</v>
      </c>
      <c r="C84" s="20" t="s">
        <v>67</v>
      </c>
      <c r="D84" s="13">
        <v>5</v>
      </c>
      <c r="E84" s="13">
        <v>5</v>
      </c>
      <c r="F84" s="13" t="s">
        <v>149</v>
      </c>
      <c r="G84" s="17">
        <v>0.68799999999999994</v>
      </c>
      <c r="H84" s="20" t="s">
        <v>60</v>
      </c>
      <c r="I84" s="22">
        <f>0.2584/0.1067</f>
        <v>2.4217432052483598</v>
      </c>
      <c r="J84" s="13" t="s">
        <v>317</v>
      </c>
      <c r="K84" s="20">
        <v>3.0172000000000001E-2</v>
      </c>
    </row>
    <row r="85" spans="1:11" ht="20" customHeight="1" x14ac:dyDescent="0.4">
      <c r="A85" s="20"/>
      <c r="B85" s="13" t="s">
        <v>3</v>
      </c>
      <c r="C85" s="20"/>
      <c r="D85" s="13">
        <v>5</v>
      </c>
      <c r="E85" s="13">
        <v>5</v>
      </c>
      <c r="F85" s="13" t="s">
        <v>150</v>
      </c>
      <c r="G85" s="17">
        <v>0.27200000000000002</v>
      </c>
      <c r="H85" s="20"/>
      <c r="I85" s="22"/>
      <c r="J85" s="13" t="s">
        <v>318</v>
      </c>
      <c r="K85" s="20"/>
    </row>
    <row r="86" spans="1:11" ht="20" customHeight="1" x14ac:dyDescent="0.4">
      <c r="A86" s="20" t="s">
        <v>375</v>
      </c>
      <c r="B86" s="13" t="s">
        <v>1</v>
      </c>
      <c r="C86" s="20" t="s">
        <v>67</v>
      </c>
      <c r="D86" s="13">
        <v>5</v>
      </c>
      <c r="E86" s="13">
        <v>5</v>
      </c>
      <c r="F86" s="13" t="s">
        <v>151</v>
      </c>
      <c r="G86" s="17">
        <v>8.5000000000000006E-2</v>
      </c>
      <c r="H86" s="20" t="s">
        <v>60</v>
      </c>
      <c r="I86" s="22">
        <f>0.016/0.0851</f>
        <v>0.18801410105757935</v>
      </c>
      <c r="J86" s="13" t="s">
        <v>319</v>
      </c>
      <c r="K86" s="20">
        <v>0.78732100000000005</v>
      </c>
    </row>
    <row r="87" spans="1:11" ht="20" customHeight="1" x14ac:dyDescent="0.4">
      <c r="A87" s="20"/>
      <c r="B87" s="13" t="s">
        <v>3</v>
      </c>
      <c r="C87" s="20"/>
      <c r="D87" s="13">
        <v>5</v>
      </c>
      <c r="E87" s="13">
        <v>5</v>
      </c>
      <c r="F87" s="13" t="s">
        <v>152</v>
      </c>
      <c r="G87" s="17">
        <v>0.32</v>
      </c>
      <c r="H87" s="20"/>
      <c r="I87" s="22"/>
      <c r="J87" s="13" t="s">
        <v>320</v>
      </c>
      <c r="K87" s="20"/>
    </row>
    <row r="88" spans="1:11" ht="20" customHeight="1" x14ac:dyDescent="0.4">
      <c r="A88" s="20" t="s">
        <v>376</v>
      </c>
      <c r="B88" s="13" t="s">
        <v>1</v>
      </c>
      <c r="C88" s="20" t="s">
        <v>67</v>
      </c>
      <c r="D88" s="13">
        <v>5</v>
      </c>
      <c r="E88" s="13">
        <v>5</v>
      </c>
      <c r="F88" s="13" t="s">
        <v>153</v>
      </c>
      <c r="G88" s="17">
        <v>0.61299999999999999</v>
      </c>
      <c r="H88" s="20" t="s">
        <v>388</v>
      </c>
      <c r="I88" s="22">
        <f>0.16864/0.577</f>
        <v>0.29227036395147316</v>
      </c>
      <c r="J88" s="13" t="s">
        <v>321</v>
      </c>
      <c r="K88" s="20">
        <v>0.05</v>
      </c>
    </row>
    <row r="89" spans="1:11" ht="20" customHeight="1" x14ac:dyDescent="0.4">
      <c r="A89" s="20"/>
      <c r="B89" s="13" t="s">
        <v>3</v>
      </c>
      <c r="C89" s="20"/>
      <c r="D89" s="13">
        <v>5</v>
      </c>
      <c r="E89" s="13">
        <v>5</v>
      </c>
      <c r="F89" s="13" t="s">
        <v>154</v>
      </c>
      <c r="G89" s="17">
        <v>3.2000000000000001E-2</v>
      </c>
      <c r="H89" s="20"/>
      <c r="I89" s="22"/>
      <c r="J89" s="13" t="s">
        <v>322</v>
      </c>
      <c r="K89" s="20"/>
    </row>
    <row r="90" spans="1:11" ht="20" customHeight="1" x14ac:dyDescent="0.4">
      <c r="A90" s="20" t="s">
        <v>377</v>
      </c>
      <c r="B90" s="13" t="s">
        <v>1</v>
      </c>
      <c r="C90" s="20" t="s">
        <v>67</v>
      </c>
      <c r="D90" s="13">
        <v>5</v>
      </c>
      <c r="E90" s="13">
        <v>5</v>
      </c>
      <c r="F90" s="13" t="s">
        <v>77</v>
      </c>
      <c r="G90" s="17">
        <v>0.53500000000000003</v>
      </c>
      <c r="H90" s="20" t="s">
        <v>60</v>
      </c>
      <c r="I90" s="22">
        <f>0.464/0.198</f>
        <v>2.3434343434343434</v>
      </c>
      <c r="J90" s="13" t="s">
        <v>323</v>
      </c>
      <c r="K90" s="20">
        <v>4.7300000000000002E-2</v>
      </c>
    </row>
    <row r="91" spans="1:11" ht="20" customHeight="1" x14ac:dyDescent="0.4">
      <c r="A91" s="20"/>
      <c r="B91" s="13" t="s">
        <v>3</v>
      </c>
      <c r="C91" s="20"/>
      <c r="D91" s="13">
        <v>5</v>
      </c>
      <c r="E91" s="13">
        <v>5</v>
      </c>
      <c r="F91" s="13" t="s">
        <v>155</v>
      </c>
      <c r="G91" s="17">
        <v>0.316</v>
      </c>
      <c r="H91" s="20"/>
      <c r="I91" s="22"/>
      <c r="J91" s="13" t="s">
        <v>324</v>
      </c>
      <c r="K91" s="20"/>
    </row>
    <row r="92" spans="1:11" ht="20" customHeight="1" x14ac:dyDescent="0.4">
      <c r="A92" s="20" t="s">
        <v>378</v>
      </c>
      <c r="B92" s="13" t="s">
        <v>1</v>
      </c>
      <c r="C92" s="20" t="s">
        <v>67</v>
      </c>
      <c r="D92" s="13">
        <v>5</v>
      </c>
      <c r="E92" s="13">
        <v>5</v>
      </c>
      <c r="F92" s="13" t="s">
        <v>156</v>
      </c>
      <c r="G92" s="17">
        <v>0.59299999999999997</v>
      </c>
      <c r="H92" s="20" t="s">
        <v>60</v>
      </c>
      <c r="I92" s="22">
        <f>0.1374/0.2062</f>
        <v>0.66634335596508243</v>
      </c>
      <c r="J92" s="13" t="s">
        <v>325</v>
      </c>
      <c r="K92" s="20">
        <v>0.55430000000000001</v>
      </c>
    </row>
    <row r="93" spans="1:11" ht="20" customHeight="1" x14ac:dyDescent="0.4">
      <c r="A93" s="20"/>
      <c r="B93" s="13" t="s">
        <v>3</v>
      </c>
      <c r="C93" s="20"/>
      <c r="D93" s="13">
        <v>5</v>
      </c>
      <c r="E93" s="13">
        <v>5</v>
      </c>
      <c r="F93" s="13" t="s">
        <v>157</v>
      </c>
      <c r="G93" s="17">
        <v>0.19900000000000001</v>
      </c>
      <c r="H93" s="20"/>
      <c r="I93" s="22"/>
      <c r="J93" s="13" t="s">
        <v>326</v>
      </c>
      <c r="K93" s="20"/>
    </row>
    <row r="94" spans="1:11" ht="20" customHeight="1" x14ac:dyDescent="0.4">
      <c r="A94" s="20" t="s">
        <v>379</v>
      </c>
      <c r="B94" s="13" t="s">
        <v>1</v>
      </c>
      <c r="C94" s="20" t="s">
        <v>67</v>
      </c>
      <c r="D94" s="13">
        <v>5</v>
      </c>
      <c r="E94" s="13">
        <v>5</v>
      </c>
      <c r="F94" s="13" t="s">
        <v>158</v>
      </c>
      <c r="G94" s="17">
        <v>0.58299999999999996</v>
      </c>
      <c r="H94" s="20" t="s">
        <v>388</v>
      </c>
      <c r="I94" s="22">
        <f>0.0795/0.1379</f>
        <v>0.57650471356055111</v>
      </c>
      <c r="J94" s="13" t="s">
        <v>327</v>
      </c>
      <c r="K94" s="20">
        <v>0.52700000000000002</v>
      </c>
    </row>
    <row r="95" spans="1:11" ht="20" customHeight="1" x14ac:dyDescent="0.4">
      <c r="A95" s="20"/>
      <c r="B95" s="13" t="s">
        <v>3</v>
      </c>
      <c r="C95" s="20"/>
      <c r="D95" s="13">
        <v>5</v>
      </c>
      <c r="E95" s="13">
        <v>5</v>
      </c>
      <c r="F95" s="13" t="s">
        <v>159</v>
      </c>
      <c r="G95" s="17">
        <v>4.2000000000000003E-2</v>
      </c>
      <c r="H95" s="20"/>
      <c r="I95" s="22"/>
      <c r="J95" s="13" t="s">
        <v>328</v>
      </c>
      <c r="K95" s="20"/>
    </row>
    <row r="96" spans="1:11" ht="20" customHeight="1" x14ac:dyDescent="0.4">
      <c r="A96" s="20" t="s">
        <v>380</v>
      </c>
      <c r="B96" s="13" t="s">
        <v>1</v>
      </c>
      <c r="C96" s="20" t="s">
        <v>67</v>
      </c>
      <c r="D96" s="13">
        <v>5</v>
      </c>
      <c r="E96" s="13">
        <v>5</v>
      </c>
      <c r="F96" s="13" t="s">
        <v>160</v>
      </c>
      <c r="G96" s="17">
        <v>0.41699999999999998</v>
      </c>
      <c r="H96" s="20" t="s">
        <v>60</v>
      </c>
      <c r="I96" s="22">
        <f>0.511/0.1942</f>
        <v>2.631307929969104</v>
      </c>
      <c r="J96" s="13" t="s">
        <v>329</v>
      </c>
      <c r="K96" s="20">
        <v>0.441</v>
      </c>
    </row>
    <row r="97" spans="1:11" ht="20" customHeight="1" x14ac:dyDescent="0.4">
      <c r="A97" s="20"/>
      <c r="B97" s="13" t="s">
        <v>3</v>
      </c>
      <c r="C97" s="20"/>
      <c r="D97" s="13">
        <v>5</v>
      </c>
      <c r="E97" s="13">
        <v>5</v>
      </c>
      <c r="F97" s="13" t="s">
        <v>161</v>
      </c>
      <c r="G97" s="17">
        <v>0.52600000000000002</v>
      </c>
      <c r="H97" s="20"/>
      <c r="I97" s="22"/>
      <c r="J97" s="13" t="s">
        <v>330</v>
      </c>
      <c r="K97" s="20"/>
    </row>
    <row r="98" spans="1:11" ht="20" customHeight="1" x14ac:dyDescent="0.4">
      <c r="A98" s="20" t="s">
        <v>381</v>
      </c>
      <c r="B98" s="13" t="s">
        <v>1</v>
      </c>
      <c r="C98" s="20" t="s">
        <v>67</v>
      </c>
      <c r="D98" s="13">
        <v>5</v>
      </c>
      <c r="E98" s="13">
        <v>5</v>
      </c>
      <c r="F98" s="13" t="s">
        <v>149</v>
      </c>
      <c r="G98" s="17">
        <v>0.48699999999999999</v>
      </c>
      <c r="H98" s="20" t="s">
        <v>60</v>
      </c>
      <c r="I98" s="22">
        <f>0.775/0.1459</f>
        <v>5.3118574366004117</v>
      </c>
      <c r="J98" s="13" t="s">
        <v>317</v>
      </c>
      <c r="K98" s="20">
        <v>6.9999999999999999E-4</v>
      </c>
    </row>
    <row r="99" spans="1:11" ht="20" customHeight="1" x14ac:dyDescent="0.4">
      <c r="A99" s="20"/>
      <c r="B99" s="13" t="s">
        <v>3</v>
      </c>
      <c r="C99" s="20"/>
      <c r="D99" s="13">
        <v>5</v>
      </c>
      <c r="E99" s="13">
        <v>5</v>
      </c>
      <c r="F99" s="13" t="s">
        <v>162</v>
      </c>
      <c r="G99" s="17">
        <v>0.86799999999999999</v>
      </c>
      <c r="H99" s="20"/>
      <c r="I99" s="22"/>
      <c r="J99" s="13" t="s">
        <v>331</v>
      </c>
      <c r="K99" s="20"/>
    </row>
    <row r="100" spans="1:11" ht="20" customHeight="1" x14ac:dyDescent="0.4">
      <c r="A100" s="20" t="s">
        <v>382</v>
      </c>
      <c r="B100" s="13" t="s">
        <v>1</v>
      </c>
      <c r="C100" s="20" t="s">
        <v>67</v>
      </c>
      <c r="D100" s="13">
        <v>5</v>
      </c>
      <c r="E100" s="13">
        <v>5</v>
      </c>
      <c r="F100" s="13" t="s">
        <v>156</v>
      </c>
      <c r="G100" s="17">
        <v>7.3999999999999996E-2</v>
      </c>
      <c r="H100" s="20" t="s">
        <v>60</v>
      </c>
      <c r="I100" s="22">
        <f>0.0173/0.1053</f>
        <v>0.16429249762583095</v>
      </c>
      <c r="J100" s="13" t="s">
        <v>332</v>
      </c>
      <c r="K100" s="20">
        <v>0.91220000000000001</v>
      </c>
    </row>
    <row r="101" spans="1:11" ht="20" customHeight="1" x14ac:dyDescent="0.4">
      <c r="A101" s="20"/>
      <c r="B101" s="13" t="s">
        <v>3</v>
      </c>
      <c r="C101" s="20"/>
      <c r="D101" s="13">
        <v>5</v>
      </c>
      <c r="E101" s="13">
        <v>5</v>
      </c>
      <c r="F101" s="13" t="s">
        <v>163</v>
      </c>
      <c r="G101" s="17">
        <v>0.86</v>
      </c>
      <c r="H101" s="20"/>
      <c r="I101" s="22"/>
      <c r="J101" s="13" t="s">
        <v>333</v>
      </c>
      <c r="K101" s="20"/>
    </row>
    <row r="102" spans="1:11" ht="20" customHeight="1" x14ac:dyDescent="0.4">
      <c r="A102" s="20" t="s">
        <v>383</v>
      </c>
      <c r="B102" s="13" t="s">
        <v>1</v>
      </c>
      <c r="C102" s="20" t="s">
        <v>67</v>
      </c>
      <c r="D102" s="13">
        <v>5</v>
      </c>
      <c r="E102" s="13">
        <v>5</v>
      </c>
      <c r="F102" s="13" t="s">
        <v>164</v>
      </c>
      <c r="G102" s="17">
        <v>0.17199999999999999</v>
      </c>
      <c r="H102" s="20" t="s">
        <v>60</v>
      </c>
      <c r="I102" s="22">
        <f>0.1287/0.3099</f>
        <v>0.41529525653436594</v>
      </c>
      <c r="J102" s="13" t="s">
        <v>334</v>
      </c>
      <c r="K102" s="20">
        <v>0.79700000000000004</v>
      </c>
    </row>
    <row r="103" spans="1:11" ht="20" customHeight="1" x14ac:dyDescent="0.4">
      <c r="A103" s="20"/>
      <c r="B103" s="13" t="s">
        <v>3</v>
      </c>
      <c r="C103" s="20"/>
      <c r="D103" s="13">
        <v>5</v>
      </c>
      <c r="E103" s="13">
        <v>5</v>
      </c>
      <c r="F103" s="13" t="s">
        <v>165</v>
      </c>
      <c r="G103" s="17">
        <v>0.68700000000000006</v>
      </c>
      <c r="H103" s="20"/>
      <c r="I103" s="22"/>
      <c r="J103" s="13" t="s">
        <v>335</v>
      </c>
      <c r="K103" s="20"/>
    </row>
    <row r="104" spans="1:11" ht="20" customHeight="1" x14ac:dyDescent="0.4">
      <c r="A104" s="20" t="s">
        <v>384</v>
      </c>
      <c r="B104" s="13" t="s">
        <v>1</v>
      </c>
      <c r="C104" s="20" t="s">
        <v>67</v>
      </c>
      <c r="D104" s="13">
        <v>5</v>
      </c>
      <c r="E104" s="13">
        <v>5</v>
      </c>
      <c r="F104" s="13" t="s">
        <v>158</v>
      </c>
      <c r="G104" s="17">
        <v>0.90400000000000003</v>
      </c>
      <c r="H104" s="20" t="s">
        <v>60</v>
      </c>
      <c r="I104" s="22">
        <f>0.717/0.2048</f>
        <v>3.5009765624999996</v>
      </c>
      <c r="J104" s="13" t="s">
        <v>336</v>
      </c>
      <c r="K104" s="20">
        <v>3.0000000000000001E-3</v>
      </c>
    </row>
    <row r="105" spans="1:11" ht="20" customHeight="1" x14ac:dyDescent="0.4">
      <c r="A105" s="20"/>
      <c r="B105" s="13" t="s">
        <v>3</v>
      </c>
      <c r="C105" s="20"/>
      <c r="D105" s="13">
        <v>5</v>
      </c>
      <c r="E105" s="13">
        <v>5</v>
      </c>
      <c r="F105" s="13" t="s">
        <v>166</v>
      </c>
      <c r="G105" s="17">
        <v>0.98899999999999999</v>
      </c>
      <c r="H105" s="20"/>
      <c r="I105" s="22"/>
      <c r="J105" s="13" t="s">
        <v>337</v>
      </c>
      <c r="K105" s="20"/>
    </row>
    <row r="106" spans="1:11" ht="20" customHeight="1" x14ac:dyDescent="0.4">
      <c r="A106" s="20" t="s">
        <v>385</v>
      </c>
      <c r="B106" s="13" t="s">
        <v>1</v>
      </c>
      <c r="C106" s="20" t="s">
        <v>67</v>
      </c>
      <c r="D106" s="13">
        <v>5</v>
      </c>
      <c r="E106" s="13">
        <v>5</v>
      </c>
      <c r="F106" s="13" t="s">
        <v>167</v>
      </c>
      <c r="G106" s="17">
        <v>0.66</v>
      </c>
      <c r="H106" s="20" t="s">
        <v>60</v>
      </c>
      <c r="I106" s="22">
        <f>0.1766/0.0521</f>
        <v>3.3896353166986564</v>
      </c>
      <c r="J106" s="13" t="s">
        <v>338</v>
      </c>
      <c r="K106" s="20">
        <v>9.4999999999999998E-3</v>
      </c>
    </row>
    <row r="107" spans="1:11" ht="20" customHeight="1" x14ac:dyDescent="0.4">
      <c r="A107" s="20"/>
      <c r="B107" s="13" t="s">
        <v>3</v>
      </c>
      <c r="C107" s="20"/>
      <c r="D107" s="13">
        <v>5</v>
      </c>
      <c r="E107" s="13">
        <v>5</v>
      </c>
      <c r="F107" s="13" t="s">
        <v>168</v>
      </c>
      <c r="G107" s="17">
        <v>0.86399999999999999</v>
      </c>
      <c r="H107" s="20"/>
      <c r="I107" s="22"/>
      <c r="J107" s="13" t="s">
        <v>339</v>
      </c>
      <c r="K107" s="20"/>
    </row>
    <row r="108" spans="1:11" ht="20" customHeight="1" x14ac:dyDescent="0.4">
      <c r="A108" s="20" t="s">
        <v>386</v>
      </c>
      <c r="B108" s="13" t="s">
        <v>1</v>
      </c>
      <c r="C108" s="20" t="s">
        <v>67</v>
      </c>
      <c r="D108" s="13">
        <v>5</v>
      </c>
      <c r="E108" s="13">
        <v>5</v>
      </c>
      <c r="F108" s="13" t="s">
        <v>169</v>
      </c>
      <c r="G108" s="17">
        <v>0.66</v>
      </c>
      <c r="H108" s="20" t="s">
        <v>60</v>
      </c>
      <c r="I108" s="22">
        <f>0.1766/0.0521451</f>
        <v>3.3867036404187547</v>
      </c>
      <c r="J108" s="13" t="s">
        <v>320</v>
      </c>
      <c r="K108" s="20">
        <v>2.7000000000000001E-3</v>
      </c>
    </row>
    <row r="109" spans="1:11" ht="20" customHeight="1" x14ac:dyDescent="0.4">
      <c r="A109" s="20"/>
      <c r="B109" s="13" t="s">
        <v>3</v>
      </c>
      <c r="C109" s="20"/>
      <c r="D109" s="13">
        <v>5</v>
      </c>
      <c r="E109" s="13">
        <v>5</v>
      </c>
      <c r="F109" s="13" t="s">
        <v>170</v>
      </c>
      <c r="G109" s="17">
        <v>0.86399999999999999</v>
      </c>
      <c r="H109" s="20"/>
      <c r="I109" s="22"/>
      <c r="J109" s="13" t="s">
        <v>339</v>
      </c>
      <c r="K109" s="20"/>
    </row>
    <row r="110" spans="1:11" ht="20" customHeight="1" x14ac:dyDescent="0.4">
      <c r="A110" s="20" t="s">
        <v>402</v>
      </c>
      <c r="B110" s="13" t="s">
        <v>1</v>
      </c>
      <c r="C110" s="20" t="s">
        <v>68</v>
      </c>
      <c r="D110" s="13">
        <v>9</v>
      </c>
      <c r="E110" s="13">
        <v>5</v>
      </c>
      <c r="F110" s="13" t="s">
        <v>78</v>
      </c>
      <c r="G110" s="17">
        <v>6.9000000000000006E-2</v>
      </c>
      <c r="H110" s="20" t="s">
        <v>60</v>
      </c>
      <c r="I110" s="22">
        <f>218.93/46.329</f>
        <v>4.7255498715707223</v>
      </c>
      <c r="J110" s="13" t="s">
        <v>340</v>
      </c>
      <c r="K110" s="20" t="s">
        <v>69</v>
      </c>
    </row>
    <row r="111" spans="1:11" ht="20" customHeight="1" x14ac:dyDescent="0.4">
      <c r="A111" s="20"/>
      <c r="B111" s="13" t="s">
        <v>3</v>
      </c>
      <c r="C111" s="20"/>
      <c r="D111" s="13">
        <v>9</v>
      </c>
      <c r="E111" s="13">
        <v>5</v>
      </c>
      <c r="F111" s="13" t="s">
        <v>79</v>
      </c>
      <c r="G111" s="17">
        <v>0.53800000000000003</v>
      </c>
      <c r="H111" s="20"/>
      <c r="I111" s="22"/>
      <c r="J111" s="13" t="s">
        <v>341</v>
      </c>
      <c r="K111" s="20"/>
    </row>
    <row r="112" spans="1:11" ht="20" customHeight="1" x14ac:dyDescent="0.4">
      <c r="A112" s="20" t="s">
        <v>387</v>
      </c>
      <c r="B112" s="13" t="s">
        <v>1</v>
      </c>
      <c r="C112" s="20" t="s">
        <v>68</v>
      </c>
      <c r="D112" s="13">
        <v>9</v>
      </c>
      <c r="E112" s="13">
        <v>5</v>
      </c>
      <c r="F112" s="13" t="s">
        <v>80</v>
      </c>
      <c r="G112" s="17">
        <v>0.95</v>
      </c>
      <c r="H112" s="20" t="s">
        <v>60</v>
      </c>
      <c r="I112" s="22">
        <f>184.673/46.76</f>
        <v>3.9493798118049619</v>
      </c>
      <c r="J112" s="13" t="s">
        <v>342</v>
      </c>
      <c r="K112" s="20" t="s">
        <v>69</v>
      </c>
    </row>
    <row r="113" spans="1:11" ht="20" customHeight="1" x14ac:dyDescent="0.4">
      <c r="A113" s="20"/>
      <c r="B113" s="13" t="s">
        <v>3</v>
      </c>
      <c r="C113" s="20"/>
      <c r="D113" s="13">
        <v>9</v>
      </c>
      <c r="E113" s="13">
        <v>5</v>
      </c>
      <c r="F113" s="13" t="s">
        <v>81</v>
      </c>
      <c r="G113" s="17">
        <v>5.6000000000000001E-2</v>
      </c>
      <c r="H113" s="20"/>
      <c r="I113" s="22"/>
      <c r="J113" s="13" t="s">
        <v>343</v>
      </c>
      <c r="K113" s="20"/>
    </row>
  </sheetData>
  <mergeCells count="260">
    <mergeCell ref="A110:A111"/>
    <mergeCell ref="C110:C111"/>
    <mergeCell ref="H110:H111"/>
    <mergeCell ref="K110:K111"/>
    <mergeCell ref="A112:A113"/>
    <mergeCell ref="C112:C113"/>
    <mergeCell ref="H112:H113"/>
    <mergeCell ref="K112:K113"/>
    <mergeCell ref="A106:A107"/>
    <mergeCell ref="C106:C107"/>
    <mergeCell ref="H106:H107"/>
    <mergeCell ref="K106:K107"/>
    <mergeCell ref="A108:A109"/>
    <mergeCell ref="C108:C109"/>
    <mergeCell ref="H108:H109"/>
    <mergeCell ref="K108:K109"/>
    <mergeCell ref="I106:I107"/>
    <mergeCell ref="I108:I109"/>
    <mergeCell ref="I110:I111"/>
    <mergeCell ref="I112:I113"/>
    <mergeCell ref="A102:A103"/>
    <mergeCell ref="C102:C103"/>
    <mergeCell ref="H102:H103"/>
    <mergeCell ref="K102:K103"/>
    <mergeCell ref="A104:A105"/>
    <mergeCell ref="C104:C105"/>
    <mergeCell ref="H104:H105"/>
    <mergeCell ref="K104:K105"/>
    <mergeCell ref="A98:A99"/>
    <mergeCell ref="C98:C99"/>
    <mergeCell ref="H98:H99"/>
    <mergeCell ref="K98:K99"/>
    <mergeCell ref="A100:A101"/>
    <mergeCell ref="C100:C101"/>
    <mergeCell ref="H100:H101"/>
    <mergeCell ref="K100:K101"/>
    <mergeCell ref="I98:I99"/>
    <mergeCell ref="I100:I101"/>
    <mergeCell ref="I102:I103"/>
    <mergeCell ref="I104:I105"/>
    <mergeCell ref="A94:A95"/>
    <mergeCell ref="C94:C95"/>
    <mergeCell ref="H94:H95"/>
    <mergeCell ref="K94:K95"/>
    <mergeCell ref="A96:A97"/>
    <mergeCell ref="C96:C97"/>
    <mergeCell ref="H96:H97"/>
    <mergeCell ref="K96:K97"/>
    <mergeCell ref="A90:A91"/>
    <mergeCell ref="C90:C91"/>
    <mergeCell ref="H90:H91"/>
    <mergeCell ref="K90:K91"/>
    <mergeCell ref="A92:A93"/>
    <mergeCell ref="C92:C93"/>
    <mergeCell ref="H92:H93"/>
    <mergeCell ref="K92:K93"/>
    <mergeCell ref="I90:I91"/>
    <mergeCell ref="I92:I93"/>
    <mergeCell ref="I94:I95"/>
    <mergeCell ref="I96:I97"/>
    <mergeCell ref="A86:A87"/>
    <mergeCell ref="C86:C87"/>
    <mergeCell ref="H86:H87"/>
    <mergeCell ref="K86:K87"/>
    <mergeCell ref="A88:A89"/>
    <mergeCell ref="C88:C89"/>
    <mergeCell ref="H88:H89"/>
    <mergeCell ref="K88:K89"/>
    <mergeCell ref="A82:A83"/>
    <mergeCell ref="C82:C83"/>
    <mergeCell ref="H82:H83"/>
    <mergeCell ref="K82:K83"/>
    <mergeCell ref="A84:A85"/>
    <mergeCell ref="C84:C85"/>
    <mergeCell ref="H84:H85"/>
    <mergeCell ref="K84:K85"/>
    <mergeCell ref="I82:I83"/>
    <mergeCell ref="I84:I85"/>
    <mergeCell ref="I86:I87"/>
    <mergeCell ref="I88:I89"/>
    <mergeCell ref="A78:A79"/>
    <mergeCell ref="C78:C79"/>
    <mergeCell ref="H78:H79"/>
    <mergeCell ref="K78:K79"/>
    <mergeCell ref="A80:A81"/>
    <mergeCell ref="C80:C81"/>
    <mergeCell ref="H80:H81"/>
    <mergeCell ref="K80:K81"/>
    <mergeCell ref="A74:A75"/>
    <mergeCell ref="C74:C75"/>
    <mergeCell ref="H74:H75"/>
    <mergeCell ref="K74:K75"/>
    <mergeCell ref="A76:A77"/>
    <mergeCell ref="C76:C77"/>
    <mergeCell ref="H76:H77"/>
    <mergeCell ref="K76:K77"/>
    <mergeCell ref="I74:I75"/>
    <mergeCell ref="I76:I77"/>
    <mergeCell ref="I78:I79"/>
    <mergeCell ref="I80:I81"/>
    <mergeCell ref="A72:A73"/>
    <mergeCell ref="C72:C73"/>
    <mergeCell ref="H72:H73"/>
    <mergeCell ref="K72:K73"/>
    <mergeCell ref="A66:A67"/>
    <mergeCell ref="C66:C67"/>
    <mergeCell ref="H66:H67"/>
    <mergeCell ref="K66:K67"/>
    <mergeCell ref="A68:A69"/>
    <mergeCell ref="C68:C69"/>
    <mergeCell ref="H68:H69"/>
    <mergeCell ref="K68:K69"/>
    <mergeCell ref="I66:I67"/>
    <mergeCell ref="I68:I69"/>
    <mergeCell ref="I70:I71"/>
    <mergeCell ref="I72:I73"/>
    <mergeCell ref="A64:A65"/>
    <mergeCell ref="C64:C65"/>
    <mergeCell ref="H64:H65"/>
    <mergeCell ref="K64:K65"/>
    <mergeCell ref="A56:A59"/>
    <mergeCell ref="C56:C59"/>
    <mergeCell ref="H56:H59"/>
    <mergeCell ref="K56:K59"/>
    <mergeCell ref="A70:A71"/>
    <mergeCell ref="C70:C71"/>
    <mergeCell ref="H70:H71"/>
    <mergeCell ref="K70:K71"/>
    <mergeCell ref="I56:I59"/>
    <mergeCell ref="I64:I65"/>
    <mergeCell ref="A60:A61"/>
    <mergeCell ref="C60:C61"/>
    <mergeCell ref="H60:H61"/>
    <mergeCell ref="I60:I61"/>
    <mergeCell ref="K60:K61"/>
    <mergeCell ref="A62:A63"/>
    <mergeCell ref="C62:C63"/>
    <mergeCell ref="H62:H63"/>
    <mergeCell ref="I62:I63"/>
    <mergeCell ref="K62:K63"/>
    <mergeCell ref="A52:A53"/>
    <mergeCell ref="C52:C53"/>
    <mergeCell ref="H52:H53"/>
    <mergeCell ref="K52:K53"/>
    <mergeCell ref="A54:A55"/>
    <mergeCell ref="C54:C55"/>
    <mergeCell ref="H54:H55"/>
    <mergeCell ref="K54:K55"/>
    <mergeCell ref="A48:A49"/>
    <mergeCell ref="C48:C49"/>
    <mergeCell ref="H48:H49"/>
    <mergeCell ref="K48:K49"/>
    <mergeCell ref="A50:A51"/>
    <mergeCell ref="C50:C51"/>
    <mergeCell ref="H50:H51"/>
    <mergeCell ref="K50:K51"/>
    <mergeCell ref="I48:I49"/>
    <mergeCell ref="I50:I51"/>
    <mergeCell ref="I52:I53"/>
    <mergeCell ref="I54:I55"/>
    <mergeCell ref="A46:A47"/>
    <mergeCell ref="C46:C47"/>
    <mergeCell ref="H46:H47"/>
    <mergeCell ref="K46:K47"/>
    <mergeCell ref="A40:A41"/>
    <mergeCell ref="C40:C41"/>
    <mergeCell ref="H40:H41"/>
    <mergeCell ref="K40:K41"/>
    <mergeCell ref="A42:A43"/>
    <mergeCell ref="C42:C43"/>
    <mergeCell ref="H42:H43"/>
    <mergeCell ref="K42:K43"/>
    <mergeCell ref="I42:I43"/>
    <mergeCell ref="I44:I45"/>
    <mergeCell ref="I46:I47"/>
    <mergeCell ref="A44:A45"/>
    <mergeCell ref="C44:C45"/>
    <mergeCell ref="H44:H45"/>
    <mergeCell ref="K44:K45"/>
    <mergeCell ref="I40:I41"/>
    <mergeCell ref="K38:K39"/>
    <mergeCell ref="A32:A33"/>
    <mergeCell ref="C32:C33"/>
    <mergeCell ref="H32:H33"/>
    <mergeCell ref="K32:K33"/>
    <mergeCell ref="A34:A35"/>
    <mergeCell ref="C34:C35"/>
    <mergeCell ref="H34:H35"/>
    <mergeCell ref="K34:K35"/>
    <mergeCell ref="I34:I35"/>
    <mergeCell ref="I36:I37"/>
    <mergeCell ref="I38:I39"/>
    <mergeCell ref="A36:A37"/>
    <mergeCell ref="C36:C37"/>
    <mergeCell ref="H36:H37"/>
    <mergeCell ref="K36:K37"/>
    <mergeCell ref="A38:A39"/>
    <mergeCell ref="C38:C39"/>
    <mergeCell ref="H38:H39"/>
    <mergeCell ref="I32:I33"/>
    <mergeCell ref="H12:H13"/>
    <mergeCell ref="K12:K13"/>
    <mergeCell ref="A28:A31"/>
    <mergeCell ref="C24:C27"/>
    <mergeCell ref="C28:C31"/>
    <mergeCell ref="H28:H31"/>
    <mergeCell ref="H24:H27"/>
    <mergeCell ref="K24:K27"/>
    <mergeCell ref="K28:K31"/>
    <mergeCell ref="A24:A27"/>
    <mergeCell ref="I24:I27"/>
    <mergeCell ref="I28:I31"/>
    <mergeCell ref="I2:I3"/>
    <mergeCell ref="I4:I5"/>
    <mergeCell ref="I6:I7"/>
    <mergeCell ref="I8:I9"/>
    <mergeCell ref="A14:A15"/>
    <mergeCell ref="C14:C15"/>
    <mergeCell ref="H14:H15"/>
    <mergeCell ref="K14:K15"/>
    <mergeCell ref="A2:A3"/>
    <mergeCell ref="C2:C3"/>
    <mergeCell ref="H2:H3"/>
    <mergeCell ref="K2:K3"/>
    <mergeCell ref="A4:A5"/>
    <mergeCell ref="C4:C5"/>
    <mergeCell ref="H4:H5"/>
    <mergeCell ref="K4:K5"/>
    <mergeCell ref="A10:A11"/>
    <mergeCell ref="C10:C11"/>
    <mergeCell ref="H10:H11"/>
    <mergeCell ref="K10:K11"/>
    <mergeCell ref="A6:A7"/>
    <mergeCell ref="C6:C7"/>
    <mergeCell ref="H6:H7"/>
    <mergeCell ref="K6:K7"/>
    <mergeCell ref="A8:A9"/>
    <mergeCell ref="A18:A20"/>
    <mergeCell ref="C18:C20"/>
    <mergeCell ref="H18:H20"/>
    <mergeCell ref="K18:K20"/>
    <mergeCell ref="A21:A23"/>
    <mergeCell ref="C21:C23"/>
    <mergeCell ref="H21:H23"/>
    <mergeCell ref="K21:K23"/>
    <mergeCell ref="I10:I11"/>
    <mergeCell ref="I12:I13"/>
    <mergeCell ref="I14:I15"/>
    <mergeCell ref="I16:I17"/>
    <mergeCell ref="I18:I20"/>
    <mergeCell ref="I21:I23"/>
    <mergeCell ref="C8:C9"/>
    <mergeCell ref="H8:H9"/>
    <mergeCell ref="K8:K9"/>
    <mergeCell ref="A16:A17"/>
    <mergeCell ref="C16:C17"/>
    <mergeCell ref="H16:H17"/>
    <mergeCell ref="K16:K17"/>
    <mergeCell ref="A12:A13"/>
    <mergeCell ref="C12:C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zoomScale="55" zoomScaleNormal="55" workbookViewId="0">
      <selection activeCell="A22" sqref="A22"/>
    </sheetView>
  </sheetViews>
  <sheetFormatPr defaultColWidth="8.86328125" defaultRowHeight="13.9" x14ac:dyDescent="0.4"/>
  <cols>
    <col min="1" max="1" width="29.33203125" style="2" bestFit="1" customWidth="1"/>
    <col min="2" max="2" width="2.796875" style="2" bestFit="1" customWidth="1"/>
    <col min="3" max="16384" width="8.86328125" style="2"/>
  </cols>
  <sheetData>
    <row r="1" spans="1:14" x14ac:dyDescent="0.4">
      <c r="A1" s="2" t="s">
        <v>192</v>
      </c>
    </row>
    <row r="2" spans="1:14" x14ac:dyDescent="0.4">
      <c r="A2" s="2" t="s">
        <v>4</v>
      </c>
      <c r="B2" s="2" t="s">
        <v>1</v>
      </c>
      <c r="C2" s="2">
        <v>23.7</v>
      </c>
      <c r="D2" s="2">
        <v>12.7</v>
      </c>
      <c r="E2" s="2">
        <v>45.5</v>
      </c>
      <c r="F2" s="2">
        <v>16.100000000000001</v>
      </c>
      <c r="G2" s="2">
        <v>17.7</v>
      </c>
      <c r="H2" s="2">
        <v>21.7</v>
      </c>
      <c r="I2" s="2">
        <v>19</v>
      </c>
    </row>
    <row r="3" spans="1:14" x14ac:dyDescent="0.4">
      <c r="B3" s="2" t="s">
        <v>3</v>
      </c>
      <c r="C3" s="2">
        <v>12.2</v>
      </c>
      <c r="D3" s="2">
        <v>10.5</v>
      </c>
      <c r="E3" s="2">
        <v>19.3</v>
      </c>
      <c r="F3" s="2">
        <v>28.2</v>
      </c>
      <c r="G3" s="2">
        <v>15.4</v>
      </c>
      <c r="H3" s="2">
        <v>16.100000000000001</v>
      </c>
      <c r="I3" s="2">
        <v>15.9</v>
      </c>
    </row>
    <row r="4" spans="1:14" x14ac:dyDescent="0.4">
      <c r="A4" s="2" t="s">
        <v>193</v>
      </c>
      <c r="J4" s="3"/>
      <c r="K4" s="3"/>
    </row>
    <row r="5" spans="1:14" x14ac:dyDescent="0.4">
      <c r="A5" s="2" t="s">
        <v>5</v>
      </c>
      <c r="B5" s="2" t="s">
        <v>1</v>
      </c>
      <c r="C5" s="2">
        <v>1.304</v>
      </c>
      <c r="D5" s="2">
        <v>2.1070000000000002</v>
      </c>
      <c r="E5" s="2">
        <v>2.5710000000000002</v>
      </c>
      <c r="F5" s="2">
        <v>1.5029999999999999</v>
      </c>
      <c r="G5" s="2">
        <v>0.94899999999999995</v>
      </c>
      <c r="H5" s="2">
        <v>3.0790000000000002</v>
      </c>
      <c r="I5" s="2">
        <v>1.8049999999999999</v>
      </c>
    </row>
    <row r="6" spans="1:14" x14ac:dyDescent="0.4">
      <c r="B6" s="2" t="s">
        <v>3</v>
      </c>
      <c r="C6" s="2">
        <v>1.75</v>
      </c>
      <c r="D6" s="2">
        <v>1.6659999999999999</v>
      </c>
      <c r="E6" s="2">
        <v>2.4060000000000001</v>
      </c>
      <c r="F6" s="2">
        <v>2.323</v>
      </c>
      <c r="G6" s="2">
        <v>2.5939999999999999</v>
      </c>
      <c r="H6" s="2">
        <v>1.5029999999999999</v>
      </c>
      <c r="I6" s="2">
        <v>1.931</v>
      </c>
    </row>
    <row r="7" spans="1:14" x14ac:dyDescent="0.4">
      <c r="A7" s="2" t="s">
        <v>194</v>
      </c>
      <c r="J7" s="3"/>
      <c r="K7" s="3"/>
    </row>
    <row r="8" spans="1:14" x14ac:dyDescent="0.4">
      <c r="A8" s="2" t="s">
        <v>6</v>
      </c>
      <c r="B8" s="2" t="s">
        <v>0</v>
      </c>
      <c r="C8" s="2">
        <v>10.7</v>
      </c>
      <c r="D8" s="2">
        <v>22</v>
      </c>
      <c r="E8" s="2">
        <v>35.9</v>
      </c>
      <c r="F8" s="2">
        <v>34</v>
      </c>
      <c r="G8" s="2">
        <v>6.4</v>
      </c>
      <c r="H8" s="2">
        <v>3.3</v>
      </c>
      <c r="I8" s="2">
        <v>2.1</v>
      </c>
    </row>
    <row r="9" spans="1:14" x14ac:dyDescent="0.4">
      <c r="B9" s="2" t="s">
        <v>2</v>
      </c>
      <c r="C9" s="2">
        <v>34.4</v>
      </c>
      <c r="D9" s="2">
        <v>33</v>
      </c>
      <c r="E9" s="2">
        <v>2.2000000000000002</v>
      </c>
      <c r="F9" s="2">
        <v>2.7</v>
      </c>
      <c r="G9" s="2">
        <v>1.8</v>
      </c>
      <c r="H9" s="2">
        <v>6.9</v>
      </c>
      <c r="I9" s="2">
        <v>45.4</v>
      </c>
    </row>
    <row r="10" spans="1:14" x14ac:dyDescent="0.4">
      <c r="A10" s="2" t="s">
        <v>195</v>
      </c>
      <c r="J10" s="3"/>
      <c r="K10" s="3"/>
    </row>
    <row r="11" spans="1:14" x14ac:dyDescent="0.4">
      <c r="A11" s="2" t="s">
        <v>7</v>
      </c>
      <c r="B11" s="2" t="s">
        <v>0</v>
      </c>
      <c r="C11" s="2">
        <v>0.3458</v>
      </c>
      <c r="D11" s="2">
        <v>0.54420000000000002</v>
      </c>
      <c r="E11" s="2">
        <v>0.1077</v>
      </c>
      <c r="F11" s="2">
        <v>0.47170000000000001</v>
      </c>
      <c r="G11" s="2">
        <v>9.7600000000000006E-2</v>
      </c>
      <c r="H11" s="2">
        <v>0.81820000000000004</v>
      </c>
      <c r="I11" s="2">
        <v>0.52380000000000004</v>
      </c>
    </row>
    <row r="12" spans="1:14" x14ac:dyDescent="0.4">
      <c r="B12" s="2" t="s">
        <v>2</v>
      </c>
      <c r="C12" s="2">
        <v>0.5756</v>
      </c>
      <c r="D12" s="2">
        <v>0.83540000000000003</v>
      </c>
      <c r="E12" s="2">
        <v>-0.13039999999999999</v>
      </c>
      <c r="F12" s="2">
        <v>0.42370000000000002</v>
      </c>
      <c r="G12" s="2">
        <v>0.59089999999999998</v>
      </c>
      <c r="H12" s="2">
        <v>0.53620000000000001</v>
      </c>
      <c r="I12" s="2">
        <v>0.25990000000000002</v>
      </c>
    </row>
    <row r="13" spans="1:14" x14ac:dyDescent="0.4">
      <c r="A13" s="2" t="s">
        <v>196</v>
      </c>
      <c r="J13" s="3"/>
      <c r="K13" s="3"/>
    </row>
    <row r="14" spans="1:14" x14ac:dyDescent="0.4">
      <c r="A14" s="2" t="s">
        <v>8</v>
      </c>
      <c r="B14" s="2" t="s">
        <v>0</v>
      </c>
      <c r="C14" s="2">
        <v>6.5</v>
      </c>
      <c r="D14" s="2">
        <v>25.6</v>
      </c>
      <c r="E14" s="2">
        <v>8.1</v>
      </c>
      <c r="F14" s="2">
        <v>26.4</v>
      </c>
      <c r="G14" s="2">
        <v>11.9</v>
      </c>
      <c r="H14" s="2">
        <v>12</v>
      </c>
      <c r="I14" s="2">
        <v>6.3</v>
      </c>
      <c r="J14" s="2">
        <v>19.7</v>
      </c>
      <c r="K14" s="2">
        <v>8.3000000000000007</v>
      </c>
      <c r="L14" s="2">
        <v>14.2</v>
      </c>
    </row>
    <row r="15" spans="1:14" x14ac:dyDescent="0.4">
      <c r="B15" s="2" t="s">
        <v>2</v>
      </c>
      <c r="C15" s="2">
        <v>20.8</v>
      </c>
      <c r="D15" s="2">
        <v>27.5</v>
      </c>
      <c r="E15" s="2">
        <v>15.7</v>
      </c>
      <c r="F15" s="2">
        <v>14.9</v>
      </c>
      <c r="G15" s="2">
        <v>3.5</v>
      </c>
      <c r="H15" s="2">
        <v>7.9</v>
      </c>
      <c r="I15" s="2">
        <v>3.7</v>
      </c>
      <c r="J15" s="2">
        <v>29.3</v>
      </c>
      <c r="K15" s="2">
        <v>10.9</v>
      </c>
      <c r="L15" s="2">
        <v>5.8</v>
      </c>
    </row>
    <row r="16" spans="1:14" x14ac:dyDescent="0.4">
      <c r="A16" s="2" t="s">
        <v>197</v>
      </c>
      <c r="M16" s="3"/>
      <c r="N16" s="3"/>
    </row>
    <row r="17" spans="1:14" x14ac:dyDescent="0.4">
      <c r="A17" s="2" t="s">
        <v>9</v>
      </c>
      <c r="B17" s="2" t="s">
        <v>0</v>
      </c>
      <c r="C17" s="2">
        <v>0.22033900000000001</v>
      </c>
      <c r="D17" s="2">
        <v>0.40845100000000001</v>
      </c>
      <c r="E17" s="2">
        <v>-0.30303000000000002</v>
      </c>
      <c r="F17" s="2">
        <v>-0.29231000000000001</v>
      </c>
      <c r="G17" s="2">
        <v>0.515625</v>
      </c>
      <c r="H17" s="2">
        <v>8.6419999999999997E-2</v>
      </c>
      <c r="I17" s="2">
        <v>9.8485000000000003E-2</v>
      </c>
      <c r="J17" s="2">
        <v>0.25</v>
      </c>
      <c r="K17" s="2">
        <v>-0.14285999999999999</v>
      </c>
      <c r="L17" s="2">
        <v>-0.23857999999999999</v>
      </c>
    </row>
    <row r="18" spans="1:14" x14ac:dyDescent="0.4">
      <c r="B18" s="2" t="s">
        <v>2</v>
      </c>
      <c r="C18" s="2">
        <v>0.37201400000000001</v>
      </c>
      <c r="D18" s="2">
        <v>0.5</v>
      </c>
      <c r="E18" s="2">
        <v>-6.8970000000000004E-2</v>
      </c>
      <c r="F18" s="2">
        <v>0.788462</v>
      </c>
      <c r="G18" s="2">
        <v>5.4545000000000003E-2</v>
      </c>
      <c r="H18" s="2">
        <v>7.0064000000000001E-2</v>
      </c>
      <c r="I18" s="2">
        <v>0.57047000000000003</v>
      </c>
      <c r="J18" s="2">
        <v>2.8570999999999999E-2</v>
      </c>
      <c r="K18" s="2">
        <v>0.87341800000000003</v>
      </c>
      <c r="L18" s="2">
        <v>0.78378400000000004</v>
      </c>
    </row>
    <row r="19" spans="1:14" x14ac:dyDescent="0.4">
      <c r="A19" s="2" t="s">
        <v>198</v>
      </c>
      <c r="M19" s="3"/>
      <c r="N19" s="3"/>
    </row>
    <row r="20" spans="1:14" x14ac:dyDescent="0.4">
      <c r="A20" s="2" t="s">
        <v>10</v>
      </c>
      <c r="B20" s="2" t="s">
        <v>0</v>
      </c>
      <c r="C20" s="2">
        <v>30.9</v>
      </c>
      <c r="D20" s="2">
        <v>29.5</v>
      </c>
      <c r="E20" s="2">
        <v>39.700000000000003</v>
      </c>
      <c r="F20" s="2">
        <v>49.4</v>
      </c>
      <c r="G20" s="2">
        <v>38.4</v>
      </c>
      <c r="H20" s="2">
        <v>56.2</v>
      </c>
      <c r="I20" s="2">
        <v>31.9</v>
      </c>
      <c r="J20" s="2">
        <v>37</v>
      </c>
      <c r="K20" s="2">
        <v>55.2</v>
      </c>
    </row>
    <row r="21" spans="1:14" x14ac:dyDescent="0.4">
      <c r="B21" s="2" t="s">
        <v>2</v>
      </c>
      <c r="C21" s="2">
        <v>36.200000000000003</v>
      </c>
      <c r="D21" s="2">
        <v>38.4</v>
      </c>
      <c r="E21" s="2">
        <v>37.1</v>
      </c>
      <c r="F21" s="2">
        <v>45.6</v>
      </c>
      <c r="G21" s="2">
        <v>41.9</v>
      </c>
      <c r="H21" s="2">
        <v>39.5</v>
      </c>
      <c r="I21" s="2">
        <v>32.799999999999997</v>
      </c>
      <c r="J21" s="2">
        <v>41.5</v>
      </c>
      <c r="K21" s="2">
        <v>35.200000000000003</v>
      </c>
    </row>
    <row r="22" spans="1:14" x14ac:dyDescent="0.4">
      <c r="A22" s="2" t="s">
        <v>199</v>
      </c>
      <c r="L22" s="3"/>
      <c r="M22" s="3"/>
    </row>
    <row r="23" spans="1:14" x14ac:dyDescent="0.4">
      <c r="A23" s="2" t="s">
        <v>11</v>
      </c>
      <c r="B23" s="2" t="s">
        <v>0</v>
      </c>
      <c r="C23" s="2">
        <v>0.462783</v>
      </c>
      <c r="D23" s="2">
        <v>0.49125600000000003</v>
      </c>
      <c r="E23" s="2">
        <v>-0.14576</v>
      </c>
      <c r="F23" s="2">
        <v>0.40050400000000003</v>
      </c>
      <c r="G23" s="2">
        <v>4.1293000000000003E-2</v>
      </c>
      <c r="H23" s="2">
        <v>0.37366500000000002</v>
      </c>
      <c r="I23" s="2">
        <v>-0.13114999999999999</v>
      </c>
      <c r="J23" s="2">
        <v>-6.0283688000000002E-2</v>
      </c>
      <c r="K23" s="2">
        <v>0.19459459500000001</v>
      </c>
    </row>
    <row r="24" spans="1:14" x14ac:dyDescent="0.4">
      <c r="B24" s="2" t="s">
        <v>2</v>
      </c>
      <c r="C24" s="2">
        <v>-0.16145000000000001</v>
      </c>
      <c r="D24" s="2">
        <v>0.32710299999999998</v>
      </c>
      <c r="E24" s="2">
        <v>0.34895799999999999</v>
      </c>
      <c r="F24" s="2">
        <v>0.58490600000000004</v>
      </c>
      <c r="G24" s="2">
        <v>0.25</v>
      </c>
      <c r="H24" s="2">
        <v>4.0572999999999998E-2</v>
      </c>
      <c r="I24" s="2">
        <v>0.52911399999999997</v>
      </c>
      <c r="J24" s="2">
        <v>0.121951</v>
      </c>
      <c r="K24" s="2">
        <v>0.23863599999999999</v>
      </c>
    </row>
    <row r="25" spans="1:14" x14ac:dyDescent="0.4">
      <c r="L25" s="3"/>
      <c r="M25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A997-8BAD-4F94-B7C8-97BC78C217CF}">
  <dimension ref="A1:O14"/>
  <sheetViews>
    <sheetView zoomScale="55" zoomScaleNormal="55" workbookViewId="0">
      <selection activeCell="A6" sqref="A6"/>
    </sheetView>
  </sheetViews>
  <sheetFormatPr defaultColWidth="8.86328125" defaultRowHeight="13.9" x14ac:dyDescent="0.4"/>
  <cols>
    <col min="1" max="1" width="18" style="2" bestFit="1" customWidth="1"/>
    <col min="2" max="2" width="10.53125" style="2" bestFit="1" customWidth="1"/>
    <col min="3" max="12" width="8.86328125" style="2"/>
    <col min="13" max="13" width="13.6640625" style="2" bestFit="1" customWidth="1"/>
    <col min="14" max="14" width="17.796875" style="2" bestFit="1" customWidth="1"/>
    <col min="15" max="16384" width="8.86328125" style="2"/>
  </cols>
  <sheetData>
    <row r="1" spans="1:15" x14ac:dyDescent="0.4">
      <c r="A1" s="2" t="s">
        <v>191</v>
      </c>
      <c r="L1" s="3"/>
    </row>
    <row r="2" spans="1:15" x14ac:dyDescent="0.4">
      <c r="A2" s="2" t="s">
        <v>45</v>
      </c>
      <c r="B2" s="3" t="s">
        <v>46</v>
      </c>
      <c r="C2" s="2">
        <v>9.9</v>
      </c>
      <c r="D2" s="2">
        <v>12.7</v>
      </c>
      <c r="E2" s="2">
        <v>7.7</v>
      </c>
      <c r="F2" s="2">
        <v>5</v>
      </c>
      <c r="G2" s="2">
        <v>9.3000000000000007</v>
      </c>
      <c r="H2" s="2">
        <v>16.2</v>
      </c>
      <c r="I2" s="2">
        <v>7.3</v>
      </c>
      <c r="J2" s="2">
        <v>15.3</v>
      </c>
    </row>
    <row r="3" spans="1:15" x14ac:dyDescent="0.4">
      <c r="B3" s="3" t="s">
        <v>47</v>
      </c>
      <c r="C3" s="2">
        <v>15.9</v>
      </c>
      <c r="D3" s="2">
        <v>27.4</v>
      </c>
      <c r="E3" s="2">
        <v>3.4</v>
      </c>
      <c r="F3" s="2">
        <v>28.8</v>
      </c>
      <c r="G3" s="2">
        <v>7.3</v>
      </c>
      <c r="H3" s="2">
        <v>8.4</v>
      </c>
      <c r="I3" s="2">
        <v>23.5</v>
      </c>
      <c r="J3" s="2">
        <v>26.4</v>
      </c>
      <c r="L3" s="3"/>
      <c r="M3" s="3"/>
      <c r="N3" s="3"/>
    </row>
    <row r="4" spans="1:15" x14ac:dyDescent="0.4">
      <c r="B4" s="3" t="s">
        <v>48</v>
      </c>
      <c r="C4" s="2">
        <v>7.3</v>
      </c>
      <c r="D4" s="2">
        <v>14</v>
      </c>
      <c r="E4" s="2">
        <v>9.9</v>
      </c>
      <c r="F4" s="2">
        <v>12.4</v>
      </c>
      <c r="G4" s="2">
        <v>12.3</v>
      </c>
      <c r="H4" s="2">
        <v>11.9</v>
      </c>
      <c r="I4" s="2">
        <v>2.2999999999999998</v>
      </c>
      <c r="J4" s="2">
        <v>9.8000000000000007</v>
      </c>
      <c r="L4" s="3"/>
      <c r="M4" s="3"/>
      <c r="N4" s="3"/>
    </row>
    <row r="5" spans="1:15" x14ac:dyDescent="0.4">
      <c r="L5" s="3"/>
      <c r="M5" s="3"/>
      <c r="N5" s="3"/>
      <c r="O5" s="3"/>
    </row>
    <row r="6" spans="1:15" x14ac:dyDescent="0.4">
      <c r="A6" s="2" t="s">
        <v>215</v>
      </c>
      <c r="L6" s="3"/>
      <c r="M6" s="3"/>
      <c r="N6" s="3"/>
      <c r="O6" s="3"/>
    </row>
    <row r="7" spans="1:15" x14ac:dyDescent="0.4">
      <c r="A7" s="2" t="s">
        <v>49</v>
      </c>
      <c r="B7" s="3" t="s">
        <v>46</v>
      </c>
      <c r="C7" s="2">
        <v>-0.11111</v>
      </c>
      <c r="D7" s="2">
        <v>0.24409400000000001</v>
      </c>
      <c r="E7" s="2">
        <v>0.35064899999999999</v>
      </c>
      <c r="F7" s="2">
        <v>0.04</v>
      </c>
      <c r="G7" s="2">
        <v>0.33333299999999999</v>
      </c>
      <c r="H7" s="2">
        <v>0.17808199999999999</v>
      </c>
      <c r="I7" s="2">
        <v>0.20547899999999999</v>
      </c>
      <c r="J7" s="2">
        <v>-0.30719000000000002</v>
      </c>
      <c r="L7" s="4"/>
      <c r="M7" s="4"/>
      <c r="N7" s="4"/>
      <c r="O7" s="3"/>
    </row>
    <row r="8" spans="1:15" x14ac:dyDescent="0.4">
      <c r="B8" s="3" t="s">
        <v>47</v>
      </c>
      <c r="C8" s="2">
        <v>0.32075500000000001</v>
      </c>
      <c r="D8" s="2">
        <v>0.35036499999999998</v>
      </c>
      <c r="E8" s="2">
        <v>0.62121199999999999</v>
      </c>
      <c r="F8" s="2">
        <v>0.52941199999999999</v>
      </c>
      <c r="G8" s="2">
        <v>0.23611099999999999</v>
      </c>
      <c r="H8" s="2">
        <v>0.35802499999999998</v>
      </c>
      <c r="I8" s="2">
        <v>0.28767100000000001</v>
      </c>
      <c r="J8" s="2">
        <v>0.31914900000000002</v>
      </c>
      <c r="L8" s="4"/>
      <c r="M8" s="4"/>
      <c r="N8" s="4"/>
    </row>
    <row r="9" spans="1:15" x14ac:dyDescent="0.4">
      <c r="B9" s="3" t="s">
        <v>48</v>
      </c>
      <c r="C9" s="2">
        <v>0.238095</v>
      </c>
      <c r="D9" s="2">
        <v>0.385714</v>
      </c>
      <c r="E9" s="2">
        <v>0.45454499999999998</v>
      </c>
      <c r="F9" s="2">
        <v>0.34959299999999999</v>
      </c>
      <c r="G9" s="2">
        <v>0.83938800000000002</v>
      </c>
      <c r="H9" s="2">
        <v>0.30434800000000001</v>
      </c>
      <c r="I9" s="2">
        <v>0.26530599999999999</v>
      </c>
      <c r="J9" s="2">
        <v>0.63025200000000003</v>
      </c>
      <c r="L9" s="4"/>
      <c r="M9" s="4"/>
      <c r="N9" s="4"/>
    </row>
    <row r="10" spans="1:15" x14ac:dyDescent="0.4">
      <c r="L10" s="4"/>
      <c r="M10" s="4"/>
      <c r="N10" s="4"/>
    </row>
    <row r="11" spans="1:15" x14ac:dyDescent="0.4">
      <c r="L11" s="4"/>
      <c r="M11" s="4"/>
      <c r="N11" s="4"/>
    </row>
    <row r="12" spans="1:15" x14ac:dyDescent="0.4">
      <c r="L12" s="4"/>
      <c r="M12" s="4"/>
      <c r="N12" s="4"/>
    </row>
    <row r="13" spans="1:15" x14ac:dyDescent="0.4">
      <c r="L13" s="4"/>
      <c r="M13" s="4"/>
      <c r="N13" s="4"/>
    </row>
    <row r="14" spans="1:15" x14ac:dyDescent="0.4">
      <c r="L14" s="4"/>
      <c r="M14" s="4"/>
      <c r="N14" s="4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B9D7-F443-4217-9F40-D9F1B2044DEB}">
  <dimension ref="A1:P19"/>
  <sheetViews>
    <sheetView workbookViewId="0">
      <selection activeCell="A7" sqref="A7"/>
    </sheetView>
  </sheetViews>
  <sheetFormatPr defaultColWidth="8.86328125" defaultRowHeight="13.9" x14ac:dyDescent="0.4"/>
  <cols>
    <col min="1" max="1" width="18" style="2" bestFit="1" customWidth="1"/>
    <col min="2" max="2" width="9.6640625" style="2" bestFit="1" customWidth="1"/>
    <col min="3" max="11" width="8.86328125" style="2"/>
    <col min="12" max="12" width="6.53125" style="2" bestFit="1" customWidth="1"/>
    <col min="13" max="13" width="13.6640625" style="2" bestFit="1" customWidth="1"/>
    <col min="14" max="14" width="17.796875" style="2" bestFit="1" customWidth="1"/>
    <col min="15" max="16384" width="8.86328125" style="2"/>
  </cols>
  <sheetData>
    <row r="1" spans="1:16" x14ac:dyDescent="0.4">
      <c r="A1" s="2" t="s">
        <v>216</v>
      </c>
      <c r="L1" s="11"/>
    </row>
    <row r="2" spans="1:16" ht="14.45" customHeight="1" x14ac:dyDescent="0.4">
      <c r="A2" s="2" t="s">
        <v>45</v>
      </c>
      <c r="B2" s="11" t="s">
        <v>50</v>
      </c>
      <c r="C2" s="2">
        <v>10.7</v>
      </c>
      <c r="D2" s="2">
        <v>15.9</v>
      </c>
      <c r="E2" s="2">
        <v>32</v>
      </c>
      <c r="F2" s="2">
        <v>24</v>
      </c>
      <c r="G2" s="2">
        <v>14.2</v>
      </c>
      <c r="H2" s="2">
        <v>25.9</v>
      </c>
      <c r="I2" s="2">
        <v>23.1</v>
      </c>
      <c r="K2" s="11"/>
      <c r="L2" s="11"/>
      <c r="M2" s="11"/>
    </row>
    <row r="3" spans="1:16" ht="14.45" customHeight="1" x14ac:dyDescent="0.4">
      <c r="B3" s="11" t="s">
        <v>203</v>
      </c>
      <c r="C3" s="2">
        <v>12</v>
      </c>
      <c r="D3" s="2">
        <v>22.4</v>
      </c>
      <c r="E3" s="2">
        <v>16.3</v>
      </c>
      <c r="F3" s="2">
        <v>10.6</v>
      </c>
      <c r="G3" s="2">
        <v>16.2</v>
      </c>
      <c r="H3" s="2">
        <v>14</v>
      </c>
      <c r="I3" s="2">
        <v>30.6</v>
      </c>
      <c r="K3" s="11"/>
      <c r="L3" s="11"/>
      <c r="M3" s="11"/>
    </row>
    <row r="4" spans="1:16" x14ac:dyDescent="0.4">
      <c r="B4" s="11" t="s">
        <v>51</v>
      </c>
      <c r="C4" s="2">
        <v>19.899999999999999</v>
      </c>
      <c r="D4" s="2">
        <v>15.2</v>
      </c>
      <c r="E4" s="2">
        <v>22.5</v>
      </c>
      <c r="F4" s="2">
        <v>33.4</v>
      </c>
      <c r="G4" s="2">
        <v>15.9</v>
      </c>
      <c r="H4" s="2">
        <v>17.399999999999999</v>
      </c>
      <c r="I4" s="2">
        <v>20.100000000000001</v>
      </c>
      <c r="K4" s="11"/>
      <c r="L4" s="11"/>
      <c r="M4" s="11"/>
      <c r="P4" s="12"/>
    </row>
    <row r="5" spans="1:16" x14ac:dyDescent="0.4">
      <c r="B5" s="11" t="s">
        <v>52</v>
      </c>
      <c r="C5" s="2">
        <v>2.8</v>
      </c>
      <c r="D5" s="2">
        <v>3.7</v>
      </c>
      <c r="E5" s="2">
        <v>27.1</v>
      </c>
      <c r="F5" s="2">
        <v>8</v>
      </c>
      <c r="G5" s="2">
        <v>9.5</v>
      </c>
      <c r="H5" s="2">
        <v>15</v>
      </c>
      <c r="I5" s="2">
        <v>16</v>
      </c>
      <c r="K5" s="11"/>
      <c r="L5" s="11"/>
      <c r="M5" s="11"/>
      <c r="O5" s="12"/>
      <c r="P5" s="12"/>
    </row>
    <row r="6" spans="1:16" x14ac:dyDescent="0.4">
      <c r="B6" s="11"/>
      <c r="K6" s="11"/>
      <c r="L6" s="11"/>
      <c r="M6" s="11"/>
      <c r="O6" s="12"/>
      <c r="P6" s="12"/>
    </row>
    <row r="7" spans="1:16" x14ac:dyDescent="0.4">
      <c r="A7" s="2" t="s">
        <v>217</v>
      </c>
      <c r="K7" s="11"/>
      <c r="L7" s="11"/>
      <c r="M7" s="11"/>
      <c r="O7" s="12"/>
      <c r="P7" s="12"/>
    </row>
    <row r="8" spans="1:16" x14ac:dyDescent="0.4">
      <c r="A8" s="2" t="s">
        <v>49</v>
      </c>
      <c r="B8" s="11" t="s">
        <v>50</v>
      </c>
      <c r="C8" s="2">
        <v>0.21495300000000001</v>
      </c>
      <c r="D8" s="2">
        <v>0.18239</v>
      </c>
      <c r="E8" s="2">
        <v>-0.16250000000000001</v>
      </c>
      <c r="F8" s="2">
        <v>0.26666699999999999</v>
      </c>
      <c r="G8" s="2">
        <v>0.225352</v>
      </c>
      <c r="H8" s="2">
        <v>9.6525E-2</v>
      </c>
      <c r="I8" s="2">
        <v>-8.2250000000000004E-2</v>
      </c>
      <c r="K8" s="11"/>
      <c r="L8" s="11"/>
      <c r="M8" s="11"/>
      <c r="O8" s="12"/>
      <c r="P8" s="12"/>
    </row>
    <row r="9" spans="1:16" x14ac:dyDescent="0.4">
      <c r="B9" s="11" t="s">
        <v>66</v>
      </c>
      <c r="C9" s="2">
        <v>0.23076923099999999</v>
      </c>
      <c r="D9" s="2">
        <v>4.1666666999999998E-2</v>
      </c>
      <c r="E9" s="2">
        <v>-0.29464285699999998</v>
      </c>
      <c r="F9" s="2">
        <v>-0.185185185</v>
      </c>
      <c r="G9" s="2">
        <v>-0.32857142900000003</v>
      </c>
      <c r="H9" s="2">
        <v>-0.17647058800000001</v>
      </c>
      <c r="I9" s="2">
        <v>-6.4516129000000005E-2</v>
      </c>
      <c r="K9" s="11"/>
      <c r="L9" s="11"/>
      <c r="M9" s="11"/>
      <c r="O9" s="12"/>
      <c r="P9" s="12"/>
    </row>
    <row r="10" spans="1:16" x14ac:dyDescent="0.4">
      <c r="B10" s="11" t="s">
        <v>51</v>
      </c>
      <c r="C10" s="2">
        <v>0.60804000000000002</v>
      </c>
      <c r="D10" s="2">
        <v>6.5789E-2</v>
      </c>
      <c r="E10" s="2">
        <v>0.26946100000000001</v>
      </c>
      <c r="F10" s="2">
        <v>0.16981099999999999</v>
      </c>
      <c r="G10" s="2">
        <v>0.37930999999999998</v>
      </c>
      <c r="H10" s="2">
        <v>0.46268700000000001</v>
      </c>
      <c r="I10" s="2">
        <v>0.22797899999999999</v>
      </c>
      <c r="K10" s="11"/>
      <c r="L10" s="11"/>
      <c r="M10" s="11"/>
      <c r="N10" s="11"/>
      <c r="O10" s="12"/>
      <c r="P10" s="12"/>
    </row>
    <row r="11" spans="1:16" x14ac:dyDescent="0.4">
      <c r="B11" s="11" t="s">
        <v>52</v>
      </c>
      <c r="C11" s="2">
        <v>-0.13514000000000001</v>
      </c>
      <c r="D11" s="2">
        <v>0.30370399999999997</v>
      </c>
      <c r="E11" s="2">
        <v>0.107011</v>
      </c>
      <c r="F11" s="2">
        <v>-0.17895</v>
      </c>
      <c r="G11" s="2">
        <v>0.04</v>
      </c>
      <c r="H11" s="2">
        <v>-0.35</v>
      </c>
      <c r="I11" s="2">
        <v>-2.8570000000000002E-2</v>
      </c>
      <c r="K11" s="11"/>
      <c r="L11" s="11"/>
      <c r="M11" s="11"/>
      <c r="N11" s="11"/>
      <c r="O11" s="12"/>
      <c r="P11" s="12"/>
    </row>
    <row r="12" spans="1:16" x14ac:dyDescent="0.4">
      <c r="K12" s="11"/>
      <c r="L12" s="11"/>
      <c r="M12" s="11"/>
      <c r="N12" s="11"/>
      <c r="O12" s="12"/>
    </row>
    <row r="13" spans="1:16" x14ac:dyDescent="0.4">
      <c r="C13" s="11"/>
      <c r="D13" s="11"/>
      <c r="E13" s="11"/>
      <c r="L13" s="11"/>
      <c r="M13" s="11"/>
      <c r="N13" s="11"/>
    </row>
    <row r="14" spans="1:16" x14ac:dyDescent="0.4">
      <c r="C14" s="11"/>
      <c r="D14" s="11"/>
      <c r="E14" s="11"/>
      <c r="L14" s="11"/>
      <c r="M14" s="11"/>
      <c r="N14" s="11"/>
    </row>
    <row r="15" spans="1:16" x14ac:dyDescent="0.4">
      <c r="C15" s="11"/>
      <c r="D15" s="11"/>
      <c r="E15" s="11"/>
      <c r="L15" s="11"/>
      <c r="M15" s="11"/>
      <c r="N15" s="11"/>
    </row>
    <row r="16" spans="1:16" x14ac:dyDescent="0.4">
      <c r="C16" s="11"/>
      <c r="D16" s="11"/>
      <c r="E16" s="11"/>
    </row>
    <row r="17" spans="3:5" x14ac:dyDescent="0.4">
      <c r="C17" s="11"/>
      <c r="D17" s="11"/>
      <c r="E17" s="11"/>
    </row>
    <row r="18" spans="3:5" x14ac:dyDescent="0.4">
      <c r="C18" s="11"/>
      <c r="D18" s="11"/>
      <c r="E18" s="11"/>
    </row>
    <row r="19" spans="3:5" x14ac:dyDescent="0.4">
      <c r="C19" s="11"/>
      <c r="D19" s="11"/>
      <c r="E19" s="1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DA9D-076D-464D-9A5F-3025EAC4F2DB}">
  <dimension ref="A1:M92"/>
  <sheetViews>
    <sheetView zoomScale="40" zoomScaleNormal="40" workbookViewId="0"/>
  </sheetViews>
  <sheetFormatPr defaultColWidth="8.86328125" defaultRowHeight="13.9" x14ac:dyDescent="0.4"/>
  <cols>
    <col min="1" max="1" width="29.33203125" style="2" bestFit="1" customWidth="1"/>
    <col min="2" max="2" width="12.46484375" style="2" bestFit="1" customWidth="1"/>
    <col min="3" max="3" width="19.33203125" style="2" bestFit="1" customWidth="1"/>
    <col min="4" max="5" width="9.53125" style="2" bestFit="1" customWidth="1"/>
    <col min="6" max="16384" width="8.86328125" style="2"/>
  </cols>
  <sheetData>
    <row r="1" spans="1:11" x14ac:dyDescent="0.4">
      <c r="A1" s="2" t="s">
        <v>348</v>
      </c>
    </row>
    <row r="2" spans="1:11" x14ac:dyDescent="0.4">
      <c r="A2" s="2" t="s">
        <v>12</v>
      </c>
      <c r="B2" s="2" t="s">
        <v>0</v>
      </c>
      <c r="C2" s="2">
        <v>0.1</v>
      </c>
      <c r="D2" s="2">
        <v>0.11</v>
      </c>
      <c r="E2" s="2">
        <v>0.17</v>
      </c>
      <c r="F2" s="2">
        <v>0.21</v>
      </c>
      <c r="G2" s="2">
        <v>0.21</v>
      </c>
    </row>
    <row r="3" spans="1:11" x14ac:dyDescent="0.4">
      <c r="B3" s="2" t="s">
        <v>2</v>
      </c>
      <c r="C3" s="2">
        <v>0.24</v>
      </c>
      <c r="D3" s="2">
        <v>0.21</v>
      </c>
      <c r="E3" s="2">
        <v>0.23</v>
      </c>
      <c r="F3" s="2">
        <v>0.22</v>
      </c>
      <c r="G3" s="2">
        <v>0.23</v>
      </c>
    </row>
    <row r="4" spans="1:11" x14ac:dyDescent="0.4">
      <c r="A4" s="2" t="s">
        <v>200</v>
      </c>
      <c r="H4" s="3"/>
      <c r="I4" s="3"/>
    </row>
    <row r="5" spans="1:11" x14ac:dyDescent="0.4">
      <c r="A5" s="2" t="s">
        <v>13</v>
      </c>
      <c r="B5" s="2" t="s">
        <v>0</v>
      </c>
      <c r="C5" s="2">
        <v>14.93</v>
      </c>
      <c r="D5" s="2">
        <v>16.12</v>
      </c>
      <c r="E5" s="2">
        <v>22.05</v>
      </c>
      <c r="F5" s="2">
        <v>26.01</v>
      </c>
      <c r="G5" s="2">
        <v>24.98</v>
      </c>
    </row>
    <row r="6" spans="1:11" x14ac:dyDescent="0.4">
      <c r="B6" s="2" t="s">
        <v>2</v>
      </c>
      <c r="C6" s="2">
        <v>31.56</v>
      </c>
      <c r="D6" s="2">
        <v>25.22</v>
      </c>
      <c r="E6" s="2">
        <v>30.47</v>
      </c>
      <c r="F6" s="2">
        <v>26.01</v>
      </c>
      <c r="G6" s="2">
        <v>27.76</v>
      </c>
    </row>
    <row r="7" spans="1:11" x14ac:dyDescent="0.4">
      <c r="A7" s="2" t="s">
        <v>349</v>
      </c>
      <c r="H7" s="3"/>
      <c r="I7" s="3"/>
    </row>
    <row r="8" spans="1:11" x14ac:dyDescent="0.4">
      <c r="A8" s="2" t="s">
        <v>14</v>
      </c>
      <c r="B8" s="2" t="s">
        <v>0</v>
      </c>
      <c r="C8" s="2">
        <v>140</v>
      </c>
      <c r="D8" s="2">
        <v>120</v>
      </c>
      <c r="E8" s="2">
        <v>120</v>
      </c>
      <c r="F8" s="2">
        <v>150</v>
      </c>
      <c r="G8" s="2">
        <v>110</v>
      </c>
      <c r="H8" s="2">
        <v>100</v>
      </c>
      <c r="I8" s="2">
        <v>110</v>
      </c>
    </row>
    <row r="9" spans="1:11" x14ac:dyDescent="0.4">
      <c r="B9" s="2" t="s">
        <v>2</v>
      </c>
      <c r="C9" s="2">
        <v>100</v>
      </c>
      <c r="D9" s="2">
        <v>110</v>
      </c>
      <c r="E9" s="2">
        <v>120</v>
      </c>
      <c r="F9" s="2">
        <v>80</v>
      </c>
      <c r="G9" s="2">
        <v>80</v>
      </c>
      <c r="H9" s="2">
        <v>110</v>
      </c>
      <c r="I9" s="2">
        <v>70</v>
      </c>
    </row>
    <row r="10" spans="1:11" x14ac:dyDescent="0.4">
      <c r="A10" s="2" t="s">
        <v>350</v>
      </c>
      <c r="J10" s="3"/>
      <c r="K10" s="3"/>
    </row>
    <row r="11" spans="1:11" x14ac:dyDescent="0.4">
      <c r="A11" s="2" t="s">
        <v>15</v>
      </c>
      <c r="B11" s="2" t="s">
        <v>0</v>
      </c>
      <c r="C11" s="2">
        <v>-41.809100000000001</v>
      </c>
      <c r="D11" s="2">
        <v>-28.900099999999998</v>
      </c>
      <c r="E11" s="2">
        <v>-30.670200000000001</v>
      </c>
      <c r="F11" s="2">
        <v>-44.433599999999998</v>
      </c>
      <c r="G11" s="2">
        <v>-29.266400000000001</v>
      </c>
      <c r="H11" s="2">
        <v>-35.461399999999998</v>
      </c>
      <c r="I11" s="2">
        <v>-40.039099999999998</v>
      </c>
    </row>
    <row r="12" spans="1:11" x14ac:dyDescent="0.4">
      <c r="B12" s="2" t="s">
        <v>2</v>
      </c>
      <c r="C12" s="2">
        <v>-38.024900000000002</v>
      </c>
      <c r="D12" s="2">
        <v>-36.804200000000002</v>
      </c>
      <c r="E12" s="2">
        <v>-44.189500000000002</v>
      </c>
      <c r="F12" s="2">
        <v>-45.776400000000002</v>
      </c>
      <c r="G12" s="2">
        <v>-42.572000000000003</v>
      </c>
      <c r="H12" s="2">
        <v>-41.015599999999999</v>
      </c>
      <c r="I12" s="2">
        <v>-43.8232</v>
      </c>
    </row>
    <row r="13" spans="1:11" x14ac:dyDescent="0.4">
      <c r="A13" s="2" t="s">
        <v>351</v>
      </c>
      <c r="J13" s="3"/>
      <c r="K13" s="3"/>
    </row>
    <row r="14" spans="1:11" x14ac:dyDescent="0.4">
      <c r="A14" s="2" t="s">
        <v>16</v>
      </c>
      <c r="B14" s="2" t="s">
        <v>0</v>
      </c>
      <c r="C14" s="2">
        <v>118.88745</v>
      </c>
      <c r="D14" s="2">
        <v>94.116460000000004</v>
      </c>
      <c r="E14" s="2">
        <v>93.866619999999998</v>
      </c>
      <c r="F14" s="2">
        <v>112.27003999999999</v>
      </c>
      <c r="G14" s="2">
        <v>110.60917000000001</v>
      </c>
      <c r="H14" s="2">
        <v>113.63191</v>
      </c>
      <c r="I14" s="2">
        <v>86.501410000000007</v>
      </c>
    </row>
    <row r="15" spans="1:11" x14ac:dyDescent="0.4">
      <c r="B15" s="2" t="s">
        <v>2</v>
      </c>
      <c r="C15" s="2">
        <v>103.9986</v>
      </c>
      <c r="D15" s="2">
        <v>104.66379999999999</v>
      </c>
      <c r="E15" s="2">
        <v>105.63630000000001</v>
      </c>
      <c r="F15" s="2">
        <v>105.9722</v>
      </c>
      <c r="G15" s="2">
        <v>95.196259999999995</v>
      </c>
      <c r="H15" s="2">
        <v>111.6358</v>
      </c>
      <c r="I15" s="2">
        <v>101.8433</v>
      </c>
    </row>
    <row r="16" spans="1:11" x14ac:dyDescent="0.4">
      <c r="A16" s="2" t="s">
        <v>352</v>
      </c>
      <c r="J16" s="3"/>
      <c r="K16" s="3"/>
    </row>
    <row r="17" spans="1:13" x14ac:dyDescent="0.4">
      <c r="A17" s="2" t="s">
        <v>17</v>
      </c>
      <c r="B17" s="2" t="s">
        <v>0</v>
      </c>
      <c r="C17" s="2">
        <v>1.72665</v>
      </c>
      <c r="D17" s="2">
        <v>1.66015</v>
      </c>
      <c r="E17" s="2">
        <v>1.64635</v>
      </c>
      <c r="F17" s="2">
        <v>1.65977</v>
      </c>
      <c r="G17" s="2">
        <v>1.5925199999999999</v>
      </c>
      <c r="H17" s="2">
        <v>1.7462800000000001</v>
      </c>
      <c r="I17" s="2">
        <v>1.98872</v>
      </c>
    </row>
    <row r="18" spans="1:13" x14ac:dyDescent="0.4">
      <c r="B18" s="2" t="s">
        <v>2</v>
      </c>
      <c r="C18" s="2">
        <v>1.4990300000000001</v>
      </c>
      <c r="D18" s="2">
        <v>1.5179400000000001</v>
      </c>
      <c r="E18" s="2">
        <v>1.3372200000000001</v>
      </c>
      <c r="F18" s="2">
        <v>1.3641000000000001</v>
      </c>
      <c r="G18" s="2">
        <v>1.6380600000000001</v>
      </c>
      <c r="H18" s="2">
        <v>1.64239</v>
      </c>
      <c r="I18" s="2">
        <v>1.67363</v>
      </c>
    </row>
    <row r="19" spans="1:13" x14ac:dyDescent="0.4">
      <c r="A19" s="2" t="s">
        <v>353</v>
      </c>
      <c r="J19" s="3"/>
      <c r="K19" s="3"/>
    </row>
    <row r="20" spans="1:13" x14ac:dyDescent="0.4">
      <c r="A20" s="2" t="s">
        <v>40</v>
      </c>
      <c r="B20" s="2" t="s">
        <v>0</v>
      </c>
      <c r="C20" s="2">
        <v>107.49</v>
      </c>
      <c r="D20" s="2">
        <v>159.84</v>
      </c>
      <c r="E20" s="2">
        <v>236.53</v>
      </c>
      <c r="F20" s="2">
        <v>149.69999999999999</v>
      </c>
      <c r="G20" s="2">
        <v>262.12</v>
      </c>
      <c r="H20" s="2">
        <v>186.04</v>
      </c>
      <c r="I20" s="2">
        <v>135.68</v>
      </c>
    </row>
    <row r="21" spans="1:13" x14ac:dyDescent="0.4">
      <c r="B21" s="2" t="s">
        <v>2</v>
      </c>
      <c r="C21" s="2">
        <v>168.23</v>
      </c>
      <c r="D21" s="2">
        <v>140.28</v>
      </c>
      <c r="E21" s="2">
        <v>76.260000000000005</v>
      </c>
      <c r="F21" s="2">
        <v>121.94</v>
      </c>
      <c r="G21" s="2">
        <v>78.849999999999994</v>
      </c>
      <c r="H21" s="2">
        <v>87.67</v>
      </c>
      <c r="I21" s="2">
        <v>92.24</v>
      </c>
    </row>
    <row r="22" spans="1:13" x14ac:dyDescent="0.4">
      <c r="A22" s="2" t="s">
        <v>354</v>
      </c>
      <c r="J22" s="3"/>
      <c r="K22" s="3"/>
    </row>
    <row r="23" spans="1:13" x14ac:dyDescent="0.4">
      <c r="A23" s="2" t="s">
        <v>41</v>
      </c>
      <c r="B23" s="2" t="s">
        <v>0</v>
      </c>
      <c r="C23" s="2">
        <v>114.4761</v>
      </c>
      <c r="D23" s="2">
        <v>109.6662</v>
      </c>
      <c r="E23" s="2">
        <v>118.7535</v>
      </c>
      <c r="F23" s="2">
        <v>133.2654</v>
      </c>
      <c r="G23" s="2">
        <v>121.6884</v>
      </c>
      <c r="H23" s="2">
        <v>124.5675</v>
      </c>
      <c r="I23" s="2">
        <v>147.4616</v>
      </c>
      <c r="J23" s="2">
        <v>150.75460000000001</v>
      </c>
      <c r="K23" s="2">
        <v>129.86940000000001</v>
      </c>
    </row>
    <row r="24" spans="1:13" x14ac:dyDescent="0.4">
      <c r="B24" s="2" t="s">
        <v>2</v>
      </c>
      <c r="C24" s="2">
        <v>176.02090000000001</v>
      </c>
      <c r="D24" s="2">
        <v>182.33430000000001</v>
      </c>
      <c r="E24" s="2">
        <v>186.54849999999999</v>
      </c>
      <c r="F24" s="2">
        <v>138.39060000000001</v>
      </c>
      <c r="G24" s="2">
        <v>126.4314</v>
      </c>
      <c r="H24" s="2">
        <v>130.93350000000001</v>
      </c>
      <c r="I24" s="2">
        <v>174.2653</v>
      </c>
      <c r="J24" s="2">
        <v>174.2653</v>
      </c>
      <c r="K24" s="2">
        <v>179.27680000000001</v>
      </c>
    </row>
    <row r="25" spans="1:13" x14ac:dyDescent="0.4">
      <c r="L25" s="3"/>
      <c r="M25" s="3"/>
    </row>
    <row r="26" spans="1:13" x14ac:dyDescent="0.4">
      <c r="A26" s="2" t="s">
        <v>201</v>
      </c>
    </row>
    <row r="27" spans="1:13" x14ac:dyDescent="0.4">
      <c r="A27" s="3"/>
      <c r="B27" s="3" t="s">
        <v>171</v>
      </c>
      <c r="C27" s="2" t="s">
        <v>172</v>
      </c>
    </row>
    <row r="28" spans="1:13" x14ac:dyDescent="0.4">
      <c r="A28" s="23" t="s">
        <v>0</v>
      </c>
      <c r="B28" s="3"/>
      <c r="C28" s="3" t="s">
        <v>173</v>
      </c>
      <c r="D28" s="3" t="s">
        <v>174</v>
      </c>
      <c r="E28" s="3" t="s">
        <v>175</v>
      </c>
      <c r="F28" s="3" t="s">
        <v>176</v>
      </c>
      <c r="G28" s="3" t="s">
        <v>177</v>
      </c>
      <c r="H28" s="3"/>
    </row>
    <row r="29" spans="1:13" x14ac:dyDescent="0.4">
      <c r="A29" s="23"/>
      <c r="B29" s="3">
        <v>80</v>
      </c>
      <c r="C29" s="3"/>
      <c r="D29" s="3"/>
      <c r="E29" s="3"/>
      <c r="F29" s="3"/>
      <c r="G29" s="3"/>
      <c r="H29" s="3"/>
    </row>
    <row r="30" spans="1:13" x14ac:dyDescent="0.4">
      <c r="A30" s="23"/>
      <c r="B30" s="3">
        <v>90</v>
      </c>
      <c r="C30" s="3"/>
      <c r="D30" s="3"/>
      <c r="E30" s="3"/>
      <c r="F30" s="3">
        <v>1</v>
      </c>
      <c r="G30" s="3"/>
      <c r="H30" s="3"/>
    </row>
    <row r="31" spans="1:13" x14ac:dyDescent="0.4">
      <c r="A31" s="23"/>
      <c r="B31" s="3">
        <v>100</v>
      </c>
      <c r="C31" s="3"/>
      <c r="D31" s="3"/>
      <c r="E31" s="3"/>
      <c r="F31" s="3">
        <v>2</v>
      </c>
      <c r="G31" s="3">
        <v>1</v>
      </c>
      <c r="H31" s="3"/>
    </row>
    <row r="32" spans="1:13" x14ac:dyDescent="0.4">
      <c r="A32" s="23"/>
      <c r="B32" s="3">
        <v>110</v>
      </c>
      <c r="C32" s="3"/>
      <c r="D32" s="3"/>
      <c r="E32" s="3"/>
      <c r="F32" s="3">
        <v>2</v>
      </c>
      <c r="G32" s="3">
        <v>1</v>
      </c>
      <c r="H32" s="3"/>
    </row>
    <row r="33" spans="1:8" x14ac:dyDescent="0.4">
      <c r="A33" s="23"/>
      <c r="B33" s="3">
        <v>120</v>
      </c>
      <c r="C33" s="3">
        <v>1</v>
      </c>
      <c r="D33" s="3">
        <v>1</v>
      </c>
      <c r="E33" s="3">
        <v>1</v>
      </c>
      <c r="F33" s="3">
        <v>3</v>
      </c>
      <c r="G33" s="3">
        <v>2</v>
      </c>
      <c r="H33" s="3"/>
    </row>
    <row r="34" spans="1:8" x14ac:dyDescent="0.4">
      <c r="A34" s="23"/>
      <c r="B34" s="3">
        <v>130</v>
      </c>
      <c r="C34" s="3">
        <v>2</v>
      </c>
      <c r="D34" s="3">
        <v>2</v>
      </c>
      <c r="E34" s="3">
        <v>2</v>
      </c>
      <c r="F34" s="3">
        <v>3</v>
      </c>
      <c r="G34" s="3">
        <v>3</v>
      </c>
      <c r="H34" s="3"/>
    </row>
    <row r="35" spans="1:8" x14ac:dyDescent="0.4">
      <c r="A35" s="23"/>
      <c r="B35" s="3">
        <v>140</v>
      </c>
      <c r="C35" s="3">
        <v>3</v>
      </c>
      <c r="D35" s="3">
        <v>2</v>
      </c>
      <c r="E35" s="3">
        <v>3</v>
      </c>
      <c r="F35" s="3">
        <v>4</v>
      </c>
      <c r="G35" s="3">
        <v>3</v>
      </c>
      <c r="H35" s="3"/>
    </row>
    <row r="36" spans="1:8" x14ac:dyDescent="0.4">
      <c r="A36" s="23"/>
      <c r="B36" s="3">
        <v>150</v>
      </c>
      <c r="C36" s="3">
        <v>3</v>
      </c>
      <c r="D36" s="3">
        <v>3</v>
      </c>
      <c r="E36" s="3">
        <v>3</v>
      </c>
      <c r="F36" s="3">
        <v>4</v>
      </c>
      <c r="G36" s="3">
        <v>4</v>
      </c>
      <c r="H36" s="3"/>
    </row>
    <row r="37" spans="1:8" x14ac:dyDescent="0.4">
      <c r="A37" s="23"/>
      <c r="B37" s="3">
        <v>160</v>
      </c>
      <c r="C37" s="3">
        <v>3</v>
      </c>
      <c r="D37" s="3">
        <v>4</v>
      </c>
      <c r="E37" s="3">
        <v>3</v>
      </c>
      <c r="F37" s="3">
        <v>4</v>
      </c>
      <c r="G37" s="3">
        <v>4</v>
      </c>
      <c r="H37" s="3"/>
    </row>
    <row r="38" spans="1:8" x14ac:dyDescent="0.4">
      <c r="A38" s="23"/>
      <c r="B38" s="3">
        <v>170</v>
      </c>
      <c r="C38" s="3">
        <v>3</v>
      </c>
      <c r="D38" s="3">
        <v>5</v>
      </c>
      <c r="E38" s="3">
        <v>4</v>
      </c>
      <c r="F38" s="3">
        <v>5</v>
      </c>
      <c r="G38" s="3">
        <v>5</v>
      </c>
      <c r="H38" s="3"/>
    </row>
    <row r="39" spans="1:8" x14ac:dyDescent="0.4">
      <c r="A39" s="23"/>
      <c r="B39" s="3">
        <v>180</v>
      </c>
      <c r="C39" s="3">
        <v>3</v>
      </c>
      <c r="D39" s="3">
        <v>5</v>
      </c>
      <c r="E39" s="3">
        <v>5</v>
      </c>
      <c r="F39" s="3">
        <v>5</v>
      </c>
      <c r="G39" s="3">
        <v>5</v>
      </c>
      <c r="H39" s="3"/>
    </row>
    <row r="40" spans="1:8" x14ac:dyDescent="0.4">
      <c r="A40" s="23"/>
      <c r="B40" s="3">
        <v>190</v>
      </c>
      <c r="C40" s="3">
        <v>4</v>
      </c>
      <c r="D40" s="3">
        <v>5</v>
      </c>
      <c r="E40" s="3">
        <v>5</v>
      </c>
      <c r="F40" s="3">
        <v>6</v>
      </c>
      <c r="G40" s="3">
        <v>6</v>
      </c>
      <c r="H40" s="3"/>
    </row>
    <row r="41" spans="1:8" x14ac:dyDescent="0.4">
      <c r="A41" s="23"/>
      <c r="B41" s="3">
        <v>200</v>
      </c>
      <c r="C41" s="3">
        <v>5</v>
      </c>
      <c r="D41" s="3">
        <v>6</v>
      </c>
      <c r="E41" s="3">
        <v>6</v>
      </c>
      <c r="F41" s="3">
        <v>7</v>
      </c>
      <c r="G41" s="3">
        <v>6</v>
      </c>
      <c r="H41" s="3"/>
    </row>
    <row r="42" spans="1:8" x14ac:dyDescent="0.4">
      <c r="A42" s="24" t="s">
        <v>3</v>
      </c>
      <c r="C42" s="3" t="s">
        <v>173</v>
      </c>
      <c r="D42" s="3" t="s">
        <v>174</v>
      </c>
      <c r="E42" s="3" t="s">
        <v>175</v>
      </c>
      <c r="F42" s="3" t="s">
        <v>176</v>
      </c>
      <c r="G42" s="3" t="s">
        <v>177</v>
      </c>
    </row>
    <row r="43" spans="1:8" x14ac:dyDescent="0.4">
      <c r="A43" s="24"/>
      <c r="B43" s="3">
        <v>80</v>
      </c>
      <c r="C43" s="3"/>
      <c r="D43" s="3"/>
      <c r="E43" s="3"/>
      <c r="F43" s="3">
        <v>1</v>
      </c>
      <c r="G43" s="3">
        <v>1</v>
      </c>
    </row>
    <row r="44" spans="1:8" x14ac:dyDescent="0.4">
      <c r="A44" s="24"/>
      <c r="B44" s="3">
        <v>90</v>
      </c>
      <c r="C44" s="3"/>
      <c r="D44" s="3"/>
      <c r="E44" s="3">
        <v>1</v>
      </c>
      <c r="F44" s="3">
        <v>2</v>
      </c>
      <c r="G44" s="3">
        <v>3</v>
      </c>
    </row>
    <row r="45" spans="1:8" x14ac:dyDescent="0.4">
      <c r="A45" s="24"/>
      <c r="B45" s="3">
        <v>100</v>
      </c>
      <c r="C45" s="3">
        <v>1</v>
      </c>
      <c r="D45" s="3"/>
      <c r="E45" s="3">
        <v>2</v>
      </c>
      <c r="F45" s="3">
        <v>2</v>
      </c>
      <c r="G45" s="3">
        <v>3</v>
      </c>
    </row>
    <row r="46" spans="1:8" x14ac:dyDescent="0.4">
      <c r="A46" s="24"/>
      <c r="B46" s="3">
        <v>110</v>
      </c>
      <c r="C46" s="3">
        <v>3</v>
      </c>
      <c r="D46" s="3">
        <v>1</v>
      </c>
      <c r="E46" s="3">
        <v>3</v>
      </c>
      <c r="F46" s="3">
        <v>3</v>
      </c>
      <c r="G46" s="3">
        <v>4</v>
      </c>
    </row>
    <row r="47" spans="1:8" x14ac:dyDescent="0.4">
      <c r="A47" s="24"/>
      <c r="B47" s="3">
        <v>120</v>
      </c>
      <c r="C47" s="3">
        <v>5</v>
      </c>
      <c r="D47" s="3">
        <v>2</v>
      </c>
      <c r="E47" s="3">
        <v>3</v>
      </c>
      <c r="F47" s="3">
        <v>3</v>
      </c>
      <c r="G47" s="3">
        <v>5</v>
      </c>
    </row>
    <row r="48" spans="1:8" x14ac:dyDescent="0.4">
      <c r="A48" s="24"/>
      <c r="B48" s="3">
        <v>130</v>
      </c>
      <c r="C48" s="3">
        <v>6</v>
      </c>
      <c r="D48" s="3">
        <v>3</v>
      </c>
      <c r="E48" s="3">
        <v>3</v>
      </c>
      <c r="F48" s="3">
        <v>3</v>
      </c>
      <c r="G48" s="3">
        <v>5</v>
      </c>
    </row>
    <row r="49" spans="1:7" x14ac:dyDescent="0.4">
      <c r="A49" s="24"/>
      <c r="B49" s="3">
        <v>140</v>
      </c>
      <c r="C49" s="3">
        <v>7</v>
      </c>
      <c r="D49" s="3">
        <v>4</v>
      </c>
      <c r="E49" s="3">
        <v>4</v>
      </c>
      <c r="F49" s="3">
        <v>4</v>
      </c>
      <c r="G49" s="3">
        <v>6</v>
      </c>
    </row>
    <row r="50" spans="1:7" x14ac:dyDescent="0.4">
      <c r="A50" s="24"/>
      <c r="B50" s="3">
        <v>150</v>
      </c>
      <c r="C50" s="3">
        <v>9</v>
      </c>
      <c r="D50" s="3">
        <v>4</v>
      </c>
      <c r="E50" s="3">
        <v>4</v>
      </c>
      <c r="F50" s="3">
        <v>4</v>
      </c>
      <c r="G50" s="3">
        <v>7</v>
      </c>
    </row>
    <row r="51" spans="1:7" x14ac:dyDescent="0.4">
      <c r="A51" s="24"/>
      <c r="B51" s="3">
        <v>160</v>
      </c>
      <c r="C51" s="3">
        <v>10</v>
      </c>
      <c r="D51" s="3">
        <v>6</v>
      </c>
      <c r="E51" s="3">
        <v>5</v>
      </c>
      <c r="F51" s="3">
        <v>5</v>
      </c>
      <c r="G51" s="3">
        <v>7</v>
      </c>
    </row>
    <row r="52" spans="1:7" x14ac:dyDescent="0.4">
      <c r="A52" s="24"/>
      <c r="B52" s="3">
        <v>170</v>
      </c>
      <c r="C52" s="3">
        <v>11</v>
      </c>
      <c r="D52" s="3">
        <v>6</v>
      </c>
      <c r="E52" s="3">
        <v>5</v>
      </c>
      <c r="F52" s="3">
        <v>5</v>
      </c>
      <c r="G52" s="3">
        <v>8</v>
      </c>
    </row>
    <row r="53" spans="1:7" x14ac:dyDescent="0.4">
      <c r="A53" s="24"/>
      <c r="B53" s="3">
        <v>180</v>
      </c>
      <c r="C53" s="3">
        <v>11</v>
      </c>
      <c r="D53" s="3">
        <v>8</v>
      </c>
      <c r="E53" s="3">
        <v>5</v>
      </c>
      <c r="F53" s="3">
        <v>5</v>
      </c>
      <c r="G53" s="3">
        <v>8</v>
      </c>
    </row>
    <row r="54" spans="1:7" x14ac:dyDescent="0.4">
      <c r="A54" s="24"/>
      <c r="B54" s="3">
        <v>190</v>
      </c>
      <c r="C54" s="3">
        <v>12</v>
      </c>
      <c r="D54" s="3">
        <v>8</v>
      </c>
      <c r="E54" s="3">
        <v>6</v>
      </c>
      <c r="F54" s="3">
        <v>6</v>
      </c>
      <c r="G54" s="3">
        <v>9</v>
      </c>
    </row>
    <row r="55" spans="1:7" x14ac:dyDescent="0.4">
      <c r="A55" s="24"/>
      <c r="B55" s="3">
        <v>200</v>
      </c>
      <c r="C55" s="3">
        <v>13</v>
      </c>
      <c r="D55" s="3">
        <v>9</v>
      </c>
      <c r="E55" s="3">
        <v>6</v>
      </c>
      <c r="F55" s="3">
        <v>6</v>
      </c>
      <c r="G55" s="3">
        <v>10</v>
      </c>
    </row>
    <row r="57" spans="1:7" ht="15" x14ac:dyDescent="0.5">
      <c r="A57" s="2" t="s">
        <v>355</v>
      </c>
      <c r="B57" s="2" t="s">
        <v>178</v>
      </c>
      <c r="C57" s="2" t="s">
        <v>179</v>
      </c>
    </row>
    <row r="58" spans="1:7" x14ac:dyDescent="0.4">
      <c r="A58" s="24" t="s">
        <v>1</v>
      </c>
      <c r="B58" s="7">
        <v>0</v>
      </c>
      <c r="C58" s="7">
        <v>94.857690000000005</v>
      </c>
      <c r="D58" s="7">
        <v>105.5215</v>
      </c>
      <c r="E58" s="7">
        <v>96.514139999999998</v>
      </c>
    </row>
    <row r="59" spans="1:7" x14ac:dyDescent="0.4">
      <c r="A59" s="24"/>
      <c r="B59" s="7">
        <v>5</v>
      </c>
      <c r="C59" s="7">
        <v>102.3451</v>
      </c>
      <c r="D59" s="7">
        <v>97.965670000000003</v>
      </c>
      <c r="E59" s="7">
        <v>103.15089999999999</v>
      </c>
    </row>
    <row r="60" spans="1:7" x14ac:dyDescent="0.4">
      <c r="A60" s="24"/>
      <c r="B60" s="7">
        <v>10</v>
      </c>
      <c r="C60" s="7">
        <v>103.432</v>
      </c>
      <c r="D60" s="7">
        <v>99.507490000000004</v>
      </c>
      <c r="E60" s="7">
        <v>97.551950000000005</v>
      </c>
    </row>
    <row r="61" spans="1:7" x14ac:dyDescent="0.4">
      <c r="A61" s="24"/>
      <c r="B61" s="7">
        <v>15</v>
      </c>
      <c r="C61" s="7">
        <v>106.1493</v>
      </c>
      <c r="D61" s="7">
        <v>105.5215</v>
      </c>
      <c r="E61" s="7">
        <v>95.386920000000003</v>
      </c>
    </row>
    <row r="62" spans="1:7" x14ac:dyDescent="0.4">
      <c r="A62" s="24"/>
      <c r="B62" s="7">
        <v>20</v>
      </c>
      <c r="C62" s="7">
        <v>94.685000000000002</v>
      </c>
      <c r="D62" s="7">
        <v>99.274330000000006</v>
      </c>
      <c r="E62" s="7">
        <v>96.514139999999998</v>
      </c>
    </row>
    <row r="63" spans="1:7" x14ac:dyDescent="0.4">
      <c r="A63" s="24"/>
      <c r="B63" s="7">
        <v>25</v>
      </c>
      <c r="C63" s="7">
        <v>98.530929999999998</v>
      </c>
      <c r="D63" s="7">
        <v>97.965670000000003</v>
      </c>
      <c r="E63" s="7">
        <v>103.7726</v>
      </c>
    </row>
    <row r="64" spans="1:7" x14ac:dyDescent="0.4">
      <c r="A64" s="24"/>
      <c r="B64" s="7">
        <v>30</v>
      </c>
      <c r="C64" s="7">
        <v>94.857690000000005</v>
      </c>
      <c r="D64" s="7">
        <v>99.765320000000003</v>
      </c>
      <c r="E64" s="7">
        <v>103.62350000000001</v>
      </c>
    </row>
    <row r="65" spans="1:5" x14ac:dyDescent="0.4">
      <c r="A65" s="24"/>
      <c r="B65" s="7">
        <v>35</v>
      </c>
      <c r="C65" s="7">
        <v>190.0692</v>
      </c>
      <c r="D65" s="7">
        <v>155.4716</v>
      </c>
      <c r="E65" s="7">
        <v>185.49969999999999</v>
      </c>
    </row>
    <row r="66" spans="1:5" x14ac:dyDescent="0.4">
      <c r="A66" s="24"/>
      <c r="B66" s="7">
        <v>40</v>
      </c>
      <c r="C66" s="7">
        <v>148.7362</v>
      </c>
      <c r="D66" s="7">
        <v>144</v>
      </c>
      <c r="E66" s="7">
        <v>166.0787</v>
      </c>
    </row>
    <row r="67" spans="1:5" x14ac:dyDescent="0.4">
      <c r="A67" s="24"/>
      <c r="B67" s="7">
        <v>45</v>
      </c>
      <c r="C67" s="7">
        <v>141.57749999999999</v>
      </c>
      <c r="D67" s="7">
        <v>141.41370000000001</v>
      </c>
      <c r="E67" s="7">
        <v>160.63800000000001</v>
      </c>
    </row>
    <row r="68" spans="1:5" x14ac:dyDescent="0.4">
      <c r="A68" s="24"/>
      <c r="B68" s="7">
        <v>50</v>
      </c>
      <c r="C68" s="7">
        <v>125.9687</v>
      </c>
      <c r="D68" s="7">
        <v>139.99529999999999</v>
      </c>
      <c r="E68" s="7">
        <v>157.37989999999999</v>
      </c>
    </row>
    <row r="69" spans="1:5" x14ac:dyDescent="0.4">
      <c r="A69" s="24"/>
      <c r="B69" s="7">
        <v>55</v>
      </c>
      <c r="C69" s="7">
        <v>124.27209999999999</v>
      </c>
      <c r="D69" s="7">
        <v>123.8954</v>
      </c>
      <c r="E69" s="7">
        <v>136.34200000000001</v>
      </c>
    </row>
    <row r="70" spans="1:5" x14ac:dyDescent="0.4">
      <c r="A70" s="24"/>
      <c r="B70" s="7">
        <v>60</v>
      </c>
      <c r="C70" s="7">
        <v>116.36109999999999</v>
      </c>
      <c r="D70" s="7">
        <v>134.90610000000001</v>
      </c>
      <c r="E70" s="7">
        <v>133.84829999999999</v>
      </c>
    </row>
    <row r="71" spans="1:5" x14ac:dyDescent="0.4">
      <c r="A71" s="24"/>
      <c r="B71" s="7">
        <v>65</v>
      </c>
      <c r="C71" s="7">
        <v>120.2722</v>
      </c>
      <c r="D71" s="7">
        <v>133.04640000000001</v>
      </c>
      <c r="E71" s="7">
        <v>143.13059999999999</v>
      </c>
    </row>
    <row r="72" spans="1:5" x14ac:dyDescent="0.4">
      <c r="A72" s="24"/>
      <c r="B72" s="7">
        <v>70</v>
      </c>
      <c r="C72" s="7">
        <v>114.4761</v>
      </c>
      <c r="D72" s="7">
        <v>133.2654</v>
      </c>
      <c r="E72" s="7">
        <v>147.4616</v>
      </c>
    </row>
    <row r="73" spans="1:5" x14ac:dyDescent="0.4">
      <c r="A73" s="24"/>
      <c r="B73" s="7">
        <v>75</v>
      </c>
      <c r="C73" s="7">
        <v>109.6662</v>
      </c>
      <c r="D73" s="7">
        <v>121.6884</v>
      </c>
      <c r="E73" s="7">
        <v>150.75460000000001</v>
      </c>
    </row>
    <row r="74" spans="1:5" x14ac:dyDescent="0.4">
      <c r="A74" s="24"/>
      <c r="B74" s="7">
        <v>80</v>
      </c>
      <c r="C74" s="7">
        <v>118.7535</v>
      </c>
      <c r="D74" s="7">
        <v>124.5675</v>
      </c>
      <c r="E74" s="7">
        <v>129.86940000000001</v>
      </c>
    </row>
    <row r="76" spans="1:5" x14ac:dyDescent="0.4">
      <c r="A76" s="24" t="s">
        <v>3</v>
      </c>
      <c r="B76" s="8">
        <v>0</v>
      </c>
      <c r="C76" s="8">
        <v>96.980080000000001</v>
      </c>
      <c r="D76" s="8">
        <v>103.815</v>
      </c>
      <c r="E76" s="8">
        <v>97.372429999999994</v>
      </c>
    </row>
    <row r="77" spans="1:5" x14ac:dyDescent="0.4">
      <c r="A77" s="24"/>
      <c r="B77" s="8">
        <v>5</v>
      </c>
      <c r="C77" s="8">
        <v>91.804900000000004</v>
      </c>
      <c r="D77" s="8">
        <v>99.888400000000004</v>
      </c>
      <c r="E77" s="8">
        <v>92.475930000000005</v>
      </c>
    </row>
    <row r="78" spans="1:5" x14ac:dyDescent="0.4">
      <c r="A78" s="24"/>
      <c r="B78" s="8">
        <v>10</v>
      </c>
      <c r="C78" s="8">
        <v>94.083500000000001</v>
      </c>
      <c r="D78" s="8">
        <v>99.094859999999997</v>
      </c>
      <c r="E78" s="8">
        <v>100.7885</v>
      </c>
    </row>
    <row r="79" spans="1:5" x14ac:dyDescent="0.4">
      <c r="A79" s="24"/>
      <c r="B79" s="8">
        <v>15</v>
      </c>
      <c r="C79" s="8">
        <v>97.372429999999994</v>
      </c>
      <c r="D79" s="8">
        <v>94.145420000000001</v>
      </c>
      <c r="E79" s="8">
        <v>102.2975</v>
      </c>
    </row>
    <row r="80" spans="1:5" x14ac:dyDescent="0.4">
      <c r="A80" s="24"/>
      <c r="B80" s="8">
        <v>20</v>
      </c>
      <c r="C80" s="8">
        <v>99.017330000000001</v>
      </c>
      <c r="D80" s="8">
        <v>96.980080000000001</v>
      </c>
      <c r="E80" s="8">
        <v>103.815</v>
      </c>
    </row>
    <row r="81" spans="1:5" x14ac:dyDescent="0.4">
      <c r="A81" s="24"/>
      <c r="B81" s="8">
        <v>25</v>
      </c>
      <c r="C81" s="8">
        <v>107.1754</v>
      </c>
      <c r="D81" s="8">
        <v>106.5295</v>
      </c>
      <c r="E81" s="8">
        <v>99.600560000000002</v>
      </c>
    </row>
    <row r="82" spans="1:5" x14ac:dyDescent="0.4">
      <c r="A82" s="24"/>
      <c r="B82" s="8">
        <v>30</v>
      </c>
      <c r="C82" s="8">
        <v>110.54649999999999</v>
      </c>
      <c r="D82" s="8">
        <v>103.3617</v>
      </c>
      <c r="E82" s="8">
        <v>101.02249999999999</v>
      </c>
    </row>
    <row r="83" spans="1:5" x14ac:dyDescent="0.4">
      <c r="A83" s="24"/>
      <c r="B83" s="8">
        <v>35</v>
      </c>
      <c r="C83" s="8">
        <v>227.51759999999999</v>
      </c>
      <c r="D83" s="8">
        <v>212.17449999999999</v>
      </c>
      <c r="E83" s="8">
        <v>245.55090000000001</v>
      </c>
    </row>
    <row r="84" spans="1:5" x14ac:dyDescent="0.4">
      <c r="A84" s="24"/>
      <c r="B84" s="8">
        <v>40</v>
      </c>
      <c r="C84" s="8">
        <v>213.2379</v>
      </c>
      <c r="D84" s="8">
        <v>177.9008</v>
      </c>
      <c r="E84" s="8">
        <v>208.72829999999999</v>
      </c>
    </row>
    <row r="85" spans="1:5" x14ac:dyDescent="0.4">
      <c r="A85" s="24"/>
      <c r="B85" s="8">
        <v>45</v>
      </c>
      <c r="C85" s="8">
        <v>191.64250000000001</v>
      </c>
      <c r="D85" s="8">
        <v>148.28360000000001</v>
      </c>
      <c r="E85" s="8">
        <v>208.86510000000001</v>
      </c>
    </row>
    <row r="86" spans="1:5" x14ac:dyDescent="0.4">
      <c r="A86" s="24"/>
      <c r="B86" s="8">
        <v>50</v>
      </c>
      <c r="C86" s="8">
        <v>172.77459999999999</v>
      </c>
      <c r="D86" s="8">
        <v>158.494</v>
      </c>
      <c r="E86" s="8">
        <v>204.0376</v>
      </c>
    </row>
    <row r="87" spans="1:5" x14ac:dyDescent="0.4">
      <c r="A87" s="24"/>
      <c r="B87" s="8">
        <v>55</v>
      </c>
      <c r="C87" s="8">
        <v>174.1917</v>
      </c>
      <c r="D87" s="8">
        <v>138.4333</v>
      </c>
      <c r="E87" s="8">
        <v>218.07689999999999</v>
      </c>
    </row>
    <row r="88" spans="1:5" x14ac:dyDescent="0.4">
      <c r="A88" s="24"/>
      <c r="B88" s="8">
        <v>60</v>
      </c>
      <c r="C88" s="8">
        <v>191.87860000000001</v>
      </c>
      <c r="D88" s="8">
        <v>135.2542</v>
      </c>
      <c r="E88" s="8">
        <v>200.39709999999999</v>
      </c>
    </row>
    <row r="89" spans="1:5" x14ac:dyDescent="0.4">
      <c r="A89" s="24"/>
      <c r="B89" s="8">
        <v>65</v>
      </c>
      <c r="C89" s="8">
        <v>197.91120000000001</v>
      </c>
      <c r="D89" s="8">
        <v>126.3642</v>
      </c>
      <c r="E89" s="8">
        <v>186.0729</v>
      </c>
    </row>
    <row r="90" spans="1:5" x14ac:dyDescent="0.4">
      <c r="A90" s="24"/>
      <c r="B90" s="8">
        <v>70</v>
      </c>
      <c r="C90" s="8">
        <v>176.02090000000001</v>
      </c>
      <c r="D90" s="8">
        <v>138.39060000000001</v>
      </c>
      <c r="E90" s="8">
        <v>174.2653</v>
      </c>
    </row>
    <row r="91" spans="1:5" x14ac:dyDescent="0.4">
      <c r="A91" s="24"/>
      <c r="B91" s="8">
        <v>75</v>
      </c>
      <c r="C91" s="8">
        <v>182.33430000000001</v>
      </c>
      <c r="D91" s="8">
        <v>126.4314</v>
      </c>
      <c r="E91" s="8">
        <v>174.2653</v>
      </c>
    </row>
    <row r="92" spans="1:5" x14ac:dyDescent="0.4">
      <c r="A92" s="24"/>
      <c r="B92" s="8">
        <v>80</v>
      </c>
      <c r="C92" s="8">
        <v>186.54849999999999</v>
      </c>
      <c r="D92" s="8">
        <v>130.93350000000001</v>
      </c>
      <c r="E92" s="8">
        <v>179.27680000000001</v>
      </c>
    </row>
  </sheetData>
  <mergeCells count="4">
    <mergeCell ref="A28:A41"/>
    <mergeCell ref="A42:A55"/>
    <mergeCell ref="A58:A74"/>
    <mergeCell ref="A76:A9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C9A3-A46C-4E19-9CC3-463BCC23A66E}">
  <dimension ref="A1:O40"/>
  <sheetViews>
    <sheetView topLeftCell="A16" zoomScaleNormal="100" workbookViewId="0">
      <selection activeCell="G53" sqref="G53"/>
    </sheetView>
  </sheetViews>
  <sheetFormatPr defaultColWidth="8.86328125" defaultRowHeight="13.9" x14ac:dyDescent="0.4"/>
  <cols>
    <col min="1" max="1" width="32.86328125" style="2" bestFit="1" customWidth="1"/>
    <col min="2" max="2" width="12.46484375" style="2" bestFit="1" customWidth="1"/>
    <col min="3" max="12" width="8.86328125" style="2"/>
    <col min="13" max="13" width="8.33203125" style="2" customWidth="1"/>
    <col min="14" max="14" width="8.86328125" style="2"/>
    <col min="15" max="15" width="27.6640625" style="2" customWidth="1"/>
    <col min="16" max="16384" width="8.86328125" style="2"/>
  </cols>
  <sheetData>
    <row r="1" spans="1:14" x14ac:dyDescent="0.4">
      <c r="A1" s="2" t="s">
        <v>389</v>
      </c>
    </row>
    <row r="2" spans="1:14" ht="15.4" x14ac:dyDescent="0.4">
      <c r="A2" s="2" t="s">
        <v>42</v>
      </c>
      <c r="B2" s="2" t="s">
        <v>0</v>
      </c>
      <c r="C2" s="2">
        <v>23</v>
      </c>
      <c r="D2" s="2">
        <v>17</v>
      </c>
      <c r="E2" s="2">
        <v>13</v>
      </c>
      <c r="F2" s="2">
        <v>19</v>
      </c>
      <c r="G2" s="2">
        <v>31</v>
      </c>
      <c r="H2" s="2">
        <v>20</v>
      </c>
      <c r="I2" s="2">
        <v>21</v>
      </c>
      <c r="J2" s="2">
        <v>18</v>
      </c>
      <c r="K2" s="2">
        <v>14</v>
      </c>
    </row>
    <row r="3" spans="1:14" x14ac:dyDescent="0.4">
      <c r="B3" s="2" t="s">
        <v>2</v>
      </c>
      <c r="C3" s="2">
        <v>31</v>
      </c>
      <c r="D3" s="2">
        <v>38</v>
      </c>
      <c r="E3" s="2">
        <v>40</v>
      </c>
      <c r="F3" s="2">
        <v>37</v>
      </c>
      <c r="G3" s="2">
        <v>50</v>
      </c>
      <c r="H3" s="2">
        <v>33</v>
      </c>
      <c r="I3" s="2">
        <v>44</v>
      </c>
      <c r="J3" s="2">
        <v>48</v>
      </c>
      <c r="K3" s="2">
        <v>45</v>
      </c>
    </row>
    <row r="4" spans="1:14" x14ac:dyDescent="0.4">
      <c r="A4" s="2" t="s">
        <v>390</v>
      </c>
      <c r="L4" s="3"/>
      <c r="M4" s="3"/>
    </row>
    <row r="5" spans="1:14" ht="15.4" x14ac:dyDescent="0.4">
      <c r="A5" s="2" t="s">
        <v>43</v>
      </c>
      <c r="B5" s="2" t="s">
        <v>0</v>
      </c>
      <c r="C5" s="2">
        <v>15</v>
      </c>
      <c r="D5" s="2">
        <v>7</v>
      </c>
      <c r="E5" s="2">
        <v>8</v>
      </c>
      <c r="F5" s="2">
        <v>6</v>
      </c>
      <c r="G5" s="2">
        <v>10</v>
      </c>
      <c r="H5" s="2">
        <v>19</v>
      </c>
      <c r="I5" s="2">
        <v>11</v>
      </c>
      <c r="J5" s="2">
        <v>13</v>
      </c>
      <c r="K5" s="2">
        <v>10</v>
      </c>
    </row>
    <row r="6" spans="1:14" x14ac:dyDescent="0.4">
      <c r="B6" s="2" t="s">
        <v>2</v>
      </c>
      <c r="C6" s="2">
        <v>17</v>
      </c>
      <c r="D6" s="2">
        <v>15</v>
      </c>
      <c r="E6" s="2">
        <v>23</v>
      </c>
      <c r="F6" s="2">
        <v>24</v>
      </c>
      <c r="G6" s="2">
        <v>27</v>
      </c>
      <c r="H6" s="2">
        <v>14</v>
      </c>
      <c r="I6" s="2">
        <v>25</v>
      </c>
      <c r="J6" s="2">
        <v>21</v>
      </c>
      <c r="K6" s="2">
        <v>23</v>
      </c>
    </row>
    <row r="7" spans="1:14" x14ac:dyDescent="0.4">
      <c r="A7" s="2" t="s">
        <v>391</v>
      </c>
      <c r="L7" s="3"/>
      <c r="M7" s="3"/>
    </row>
    <row r="8" spans="1:14" x14ac:dyDescent="0.4">
      <c r="A8" s="2" t="s">
        <v>18</v>
      </c>
      <c r="B8" s="2" t="s">
        <v>0</v>
      </c>
      <c r="C8" s="2">
        <v>12.87199</v>
      </c>
      <c r="D8" s="2">
        <v>13.888199999999999</v>
      </c>
      <c r="E8" s="2">
        <v>18.13381</v>
      </c>
      <c r="F8" s="2">
        <v>16.708269999999999</v>
      </c>
      <c r="G8" s="2">
        <v>15.316890000000001</v>
      </c>
      <c r="H8" s="2">
        <v>10.001899999999999</v>
      </c>
      <c r="I8" s="2">
        <v>10.50371</v>
      </c>
      <c r="J8" s="2">
        <v>6.7480200000000004</v>
      </c>
      <c r="K8" s="2">
        <v>7.813161</v>
      </c>
      <c r="L8" s="2">
        <v>8.8978020000000004</v>
      </c>
    </row>
    <row r="9" spans="1:14" x14ac:dyDescent="0.4">
      <c r="B9" s="2" t="s">
        <v>2</v>
      </c>
      <c r="C9" s="2">
        <v>15.791259999999999</v>
      </c>
      <c r="D9" s="2">
        <v>13.54997</v>
      </c>
      <c r="E9" s="2">
        <v>21.028130000000001</v>
      </c>
      <c r="F9" s="2">
        <v>27.05883</v>
      </c>
      <c r="G9" s="2">
        <v>16.506430000000002</v>
      </c>
      <c r="H9" s="2">
        <v>22.014299999999999</v>
      </c>
      <c r="I9" s="2">
        <v>20.5611</v>
      </c>
      <c r="J9" s="2">
        <v>12.911009999999999</v>
      </c>
      <c r="K9" s="2">
        <v>20.634070000000001</v>
      </c>
      <c r="L9" s="2">
        <v>18.738800000000001</v>
      </c>
    </row>
    <row r="10" spans="1:14" x14ac:dyDescent="0.4">
      <c r="A10" s="2" t="s">
        <v>393</v>
      </c>
      <c r="M10" s="3"/>
      <c r="N10" s="3"/>
    </row>
    <row r="11" spans="1:14" x14ac:dyDescent="0.4">
      <c r="A11" s="2" t="s">
        <v>19</v>
      </c>
      <c r="B11" s="2" t="s">
        <v>0</v>
      </c>
      <c r="C11" s="2">
        <v>2.6890000000000001</v>
      </c>
      <c r="D11" s="2">
        <v>2.452</v>
      </c>
      <c r="E11" s="2">
        <v>2.5299999999999998</v>
      </c>
      <c r="F11" s="2">
        <v>3.4790000000000001</v>
      </c>
      <c r="G11" s="2">
        <v>2.847</v>
      </c>
      <c r="H11" s="2">
        <v>2.2930000000000001</v>
      </c>
      <c r="I11" s="2">
        <v>2.7669999999999999</v>
      </c>
      <c r="J11" s="2">
        <v>2.7679999999999998</v>
      </c>
      <c r="K11" s="2">
        <v>2.214</v>
      </c>
      <c r="L11" s="2">
        <v>2.4510000000000001</v>
      </c>
    </row>
    <row r="12" spans="1:14" x14ac:dyDescent="0.4">
      <c r="B12" s="2" t="s">
        <v>2</v>
      </c>
      <c r="C12" s="2">
        <v>2.1349999999999998</v>
      </c>
      <c r="D12" s="2">
        <v>2.5299999999999998</v>
      </c>
      <c r="E12" s="2">
        <v>2.7669999999999999</v>
      </c>
      <c r="F12" s="2">
        <v>2.6880000000000002</v>
      </c>
      <c r="G12" s="2">
        <v>3.0840000000000001</v>
      </c>
      <c r="H12" s="2">
        <v>2.609</v>
      </c>
      <c r="I12" s="2">
        <v>2.7679999999999998</v>
      </c>
      <c r="J12" s="2">
        <v>2.5310000000000001</v>
      </c>
      <c r="K12" s="2">
        <v>3.3210000000000002</v>
      </c>
      <c r="L12" s="2">
        <v>2.61</v>
      </c>
    </row>
    <row r="13" spans="1:14" x14ac:dyDescent="0.4">
      <c r="A13" s="2" t="s">
        <v>395</v>
      </c>
      <c r="M13" s="3"/>
      <c r="N13" s="3"/>
    </row>
    <row r="14" spans="1:14" ht="13.8" customHeight="1" x14ac:dyDescent="0.4">
      <c r="A14" s="2" t="s">
        <v>20</v>
      </c>
      <c r="B14" s="2" t="s">
        <v>0</v>
      </c>
      <c r="C14" s="2">
        <v>20</v>
      </c>
      <c r="D14" s="2">
        <v>12</v>
      </c>
      <c r="E14" s="2">
        <v>18</v>
      </c>
      <c r="F14" s="2">
        <v>12</v>
      </c>
      <c r="G14" s="2">
        <v>14</v>
      </c>
      <c r="H14" s="2">
        <v>10</v>
      </c>
      <c r="I14" s="2">
        <v>16</v>
      </c>
      <c r="J14" s="2">
        <v>12</v>
      </c>
      <c r="K14" s="2">
        <v>16</v>
      </c>
      <c r="L14" s="2">
        <v>14</v>
      </c>
    </row>
    <row r="15" spans="1:14" ht="13.8" customHeight="1" x14ac:dyDescent="0.4">
      <c r="B15" s="2" t="s">
        <v>21</v>
      </c>
      <c r="C15" s="2">
        <v>10</v>
      </c>
      <c r="D15" s="2">
        <v>16</v>
      </c>
      <c r="E15" s="2">
        <v>10</v>
      </c>
      <c r="F15" s="2">
        <v>10</v>
      </c>
      <c r="G15" s="2">
        <v>8</v>
      </c>
      <c r="H15" s="2">
        <v>8</v>
      </c>
      <c r="I15" s="2">
        <v>14</v>
      </c>
      <c r="J15" s="2">
        <v>10</v>
      </c>
      <c r="K15" s="2">
        <v>12</v>
      </c>
      <c r="L15" s="2">
        <v>8</v>
      </c>
    </row>
    <row r="16" spans="1:14" ht="13.8" customHeight="1" x14ac:dyDescent="0.4">
      <c r="B16" s="2" t="s">
        <v>2</v>
      </c>
      <c r="C16" s="2">
        <v>22</v>
      </c>
      <c r="D16" s="2">
        <v>26</v>
      </c>
      <c r="E16" s="2">
        <v>24</v>
      </c>
      <c r="F16" s="2">
        <v>22</v>
      </c>
      <c r="G16" s="2">
        <v>20</v>
      </c>
      <c r="H16" s="2">
        <v>28</v>
      </c>
      <c r="I16" s="2">
        <v>24</v>
      </c>
      <c r="J16" s="2">
        <v>26</v>
      </c>
      <c r="K16" s="2">
        <v>18</v>
      </c>
      <c r="L16" s="2">
        <v>20</v>
      </c>
    </row>
    <row r="17" spans="1:15" x14ac:dyDescent="0.4">
      <c r="B17" s="2" t="s">
        <v>22</v>
      </c>
      <c r="C17" s="2">
        <v>20</v>
      </c>
      <c r="D17" s="2">
        <v>18</v>
      </c>
      <c r="E17" s="2">
        <v>22</v>
      </c>
      <c r="F17" s="2">
        <v>22</v>
      </c>
      <c r="G17" s="2">
        <v>18</v>
      </c>
      <c r="H17" s="2">
        <v>18</v>
      </c>
      <c r="I17" s="2">
        <v>16</v>
      </c>
      <c r="J17" s="2">
        <v>20</v>
      </c>
      <c r="K17" s="2">
        <v>14</v>
      </c>
      <c r="L17" s="2">
        <v>16</v>
      </c>
    </row>
    <row r="18" spans="1:15" ht="13.8" customHeight="1" x14ac:dyDescent="0.4">
      <c r="M18" s="25"/>
      <c r="O18" s="1"/>
    </row>
    <row r="19" spans="1:15" ht="13.8" customHeight="1" x14ac:dyDescent="0.4">
      <c r="A19" s="2" t="s">
        <v>398</v>
      </c>
      <c r="M19" s="25"/>
      <c r="O19" s="1"/>
    </row>
    <row r="20" spans="1:15" ht="13.8" customHeight="1" x14ac:dyDescent="0.4">
      <c r="B20" s="3" t="s">
        <v>171</v>
      </c>
      <c r="C20" s="2" t="s">
        <v>172</v>
      </c>
      <c r="M20" s="25"/>
    </row>
    <row r="21" spans="1:15" ht="13.8" customHeight="1" x14ac:dyDescent="0.4">
      <c r="C21" s="3" t="s">
        <v>173</v>
      </c>
      <c r="D21" s="3" t="s">
        <v>174</v>
      </c>
      <c r="E21" s="3" t="s">
        <v>175</v>
      </c>
      <c r="F21" s="3" t="s">
        <v>176</v>
      </c>
      <c r="G21" s="3" t="s">
        <v>177</v>
      </c>
      <c r="H21" s="3" t="s">
        <v>180</v>
      </c>
      <c r="I21" s="3" t="s">
        <v>181</v>
      </c>
      <c r="J21" s="3" t="s">
        <v>182</v>
      </c>
      <c r="M21" s="25"/>
    </row>
    <row r="22" spans="1:15" x14ac:dyDescent="0.4">
      <c r="A22" s="23" t="s">
        <v>0</v>
      </c>
      <c r="B22" s="3">
        <v>100</v>
      </c>
      <c r="C22" s="3"/>
      <c r="D22" s="3">
        <v>2</v>
      </c>
      <c r="E22" s="3">
        <v>2</v>
      </c>
      <c r="F22" s="3"/>
      <c r="G22" s="3"/>
      <c r="H22" s="3"/>
      <c r="I22" s="3">
        <v>1</v>
      </c>
      <c r="J22" s="3">
        <v>2</v>
      </c>
    </row>
    <row r="23" spans="1:15" x14ac:dyDescent="0.4">
      <c r="A23" s="23"/>
      <c r="B23" s="3">
        <v>200</v>
      </c>
      <c r="C23" s="3">
        <v>2</v>
      </c>
      <c r="D23" s="3">
        <v>5</v>
      </c>
      <c r="E23" s="3">
        <v>3</v>
      </c>
      <c r="F23" s="3">
        <v>5</v>
      </c>
      <c r="G23" s="3">
        <v>1</v>
      </c>
      <c r="H23" s="3">
        <v>2</v>
      </c>
      <c r="I23" s="3">
        <v>2</v>
      </c>
      <c r="J23" s="3">
        <v>4</v>
      </c>
    </row>
    <row r="24" spans="1:15" x14ac:dyDescent="0.4">
      <c r="A24" s="23"/>
      <c r="B24" s="3">
        <v>300</v>
      </c>
      <c r="C24" s="3">
        <v>7</v>
      </c>
      <c r="D24" s="3">
        <v>8</v>
      </c>
      <c r="E24" s="3">
        <v>5</v>
      </c>
      <c r="F24" s="3">
        <v>7</v>
      </c>
      <c r="G24" s="3">
        <v>5</v>
      </c>
      <c r="H24" s="3">
        <v>5</v>
      </c>
      <c r="I24" s="3">
        <v>4</v>
      </c>
      <c r="J24" s="3">
        <v>6</v>
      </c>
    </row>
    <row r="25" spans="1:15" x14ac:dyDescent="0.4">
      <c r="A25" s="23"/>
      <c r="B25" s="3">
        <v>400</v>
      </c>
      <c r="C25" s="3">
        <v>10</v>
      </c>
      <c r="D25" s="3">
        <v>9</v>
      </c>
      <c r="E25" s="3">
        <v>6</v>
      </c>
      <c r="F25" s="3">
        <v>7</v>
      </c>
      <c r="G25" s="3">
        <v>5</v>
      </c>
      <c r="H25" s="3">
        <v>8</v>
      </c>
      <c r="I25" s="3">
        <v>6</v>
      </c>
      <c r="J25" s="3">
        <v>8</v>
      </c>
    </row>
    <row r="27" spans="1:15" x14ac:dyDescent="0.4">
      <c r="A27" s="23" t="s">
        <v>21</v>
      </c>
      <c r="B27" s="3">
        <v>100</v>
      </c>
      <c r="C27" s="3"/>
      <c r="D27" s="3">
        <v>1</v>
      </c>
      <c r="E27" s="3">
        <v>2</v>
      </c>
      <c r="F27" s="3"/>
      <c r="G27" s="3"/>
      <c r="H27" s="3">
        <v>2</v>
      </c>
      <c r="I27" s="3">
        <v>2</v>
      </c>
      <c r="J27" s="3"/>
    </row>
    <row r="28" spans="1:15" x14ac:dyDescent="0.4">
      <c r="A28" s="23"/>
      <c r="B28" s="3">
        <v>200</v>
      </c>
      <c r="C28" s="3">
        <v>1</v>
      </c>
      <c r="D28" s="3">
        <v>4</v>
      </c>
      <c r="E28" s="3">
        <v>3</v>
      </c>
      <c r="F28" s="3">
        <v>2</v>
      </c>
      <c r="G28" s="3">
        <v>2</v>
      </c>
      <c r="H28" s="3">
        <v>4</v>
      </c>
      <c r="I28" s="3">
        <v>4</v>
      </c>
      <c r="J28" s="3">
        <v>2</v>
      </c>
    </row>
    <row r="29" spans="1:15" x14ac:dyDescent="0.4">
      <c r="A29" s="23"/>
      <c r="B29" s="3">
        <v>300</v>
      </c>
      <c r="C29" s="3">
        <v>4</v>
      </c>
      <c r="D29" s="3">
        <v>7</v>
      </c>
      <c r="E29" s="3">
        <v>5</v>
      </c>
      <c r="F29" s="3">
        <v>3</v>
      </c>
      <c r="G29" s="3">
        <v>4</v>
      </c>
      <c r="H29" s="3">
        <v>5</v>
      </c>
      <c r="I29" s="3">
        <v>6</v>
      </c>
      <c r="J29" s="3">
        <v>3</v>
      </c>
    </row>
    <row r="30" spans="1:15" x14ac:dyDescent="0.4">
      <c r="A30" s="23"/>
      <c r="B30" s="3">
        <v>400</v>
      </c>
      <c r="C30" s="3">
        <v>5</v>
      </c>
      <c r="D30" s="3">
        <v>8</v>
      </c>
      <c r="E30" s="3">
        <v>5</v>
      </c>
      <c r="F30" s="3">
        <v>5</v>
      </c>
      <c r="G30" s="3">
        <v>4</v>
      </c>
      <c r="H30" s="3">
        <v>7</v>
      </c>
      <c r="I30" s="3">
        <v>5</v>
      </c>
      <c r="J30" s="3">
        <v>4</v>
      </c>
    </row>
    <row r="32" spans="1:15" x14ac:dyDescent="0.4">
      <c r="A32" s="23" t="s">
        <v>2</v>
      </c>
      <c r="B32" s="3">
        <v>100</v>
      </c>
      <c r="C32" s="3"/>
      <c r="D32" s="3"/>
      <c r="E32" s="3"/>
      <c r="F32" s="3"/>
      <c r="G32" s="3">
        <v>2</v>
      </c>
      <c r="H32" s="3">
        <v>5</v>
      </c>
      <c r="I32" s="3">
        <v>1</v>
      </c>
      <c r="J32" s="3">
        <v>5</v>
      </c>
    </row>
    <row r="33" spans="1:10" x14ac:dyDescent="0.4">
      <c r="A33" s="23"/>
      <c r="B33" s="3">
        <v>200</v>
      </c>
      <c r="C33" s="3"/>
      <c r="D33" s="3"/>
      <c r="E33" s="3"/>
      <c r="F33" s="3">
        <v>4</v>
      </c>
      <c r="G33" s="3">
        <v>8</v>
      </c>
      <c r="H33" s="3">
        <v>10</v>
      </c>
      <c r="I33" s="3">
        <v>5</v>
      </c>
      <c r="J33" s="3">
        <v>9</v>
      </c>
    </row>
    <row r="34" spans="1:10" x14ac:dyDescent="0.4">
      <c r="A34" s="23"/>
      <c r="B34" s="3">
        <v>300</v>
      </c>
      <c r="C34" s="3">
        <v>7</v>
      </c>
      <c r="D34" s="3">
        <v>6</v>
      </c>
      <c r="E34" s="3">
        <v>6</v>
      </c>
      <c r="F34" s="3">
        <v>7</v>
      </c>
      <c r="G34" s="3">
        <v>11</v>
      </c>
      <c r="H34" s="3">
        <v>12</v>
      </c>
      <c r="I34" s="3">
        <v>8</v>
      </c>
      <c r="J34" s="3">
        <v>11</v>
      </c>
    </row>
    <row r="35" spans="1:10" x14ac:dyDescent="0.4">
      <c r="A35" s="23"/>
      <c r="B35" s="3">
        <v>400</v>
      </c>
      <c r="C35" s="3">
        <v>11</v>
      </c>
      <c r="D35" s="3">
        <v>13</v>
      </c>
      <c r="E35" s="3">
        <v>12</v>
      </c>
      <c r="F35" s="3">
        <v>11</v>
      </c>
      <c r="G35" s="3">
        <v>10</v>
      </c>
      <c r="H35" s="3">
        <v>14</v>
      </c>
      <c r="I35" s="3">
        <v>12</v>
      </c>
      <c r="J35" s="3">
        <v>13</v>
      </c>
    </row>
    <row r="37" spans="1:10" x14ac:dyDescent="0.4">
      <c r="A37" s="23" t="s">
        <v>22</v>
      </c>
      <c r="B37" s="3">
        <v>100</v>
      </c>
      <c r="C37" s="3"/>
      <c r="D37" s="3"/>
      <c r="E37" s="3"/>
      <c r="F37" s="3"/>
      <c r="G37" s="3">
        <v>1</v>
      </c>
      <c r="H37" s="3"/>
      <c r="I37" s="3">
        <v>1</v>
      </c>
      <c r="J37" s="3">
        <v>2</v>
      </c>
    </row>
    <row r="38" spans="1:10" x14ac:dyDescent="0.4">
      <c r="A38" s="23"/>
      <c r="B38" s="3">
        <v>200</v>
      </c>
      <c r="C38" s="3"/>
      <c r="D38" s="3"/>
      <c r="E38" s="3"/>
      <c r="F38" s="3">
        <v>4</v>
      </c>
      <c r="G38" s="3">
        <v>4</v>
      </c>
      <c r="H38" s="3"/>
      <c r="I38" s="3">
        <v>4</v>
      </c>
      <c r="J38" s="3">
        <v>3</v>
      </c>
    </row>
    <row r="39" spans="1:10" x14ac:dyDescent="0.4">
      <c r="A39" s="23"/>
      <c r="B39" s="3">
        <v>300</v>
      </c>
      <c r="C39" s="3">
        <v>5</v>
      </c>
      <c r="D39" s="3">
        <v>5</v>
      </c>
      <c r="E39" s="3">
        <v>7</v>
      </c>
      <c r="F39" s="3">
        <v>7</v>
      </c>
      <c r="G39" s="3">
        <v>7</v>
      </c>
      <c r="H39" s="3">
        <v>5</v>
      </c>
      <c r="I39" s="3">
        <v>5</v>
      </c>
      <c r="J39" s="3">
        <v>6</v>
      </c>
    </row>
    <row r="40" spans="1:10" x14ac:dyDescent="0.4">
      <c r="A40" s="23"/>
      <c r="B40" s="3">
        <v>400</v>
      </c>
      <c r="C40" s="3">
        <v>10</v>
      </c>
      <c r="D40" s="3">
        <v>9</v>
      </c>
      <c r="E40" s="3">
        <v>11</v>
      </c>
      <c r="F40" s="3">
        <v>11</v>
      </c>
      <c r="G40" s="3">
        <v>9</v>
      </c>
      <c r="H40" s="3">
        <v>9</v>
      </c>
      <c r="I40" s="3">
        <v>8</v>
      </c>
      <c r="J40" s="3">
        <v>10</v>
      </c>
    </row>
  </sheetData>
  <mergeCells count="5">
    <mergeCell ref="M18:M21"/>
    <mergeCell ref="A22:A25"/>
    <mergeCell ref="A27:A30"/>
    <mergeCell ref="A32:A35"/>
    <mergeCell ref="A37:A4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5B38-475C-49B1-B4B6-0ACE3D9B08C0}">
  <dimension ref="A1:L18"/>
  <sheetViews>
    <sheetView workbookViewId="0">
      <selection activeCell="A5" sqref="A5"/>
    </sheetView>
  </sheetViews>
  <sheetFormatPr defaultColWidth="8.86328125" defaultRowHeight="13.9" x14ac:dyDescent="0.4"/>
  <cols>
    <col min="1" max="1" width="32.19921875" style="2" bestFit="1" customWidth="1"/>
    <col min="2" max="16384" width="8.86328125" style="2"/>
  </cols>
  <sheetData>
    <row r="1" spans="1:12" x14ac:dyDescent="0.4">
      <c r="A1" s="2" t="s">
        <v>365</v>
      </c>
    </row>
    <row r="2" spans="1:12" ht="15.4" x14ac:dyDescent="0.4">
      <c r="A2" s="2" t="s">
        <v>42</v>
      </c>
      <c r="B2" s="3" t="s">
        <v>0</v>
      </c>
      <c r="C2" s="2">
        <v>9</v>
      </c>
      <c r="D2" s="2">
        <v>8</v>
      </c>
      <c r="E2" s="2">
        <v>10</v>
      </c>
      <c r="F2" s="2">
        <v>8</v>
      </c>
      <c r="G2" s="2">
        <v>14</v>
      </c>
      <c r="H2" s="2">
        <v>3</v>
      </c>
      <c r="I2" s="2">
        <v>6</v>
      </c>
      <c r="J2" s="2">
        <v>8</v>
      </c>
    </row>
    <row r="3" spans="1:12" x14ac:dyDescent="0.4">
      <c r="B3" s="3" t="s">
        <v>2</v>
      </c>
      <c r="C3" s="2">
        <v>12</v>
      </c>
      <c r="D3" s="2">
        <v>11</v>
      </c>
      <c r="E3" s="2">
        <v>13</v>
      </c>
      <c r="F3" s="2">
        <v>15</v>
      </c>
      <c r="G3" s="2">
        <v>10</v>
      </c>
      <c r="H3" s="2">
        <v>10</v>
      </c>
      <c r="I3" s="2">
        <v>11</v>
      </c>
      <c r="J3" s="2">
        <v>14</v>
      </c>
    </row>
    <row r="4" spans="1:12" x14ac:dyDescent="0.4">
      <c r="B4" s="3"/>
      <c r="C4" s="3"/>
      <c r="K4" s="3"/>
      <c r="L4" s="3"/>
    </row>
    <row r="5" spans="1:12" x14ac:dyDescent="0.4">
      <c r="A5" s="2" t="s">
        <v>366</v>
      </c>
      <c r="B5" s="3"/>
      <c r="C5" s="3"/>
    </row>
    <row r="6" spans="1:12" ht="15.4" x14ac:dyDescent="0.4">
      <c r="A6" s="2" t="s">
        <v>53</v>
      </c>
      <c r="B6" s="3" t="s">
        <v>0</v>
      </c>
      <c r="C6" s="3">
        <v>7</v>
      </c>
      <c r="D6" s="2">
        <v>8</v>
      </c>
      <c r="E6" s="2">
        <v>8</v>
      </c>
      <c r="F6" s="2">
        <v>4</v>
      </c>
      <c r="G6" s="2">
        <v>9</v>
      </c>
      <c r="H6" s="2">
        <v>2</v>
      </c>
      <c r="I6" s="2">
        <v>6</v>
      </c>
      <c r="J6" s="2">
        <v>3</v>
      </c>
    </row>
    <row r="7" spans="1:12" x14ac:dyDescent="0.4">
      <c r="B7" s="3" t="s">
        <v>2</v>
      </c>
      <c r="C7" s="3">
        <v>8</v>
      </c>
      <c r="D7" s="2">
        <v>6</v>
      </c>
      <c r="E7" s="2">
        <v>6</v>
      </c>
      <c r="F7" s="2">
        <v>7</v>
      </c>
      <c r="G7" s="2">
        <v>4</v>
      </c>
      <c r="H7" s="2">
        <v>5</v>
      </c>
      <c r="I7" s="2">
        <v>5</v>
      </c>
      <c r="J7" s="2">
        <v>7</v>
      </c>
    </row>
    <row r="8" spans="1:12" x14ac:dyDescent="0.4">
      <c r="B8" s="3"/>
      <c r="C8" s="3"/>
      <c r="K8" s="3"/>
      <c r="L8" s="3"/>
    </row>
    <row r="9" spans="1:12" x14ac:dyDescent="0.4">
      <c r="B9" s="3"/>
      <c r="C9" s="3"/>
    </row>
    <row r="10" spans="1:12" x14ac:dyDescent="0.4">
      <c r="B10" s="3"/>
      <c r="C10" s="3"/>
    </row>
    <row r="11" spans="1:12" x14ac:dyDescent="0.4">
      <c r="B11" s="3"/>
      <c r="C11" s="3"/>
    </row>
    <row r="12" spans="1:12" x14ac:dyDescent="0.4">
      <c r="B12" s="3"/>
      <c r="C12" s="3"/>
    </row>
    <row r="13" spans="1:12" x14ac:dyDescent="0.4">
      <c r="B13" s="3"/>
      <c r="C13" s="3"/>
    </row>
    <row r="14" spans="1:12" x14ac:dyDescent="0.4">
      <c r="B14" s="3"/>
      <c r="C14" s="3"/>
    </row>
    <row r="15" spans="1:12" x14ac:dyDescent="0.4">
      <c r="B15" s="3"/>
      <c r="C15" s="3"/>
    </row>
    <row r="16" spans="1:12" x14ac:dyDescent="0.4">
      <c r="B16" s="3"/>
      <c r="C16" s="3"/>
    </row>
    <row r="17" spans="2:3" x14ac:dyDescent="0.4">
      <c r="B17" s="3"/>
      <c r="C17" s="3"/>
    </row>
    <row r="18" spans="2:3" x14ac:dyDescent="0.4">
      <c r="B18" s="3"/>
      <c r="C18" s="3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ED90-F017-4D9F-BF42-B2FAA87BD794}">
  <dimension ref="A1:AA100"/>
  <sheetViews>
    <sheetView topLeftCell="A26" zoomScale="115" zoomScaleNormal="115" workbookViewId="0">
      <selection activeCell="O33" sqref="O33"/>
    </sheetView>
  </sheetViews>
  <sheetFormatPr defaultColWidth="8.86328125" defaultRowHeight="13.9" x14ac:dyDescent="0.4"/>
  <cols>
    <col min="1" max="1" width="22.53125" style="2" bestFit="1" customWidth="1"/>
    <col min="2" max="16384" width="8.86328125" style="2"/>
  </cols>
  <sheetData>
    <row r="1" spans="1:27" x14ac:dyDescent="0.4">
      <c r="A1" s="2" t="s">
        <v>356</v>
      </c>
    </row>
    <row r="2" spans="1:27" x14ac:dyDescent="0.4">
      <c r="A2" s="9" t="s">
        <v>208</v>
      </c>
    </row>
    <row r="3" spans="1:27" x14ac:dyDescent="0.4">
      <c r="A3" s="2" t="s">
        <v>214</v>
      </c>
      <c r="B3" s="2" t="s">
        <v>0</v>
      </c>
      <c r="C3" s="10">
        <v>1096.9586999999999</v>
      </c>
      <c r="D3" s="10">
        <v>1115.6597999999999</v>
      </c>
      <c r="E3" s="10">
        <v>1158.6021000000001</v>
      </c>
      <c r="F3" s="10">
        <v>1336.2999</v>
      </c>
      <c r="G3" s="10">
        <v>1261.5467999999998</v>
      </c>
      <c r="H3" s="10">
        <v>1194.9519</v>
      </c>
      <c r="I3" s="10">
        <v>2439.9686999999999</v>
      </c>
      <c r="J3" s="10">
        <v>1188.6107999999999</v>
      </c>
      <c r="K3" s="10">
        <v>937.6520999999999</v>
      </c>
      <c r="L3" s="10">
        <v>1009.2735</v>
      </c>
      <c r="M3" s="10">
        <v>1941.2864999999999</v>
      </c>
      <c r="N3" s="10">
        <v>1693.4190000000001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4">
      <c r="B4" s="2" t="s">
        <v>2</v>
      </c>
      <c r="C4" s="10">
        <v>4142.991</v>
      </c>
      <c r="D4" s="10">
        <v>4004.8920000000003</v>
      </c>
      <c r="E4" s="10">
        <v>1741.9517999999998</v>
      </c>
      <c r="F4" s="10">
        <v>1758.2592000000002</v>
      </c>
      <c r="G4" s="10">
        <v>1961.2908</v>
      </c>
      <c r="H4" s="10">
        <v>1584.7649999999999</v>
      </c>
      <c r="I4" s="10">
        <v>1174.9748999999999</v>
      </c>
      <c r="J4" s="10">
        <v>1660.3113000000001</v>
      </c>
      <c r="K4" s="10">
        <v>1595.6180999999999</v>
      </c>
      <c r="L4" s="10">
        <v>1780.3457999999998</v>
      </c>
      <c r="M4" s="10">
        <v>1781.8632</v>
      </c>
      <c r="N4" s="10">
        <v>2984.0234999999998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6" spans="1:27" x14ac:dyDescent="0.4">
      <c r="A6" s="2" t="s">
        <v>207</v>
      </c>
      <c r="B6" s="2" t="s">
        <v>0</v>
      </c>
      <c r="C6" s="2">
        <v>3.4620899999999999</v>
      </c>
      <c r="D6" s="2">
        <v>3.3334600000000001</v>
      </c>
      <c r="E6" s="2">
        <v>3.2699400000000001</v>
      </c>
      <c r="F6" s="2">
        <v>2.92875</v>
      </c>
      <c r="G6" s="2">
        <v>4.6222000000000003</v>
      </c>
      <c r="H6" s="2">
        <v>4.5475899999999996</v>
      </c>
      <c r="I6" s="2">
        <v>3.1299299999999999</v>
      </c>
      <c r="J6" s="2">
        <v>2.9668299999999999</v>
      </c>
      <c r="K6" s="2">
        <v>5.3859899999999996</v>
      </c>
      <c r="L6" s="2">
        <v>6.1356599999999997</v>
      </c>
      <c r="M6" s="2">
        <v>3.0361500000000001</v>
      </c>
      <c r="N6" s="2">
        <v>3.7616900000000002</v>
      </c>
    </row>
    <row r="7" spans="1:27" x14ac:dyDescent="0.4">
      <c r="B7" s="2" t="s">
        <v>2</v>
      </c>
      <c r="C7" s="2">
        <v>2.6087400000000001</v>
      </c>
      <c r="D7" s="2">
        <v>2.7527699999999999</v>
      </c>
      <c r="E7" s="2">
        <v>6.8208700000000002</v>
      </c>
      <c r="F7" s="2">
        <v>4.7875899999999998</v>
      </c>
      <c r="G7" s="2">
        <v>4.7206000000000001</v>
      </c>
      <c r="H7" s="2">
        <v>4.2953999999999999</v>
      </c>
      <c r="I7" s="2">
        <v>6.2095099999999999</v>
      </c>
      <c r="J7" s="2">
        <v>5.9012399999999996</v>
      </c>
      <c r="K7" s="2">
        <v>8.9170700000000007</v>
      </c>
      <c r="L7" s="2">
        <v>6.79847</v>
      </c>
      <c r="M7" s="2">
        <v>2.8483000000000001</v>
      </c>
      <c r="N7" s="2">
        <v>5.7197100000000001</v>
      </c>
    </row>
    <row r="8" spans="1:27" x14ac:dyDescent="0.4">
      <c r="O8" s="3"/>
      <c r="P8" s="3"/>
    </row>
    <row r="9" spans="1:27" x14ac:dyDescent="0.4">
      <c r="A9" s="2" t="s">
        <v>209</v>
      </c>
      <c r="B9" s="2" t="s">
        <v>0</v>
      </c>
      <c r="C9" s="2">
        <v>3.6565289999999999</v>
      </c>
      <c r="D9" s="2">
        <v>3.7188659999999998</v>
      </c>
      <c r="E9" s="2">
        <v>3.8620070000000002</v>
      </c>
      <c r="F9" s="2">
        <v>4.4543330000000001</v>
      </c>
      <c r="G9" s="2">
        <v>4.2051559999999997</v>
      </c>
      <c r="H9" s="2">
        <v>3.9831729999999999</v>
      </c>
      <c r="I9" s="2">
        <v>8.133229</v>
      </c>
      <c r="J9" s="2">
        <v>3.9620359999999999</v>
      </c>
      <c r="K9" s="2">
        <v>3.1255069999999998</v>
      </c>
      <c r="L9" s="2">
        <v>3.3642449999999999</v>
      </c>
      <c r="M9" s="2">
        <v>6.470955</v>
      </c>
      <c r="N9" s="2">
        <v>5.64473</v>
      </c>
    </row>
    <row r="10" spans="1:27" x14ac:dyDescent="0.4">
      <c r="B10" s="2" t="s">
        <v>2</v>
      </c>
      <c r="C10" s="2">
        <v>13.80997</v>
      </c>
      <c r="D10" s="2">
        <v>13.349640000000001</v>
      </c>
      <c r="E10" s="2">
        <v>5.8065059999999997</v>
      </c>
      <c r="F10" s="2">
        <v>5.8608640000000003</v>
      </c>
      <c r="G10" s="2">
        <v>6.537636</v>
      </c>
      <c r="H10" s="2">
        <v>5.2825499999999996</v>
      </c>
      <c r="I10" s="2">
        <v>3.9165830000000001</v>
      </c>
      <c r="J10" s="2">
        <v>5.5343710000000002</v>
      </c>
      <c r="K10" s="2">
        <v>5.318727</v>
      </c>
      <c r="L10" s="2">
        <v>5.9344859999999997</v>
      </c>
      <c r="M10" s="2">
        <v>5.9395439999999997</v>
      </c>
      <c r="N10" s="2">
        <v>9.9467449999999999</v>
      </c>
    </row>
    <row r="11" spans="1:27" x14ac:dyDescent="0.4">
      <c r="O11" s="3"/>
      <c r="P11" s="3"/>
    </row>
    <row r="12" spans="1:27" x14ac:dyDescent="0.4">
      <c r="A12" s="2" t="s">
        <v>357</v>
      </c>
    </row>
    <row r="13" spans="1:27" x14ac:dyDescent="0.4">
      <c r="A13" s="9" t="s">
        <v>210</v>
      </c>
    </row>
    <row r="14" spans="1:27" x14ac:dyDescent="0.4">
      <c r="A14" s="2" t="s">
        <v>213</v>
      </c>
      <c r="B14" s="2" t="s">
        <v>0</v>
      </c>
      <c r="C14" s="10">
        <v>206.916</v>
      </c>
      <c r="D14" s="10">
        <v>153</v>
      </c>
      <c r="E14" s="10">
        <v>212.78700000000001</v>
      </c>
      <c r="F14" s="10">
        <v>394.09199999999998</v>
      </c>
      <c r="G14" s="10">
        <v>215.79000000000002</v>
      </c>
      <c r="H14" s="10">
        <v>279.52499999999998</v>
      </c>
      <c r="I14" s="10">
        <v>104.89500000000001</v>
      </c>
      <c r="J14" s="10">
        <v>242.57399999999998</v>
      </c>
      <c r="K14" s="10">
        <v>203.892</v>
      </c>
      <c r="M14" s="10"/>
      <c r="N14" s="10"/>
      <c r="O14" s="10"/>
      <c r="P14" s="10"/>
      <c r="Q14" s="10"/>
      <c r="R14" s="10"/>
      <c r="S14" s="10"/>
      <c r="T14" s="10"/>
      <c r="U14" s="10"/>
    </row>
    <row r="15" spans="1:27" x14ac:dyDescent="0.4">
      <c r="B15" s="2" t="s">
        <v>2</v>
      </c>
      <c r="C15" s="10">
        <v>721.04700000000003</v>
      </c>
      <c r="D15" s="10">
        <v>498.70800000000003</v>
      </c>
      <c r="E15" s="10">
        <v>1184.6880000000001</v>
      </c>
      <c r="F15" s="10">
        <v>438.18600000000004</v>
      </c>
      <c r="G15" s="10">
        <v>476.62200000000001</v>
      </c>
      <c r="H15" s="10">
        <v>698.649</v>
      </c>
      <c r="I15" s="10">
        <v>482.96699999999998</v>
      </c>
      <c r="J15" s="10">
        <v>327.04499999999996</v>
      </c>
      <c r="K15" s="10">
        <v>554.69100000000003</v>
      </c>
      <c r="M15" s="10"/>
      <c r="N15" s="10"/>
      <c r="O15" s="10"/>
      <c r="P15" s="10"/>
      <c r="Q15" s="10"/>
      <c r="R15" s="10"/>
      <c r="S15" s="10"/>
      <c r="T15" s="10"/>
      <c r="U15" s="10"/>
    </row>
    <row r="17" spans="1:19" x14ac:dyDescent="0.4">
      <c r="A17" s="2" t="s">
        <v>207</v>
      </c>
      <c r="B17" s="2" t="s">
        <v>0</v>
      </c>
      <c r="C17" s="2">
        <v>3.0431599999999999</v>
      </c>
      <c r="D17" s="2">
        <v>7.6960699999999997</v>
      </c>
      <c r="E17" s="2">
        <v>8.9926999999999992</v>
      </c>
      <c r="F17" s="2">
        <v>4.5441399999999996</v>
      </c>
      <c r="G17" s="2">
        <v>2.6896200000000001</v>
      </c>
      <c r="H17" s="2">
        <v>4.1453800000000003</v>
      </c>
      <c r="I17" s="2">
        <v>2.7484799999999998</v>
      </c>
      <c r="J17" s="2">
        <v>5.8292700000000002</v>
      </c>
      <c r="K17" s="2">
        <v>4.4948899999999998</v>
      </c>
    </row>
    <row r="18" spans="1:19" x14ac:dyDescent="0.4">
      <c r="B18" s="2" t="s">
        <v>2</v>
      </c>
      <c r="C18" s="2">
        <v>4.1400600000000001</v>
      </c>
      <c r="D18" s="2">
        <v>6.7810800000000002</v>
      </c>
      <c r="E18" s="2">
        <v>4.9640500000000003</v>
      </c>
      <c r="F18" s="2">
        <v>5.5349899999999996</v>
      </c>
      <c r="G18" s="2">
        <v>3.98081</v>
      </c>
      <c r="H18" s="2">
        <v>5.1657999999999999</v>
      </c>
      <c r="I18" s="2">
        <v>2.32883</v>
      </c>
      <c r="J18" s="2">
        <v>4.9889700000000001</v>
      </c>
      <c r="K18" s="2">
        <v>4.6251499999999997</v>
      </c>
    </row>
    <row r="19" spans="1:19" x14ac:dyDescent="0.4">
      <c r="L19" s="3"/>
      <c r="M19" s="3"/>
    </row>
    <row r="20" spans="1:19" x14ac:dyDescent="0.4">
      <c r="A20" s="2" t="s">
        <v>209</v>
      </c>
      <c r="B20" s="2" t="s">
        <v>0</v>
      </c>
      <c r="C20" s="2">
        <v>0.68972</v>
      </c>
      <c r="D20" s="2">
        <v>0.51</v>
      </c>
      <c r="E20" s="2">
        <v>0.70928999999999998</v>
      </c>
      <c r="F20" s="2">
        <v>1.3136399999999999</v>
      </c>
      <c r="G20" s="2">
        <v>0.71930000000000005</v>
      </c>
      <c r="H20" s="2">
        <v>0.93174999999999997</v>
      </c>
      <c r="I20" s="2">
        <v>0.34965000000000002</v>
      </c>
      <c r="J20" s="2">
        <v>0.80857999999999997</v>
      </c>
      <c r="K20" s="2">
        <v>0.67964000000000002</v>
      </c>
    </row>
    <row r="21" spans="1:19" x14ac:dyDescent="0.4">
      <c r="B21" s="2" t="s">
        <v>2</v>
      </c>
      <c r="C21" s="2">
        <v>2.4034900000000001</v>
      </c>
      <c r="D21" s="2">
        <v>1.6623600000000001</v>
      </c>
      <c r="E21" s="2">
        <v>3.94896</v>
      </c>
      <c r="F21" s="2">
        <v>1.46062</v>
      </c>
      <c r="G21" s="2">
        <v>1.58874</v>
      </c>
      <c r="H21" s="2">
        <v>2.32883</v>
      </c>
      <c r="I21" s="2">
        <v>1.60989</v>
      </c>
      <c r="J21" s="2">
        <v>1.09015</v>
      </c>
      <c r="K21" s="2">
        <v>1.84897</v>
      </c>
    </row>
    <row r="22" spans="1:19" x14ac:dyDescent="0.4">
      <c r="L22" s="3"/>
      <c r="M22" s="3"/>
    </row>
    <row r="23" spans="1:19" x14ac:dyDescent="0.4">
      <c r="A23" s="2" t="s">
        <v>358</v>
      </c>
    </row>
    <row r="24" spans="1:19" x14ac:dyDescent="0.4">
      <c r="A24" s="9" t="s">
        <v>211</v>
      </c>
    </row>
    <row r="25" spans="1:19" x14ac:dyDescent="0.4">
      <c r="A25" s="2" t="s">
        <v>213</v>
      </c>
      <c r="B25" s="2" t="s">
        <v>0</v>
      </c>
      <c r="C25" s="10">
        <v>1548.06</v>
      </c>
      <c r="D25" s="10">
        <v>1584.402</v>
      </c>
      <c r="E25" s="10">
        <v>1761.1950000000002</v>
      </c>
      <c r="F25" s="10">
        <v>1739.2650000000001</v>
      </c>
      <c r="G25" s="10">
        <v>938.80200000000002</v>
      </c>
      <c r="H25" s="10">
        <v>1262.652</v>
      </c>
      <c r="I25" s="10">
        <v>1256.9730000000002</v>
      </c>
      <c r="J25" s="10">
        <v>1500.8039999999999</v>
      </c>
      <c r="L25" s="10"/>
      <c r="M25" s="10"/>
      <c r="N25" s="10"/>
      <c r="O25" s="10"/>
      <c r="P25" s="10"/>
      <c r="Q25" s="10"/>
      <c r="R25" s="10"/>
      <c r="S25" s="10"/>
    </row>
    <row r="26" spans="1:19" x14ac:dyDescent="0.4">
      <c r="A26" s="9"/>
      <c r="B26" s="2" t="s">
        <v>2</v>
      </c>
      <c r="C26" s="10">
        <v>1554.6389999999999</v>
      </c>
      <c r="D26" s="10">
        <v>1688.058</v>
      </c>
      <c r="E26" s="10">
        <v>1534.4280000000001</v>
      </c>
      <c r="F26" s="10">
        <v>1128.924</v>
      </c>
      <c r="G26" s="10">
        <v>1511.4060000000002</v>
      </c>
      <c r="H26" s="10">
        <v>1444.1760000000002</v>
      </c>
      <c r="I26" s="10">
        <v>1334.0070000000001</v>
      </c>
      <c r="J26" s="10">
        <v>1408.0710000000001</v>
      </c>
      <c r="L26" s="10"/>
      <c r="M26" s="10"/>
      <c r="N26" s="10"/>
      <c r="O26" s="10"/>
      <c r="P26" s="10"/>
      <c r="Q26" s="10"/>
      <c r="R26" s="10"/>
      <c r="S26" s="10"/>
    </row>
    <row r="27" spans="1:19" x14ac:dyDescent="0.4">
      <c r="A27" s="9"/>
    </row>
    <row r="28" spans="1:19" x14ac:dyDescent="0.4">
      <c r="A28" s="2" t="s">
        <v>207</v>
      </c>
      <c r="B28" s="2" t="s">
        <v>0</v>
      </c>
      <c r="C28" s="2">
        <v>19.455729999999999</v>
      </c>
      <c r="D28" s="2">
        <v>34.300150000000002</v>
      </c>
      <c r="E28" s="2">
        <v>29.71163</v>
      </c>
      <c r="F28" s="2">
        <v>30.217359999999999</v>
      </c>
      <c r="G28" s="2">
        <v>28.80012</v>
      </c>
      <c r="H28" s="2">
        <v>28.379069999999999</v>
      </c>
      <c r="I28" s="2">
        <v>32.214730000000003</v>
      </c>
      <c r="J28" s="2">
        <v>34.772190000000002</v>
      </c>
    </row>
    <row r="29" spans="1:19" x14ac:dyDescent="0.4">
      <c r="B29" s="2" t="s">
        <v>2</v>
      </c>
      <c r="C29" s="2">
        <v>29.750830000000001</v>
      </c>
      <c r="D29" s="2">
        <v>29.685890000000001</v>
      </c>
      <c r="E29" s="2">
        <v>31.779579999999999</v>
      </c>
      <c r="F29" s="2">
        <v>30.08344</v>
      </c>
      <c r="G29" s="2">
        <v>21.4862</v>
      </c>
      <c r="H29" s="2">
        <v>21.54</v>
      </c>
      <c r="I29" s="2">
        <v>26.345289999999999</v>
      </c>
      <c r="J29" s="2">
        <v>26.646979999999999</v>
      </c>
    </row>
    <row r="30" spans="1:19" x14ac:dyDescent="0.4">
      <c r="K30" s="3"/>
      <c r="L30" s="3"/>
    </row>
    <row r="31" spans="1:19" x14ac:dyDescent="0.4">
      <c r="A31" s="2" t="s">
        <v>209</v>
      </c>
      <c r="B31" s="2" t="s">
        <v>0</v>
      </c>
      <c r="C31" s="2">
        <v>5.1601999999999997</v>
      </c>
      <c r="D31" s="2">
        <v>5.2813400000000001</v>
      </c>
      <c r="E31" s="2">
        <v>5.8706500000000004</v>
      </c>
      <c r="F31" s="2">
        <v>5.7975500000000002</v>
      </c>
      <c r="G31" s="2">
        <v>3.12934</v>
      </c>
      <c r="H31" s="2">
        <v>4.2088400000000004</v>
      </c>
      <c r="I31" s="2">
        <v>4.1899100000000002</v>
      </c>
      <c r="J31" s="2">
        <v>5.0026799999999998</v>
      </c>
    </row>
    <row r="32" spans="1:19" x14ac:dyDescent="0.4">
      <c r="B32" s="2" t="s">
        <v>2</v>
      </c>
      <c r="C32" s="2">
        <v>5.1821299999999999</v>
      </c>
      <c r="D32" s="2">
        <v>5.6268599999999998</v>
      </c>
      <c r="E32" s="2">
        <v>5.1147600000000004</v>
      </c>
      <c r="F32" s="2">
        <v>3.76308</v>
      </c>
      <c r="G32" s="2">
        <v>5.0380200000000004</v>
      </c>
      <c r="H32" s="2">
        <v>4.8139200000000004</v>
      </c>
      <c r="I32" s="2">
        <v>4.4466900000000003</v>
      </c>
      <c r="J32" s="2">
        <v>4.6935700000000002</v>
      </c>
    </row>
    <row r="33" spans="1:20" x14ac:dyDescent="0.4">
      <c r="K33" s="3"/>
      <c r="L33" s="3"/>
    </row>
    <row r="34" spans="1:20" x14ac:dyDescent="0.4">
      <c r="A34" s="2" t="s">
        <v>359</v>
      </c>
    </row>
    <row r="35" spans="1:20" x14ac:dyDescent="0.4">
      <c r="A35" s="9" t="s">
        <v>212</v>
      </c>
    </row>
    <row r="36" spans="1:20" x14ac:dyDescent="0.4">
      <c r="A36" s="2" t="s">
        <v>213</v>
      </c>
      <c r="B36" s="2" t="s">
        <v>0</v>
      </c>
      <c r="C36" s="10">
        <v>765.11099999999999</v>
      </c>
      <c r="D36" s="10">
        <v>687.25200000000007</v>
      </c>
      <c r="E36" s="10">
        <v>703.08299999999997</v>
      </c>
      <c r="F36" s="10">
        <v>624.29999999999995</v>
      </c>
      <c r="G36" s="10">
        <v>488.79899999999998</v>
      </c>
      <c r="H36" s="10">
        <v>668.48399999999992</v>
      </c>
      <c r="I36" s="10">
        <v>619.41899999999998</v>
      </c>
      <c r="J36" s="10">
        <v>592.35599999999999</v>
      </c>
      <c r="M36" s="10"/>
      <c r="N36" s="10"/>
      <c r="O36" s="10"/>
      <c r="P36" s="10"/>
      <c r="Q36" s="10"/>
      <c r="R36" s="10"/>
      <c r="S36" s="10"/>
      <c r="T36" s="10"/>
    </row>
    <row r="37" spans="1:20" x14ac:dyDescent="0.4">
      <c r="B37" s="2" t="s">
        <v>2</v>
      </c>
      <c r="C37" s="10">
        <v>860.3549999999999</v>
      </c>
      <c r="D37" s="10">
        <v>843.36</v>
      </c>
      <c r="E37" s="10">
        <v>469.56899999999996</v>
      </c>
      <c r="F37" s="10">
        <v>428.99400000000003</v>
      </c>
      <c r="G37" s="10">
        <v>459.33</v>
      </c>
      <c r="H37" s="10">
        <v>595.07100000000003</v>
      </c>
      <c r="I37" s="10">
        <v>522.91199999999992</v>
      </c>
      <c r="J37" s="10">
        <v>743.46899999999994</v>
      </c>
      <c r="M37" s="10"/>
      <c r="N37" s="10"/>
      <c r="O37" s="10"/>
      <c r="P37" s="10"/>
      <c r="Q37" s="10"/>
      <c r="R37" s="10"/>
      <c r="S37" s="10"/>
      <c r="T37" s="10"/>
    </row>
    <row r="39" spans="1:20" x14ac:dyDescent="0.4">
      <c r="A39" s="2" t="s">
        <v>207</v>
      </c>
      <c r="B39" s="2" t="s">
        <v>0</v>
      </c>
      <c r="C39" s="2">
        <v>10.89326</v>
      </c>
      <c r="D39" s="2">
        <v>10.87316</v>
      </c>
      <c r="E39" s="2">
        <v>10.11063</v>
      </c>
      <c r="F39" s="2">
        <v>14.833460000000001</v>
      </c>
      <c r="G39" s="2">
        <v>9.8925800000000006</v>
      </c>
      <c r="H39" s="2">
        <v>9.1762499999999996</v>
      </c>
      <c r="I39" s="2">
        <v>10.55805</v>
      </c>
      <c r="J39" s="2">
        <v>10.28777</v>
      </c>
    </row>
    <row r="40" spans="1:20" x14ac:dyDescent="0.4">
      <c r="B40" s="2" t="s">
        <v>2</v>
      </c>
      <c r="C40" s="2">
        <v>9.1592699999999994</v>
      </c>
      <c r="D40" s="2">
        <v>15.856339999999999</v>
      </c>
      <c r="E40" s="2">
        <v>7.58134</v>
      </c>
      <c r="F40" s="2">
        <v>7.6279199999999996</v>
      </c>
      <c r="G40" s="2">
        <v>11.568300000000001</v>
      </c>
      <c r="H40" s="2">
        <v>11.2188</v>
      </c>
      <c r="I40" s="2">
        <v>11.117039999999999</v>
      </c>
      <c r="J40" s="2">
        <v>9.92835</v>
      </c>
    </row>
    <row r="41" spans="1:20" x14ac:dyDescent="0.4">
      <c r="K41" s="3"/>
      <c r="L41" s="3"/>
    </row>
    <row r="42" spans="1:20" x14ac:dyDescent="0.4">
      <c r="A42" s="2" t="s">
        <v>209</v>
      </c>
      <c r="B42" s="2" t="s">
        <v>0</v>
      </c>
      <c r="C42" s="2">
        <v>2.55037</v>
      </c>
      <c r="D42" s="2">
        <v>2.2908400000000002</v>
      </c>
      <c r="E42" s="2">
        <v>2.34361</v>
      </c>
      <c r="F42" s="2">
        <v>2.081</v>
      </c>
      <c r="G42" s="2">
        <v>1.6293299999999999</v>
      </c>
      <c r="H42" s="2">
        <v>2.2282799999999998</v>
      </c>
      <c r="I42" s="2">
        <v>2.06473</v>
      </c>
      <c r="J42" s="2">
        <v>1.9745200000000001</v>
      </c>
    </row>
    <row r="43" spans="1:20" x14ac:dyDescent="0.4">
      <c r="B43" s="2" t="s">
        <v>2</v>
      </c>
      <c r="C43" s="2">
        <v>2.8678499999999998</v>
      </c>
      <c r="D43" s="2">
        <v>2.8111999999999999</v>
      </c>
      <c r="E43" s="2">
        <v>1.5652299999999999</v>
      </c>
      <c r="F43" s="2">
        <v>1.42998</v>
      </c>
      <c r="G43" s="2">
        <v>1.5310999999999999</v>
      </c>
      <c r="H43" s="2">
        <v>1.9835700000000001</v>
      </c>
      <c r="I43" s="2">
        <v>1.7430399999999999</v>
      </c>
      <c r="J43" s="2">
        <v>2.4782299999999999</v>
      </c>
    </row>
    <row r="44" spans="1:20" x14ac:dyDescent="0.4">
      <c r="K44" s="3"/>
      <c r="L44" s="3"/>
    </row>
    <row r="45" spans="1:20" x14ac:dyDescent="0.4">
      <c r="A45" s="2" t="s">
        <v>360</v>
      </c>
    </row>
    <row r="46" spans="1:20" x14ac:dyDescent="0.4">
      <c r="A46" s="3" t="s">
        <v>23</v>
      </c>
      <c r="B46" s="2" t="s">
        <v>0</v>
      </c>
      <c r="C46" s="2">
        <v>0.85980900000000005</v>
      </c>
      <c r="D46" s="2">
        <v>0.98675900000000005</v>
      </c>
      <c r="E46" s="2">
        <v>1.09361</v>
      </c>
      <c r="F46" s="2">
        <v>1.0233540000000001</v>
      </c>
      <c r="G46" s="2">
        <v>1.0364679999999999</v>
      </c>
    </row>
    <row r="47" spans="1:20" x14ac:dyDescent="0.4">
      <c r="B47" s="2" t="s">
        <v>2</v>
      </c>
      <c r="C47" s="2">
        <v>1.2778640000000001</v>
      </c>
      <c r="D47" s="2">
        <v>1.251055</v>
      </c>
      <c r="E47" s="2">
        <v>1.8111539999999999</v>
      </c>
      <c r="F47" s="2">
        <v>1.24095</v>
      </c>
      <c r="G47" s="2">
        <v>1.071307</v>
      </c>
      <c r="H47" s="3"/>
      <c r="I47" s="3"/>
    </row>
    <row r="49" spans="1:10" x14ac:dyDescent="0.4">
      <c r="A49" s="3" t="s">
        <v>24</v>
      </c>
      <c r="B49" s="2" t="s">
        <v>0</v>
      </c>
      <c r="C49" s="2">
        <v>1.1401019999999999</v>
      </c>
      <c r="D49" s="2">
        <v>0.75937299999999996</v>
      </c>
      <c r="E49" s="2">
        <v>0.79335500000000003</v>
      </c>
      <c r="F49" s="2">
        <v>1.0524690000000001</v>
      </c>
      <c r="G49" s="2">
        <v>1.2182329999999999</v>
      </c>
    </row>
    <row r="50" spans="1:10" x14ac:dyDescent="0.4">
      <c r="B50" s="2" t="s">
        <v>2</v>
      </c>
      <c r="C50" s="2">
        <v>1.1450100000000001</v>
      </c>
      <c r="D50" s="2">
        <v>1.453468</v>
      </c>
      <c r="E50" s="2">
        <v>1.064878</v>
      </c>
      <c r="F50" s="2">
        <v>1.3579220000000001</v>
      </c>
      <c r="G50" s="2">
        <v>1.2303580000000001</v>
      </c>
    </row>
    <row r="51" spans="1:10" x14ac:dyDescent="0.4">
      <c r="I51" s="3"/>
      <c r="J51" s="3"/>
    </row>
    <row r="52" spans="1:10" x14ac:dyDescent="0.4">
      <c r="A52" s="3" t="s">
        <v>25</v>
      </c>
      <c r="B52" s="2" t="s">
        <v>0</v>
      </c>
      <c r="C52" s="2">
        <v>1.109432</v>
      </c>
      <c r="D52" s="2">
        <v>0.93701800000000002</v>
      </c>
      <c r="E52" s="2">
        <v>0.88775499999999996</v>
      </c>
      <c r="F52" s="2">
        <v>0.98663699999999999</v>
      </c>
      <c r="G52" s="2">
        <v>1.0791580000000001</v>
      </c>
    </row>
    <row r="53" spans="1:10" x14ac:dyDescent="0.4">
      <c r="B53" s="2" t="s">
        <v>2</v>
      </c>
      <c r="C53" s="2">
        <v>1.223787</v>
      </c>
      <c r="D53" s="2">
        <v>1.6231310000000001</v>
      </c>
      <c r="E53" s="2">
        <v>1.163224</v>
      </c>
      <c r="F53" s="2">
        <v>1.24563</v>
      </c>
      <c r="G53" s="2">
        <v>1.0365409999999999</v>
      </c>
    </row>
    <row r="54" spans="1:10" x14ac:dyDescent="0.4">
      <c r="H54" s="3"/>
      <c r="I54" s="3"/>
    </row>
    <row r="55" spans="1:10" x14ac:dyDescent="0.4">
      <c r="A55" s="3" t="s">
        <v>26</v>
      </c>
      <c r="B55" s="2" t="s">
        <v>0</v>
      </c>
      <c r="C55" s="2">
        <v>1.1989669999999999</v>
      </c>
      <c r="D55" s="2">
        <v>1.1961440000000001</v>
      </c>
      <c r="E55" s="2">
        <v>0.83422200000000002</v>
      </c>
      <c r="F55" s="2">
        <v>0.90767600000000004</v>
      </c>
      <c r="G55" s="2">
        <v>0.91168400000000005</v>
      </c>
    </row>
    <row r="56" spans="1:10" x14ac:dyDescent="0.4">
      <c r="B56" s="2" t="s">
        <v>2</v>
      </c>
      <c r="C56" s="2">
        <v>1.0714889999999999</v>
      </c>
      <c r="D56" s="2">
        <v>1.075542</v>
      </c>
      <c r="E56" s="2">
        <v>0.90500000000000003</v>
      </c>
      <c r="F56" s="2">
        <v>0.94494</v>
      </c>
      <c r="G56" s="2">
        <v>0.97195200000000004</v>
      </c>
    </row>
    <row r="57" spans="1:10" x14ac:dyDescent="0.4">
      <c r="I57" s="3"/>
      <c r="J57" s="3"/>
    </row>
    <row r="58" spans="1:10" x14ac:dyDescent="0.4">
      <c r="A58" s="2" t="s">
        <v>361</v>
      </c>
    </row>
    <row r="59" spans="1:10" x14ac:dyDescent="0.4">
      <c r="A59" s="3" t="s">
        <v>27</v>
      </c>
      <c r="B59" s="2" t="s">
        <v>0</v>
      </c>
      <c r="C59" s="2">
        <v>1.0033829999999999</v>
      </c>
      <c r="D59" s="2">
        <v>1.091704</v>
      </c>
      <c r="E59" s="2">
        <v>0.849831</v>
      </c>
      <c r="F59" s="2">
        <v>1.104479</v>
      </c>
      <c r="G59" s="2">
        <v>0.95060199999999995</v>
      </c>
    </row>
    <row r="60" spans="1:10" x14ac:dyDescent="0.4">
      <c r="B60" s="2" t="s">
        <v>2</v>
      </c>
      <c r="C60" s="2">
        <v>1.2121630000000001</v>
      </c>
      <c r="D60" s="2">
        <v>1.180134</v>
      </c>
      <c r="E60" s="2">
        <v>1.0374479999999999</v>
      </c>
      <c r="F60" s="2">
        <v>1.2002010000000001</v>
      </c>
      <c r="G60" s="2">
        <v>1.213271</v>
      </c>
    </row>
    <row r="61" spans="1:10" x14ac:dyDescent="0.4">
      <c r="H61" s="3"/>
      <c r="I61" s="3"/>
    </row>
    <row r="62" spans="1:10" x14ac:dyDescent="0.4">
      <c r="A62" s="3" t="s">
        <v>28</v>
      </c>
      <c r="B62" s="2" t="s">
        <v>0</v>
      </c>
      <c r="C62" s="2">
        <v>1.052686</v>
      </c>
      <c r="D62" s="2">
        <v>1.1783809999999999</v>
      </c>
      <c r="E62" s="2">
        <v>0.85478600000000005</v>
      </c>
      <c r="F62" s="2">
        <v>0.87803200000000003</v>
      </c>
      <c r="G62" s="2">
        <v>1.036116</v>
      </c>
    </row>
    <row r="63" spans="1:10" x14ac:dyDescent="0.4">
      <c r="B63" s="2" t="s">
        <v>2</v>
      </c>
      <c r="C63" s="2">
        <v>1.0104470000000001</v>
      </c>
      <c r="D63" s="2">
        <v>2.157019</v>
      </c>
      <c r="E63" s="2">
        <v>1.376476</v>
      </c>
      <c r="F63" s="2">
        <v>1.323774</v>
      </c>
      <c r="G63" s="2">
        <v>1.4521599999999999</v>
      </c>
    </row>
    <row r="64" spans="1:10" x14ac:dyDescent="0.4">
      <c r="H64" s="3"/>
      <c r="I64" s="3"/>
    </row>
    <row r="65" spans="1:10" x14ac:dyDescent="0.4">
      <c r="A65" s="3" t="s">
        <v>29</v>
      </c>
      <c r="B65" s="2" t="s">
        <v>0</v>
      </c>
      <c r="C65" s="2">
        <v>1.1661410000000001</v>
      </c>
      <c r="D65" s="2">
        <v>1.067582</v>
      </c>
      <c r="E65" s="2">
        <v>0.95133599999999996</v>
      </c>
      <c r="F65" s="2">
        <v>0.90739300000000001</v>
      </c>
      <c r="G65" s="2">
        <v>0.86919199999999996</v>
      </c>
    </row>
    <row r="66" spans="1:10" x14ac:dyDescent="0.4">
      <c r="B66" s="2" t="s">
        <v>2</v>
      </c>
      <c r="C66" s="2">
        <v>1.1499950000000001</v>
      </c>
      <c r="D66" s="2">
        <v>1.8590880000000001</v>
      </c>
      <c r="E66" s="2">
        <v>1.0969</v>
      </c>
      <c r="F66" s="2">
        <v>0.78610800000000003</v>
      </c>
      <c r="G66" s="2">
        <v>0.75678999999999996</v>
      </c>
    </row>
    <row r="67" spans="1:10" x14ac:dyDescent="0.4">
      <c r="I67" s="3"/>
      <c r="J67" s="3"/>
    </row>
    <row r="68" spans="1:10" x14ac:dyDescent="0.4">
      <c r="A68" s="3" t="s">
        <v>30</v>
      </c>
      <c r="B68" s="2" t="s">
        <v>0</v>
      </c>
      <c r="C68" s="2">
        <v>1.0384739999999999</v>
      </c>
      <c r="D68" s="2">
        <v>1.1804680000000001</v>
      </c>
      <c r="E68" s="2">
        <v>0.86788184999999995</v>
      </c>
      <c r="F68" s="2">
        <v>0.85630226300000001</v>
      </c>
      <c r="G68" s="2">
        <v>0.76569200000000004</v>
      </c>
    </row>
    <row r="69" spans="1:10" x14ac:dyDescent="0.4">
      <c r="B69" s="2" t="s">
        <v>2</v>
      </c>
      <c r="C69" s="2">
        <v>0.82354899999999998</v>
      </c>
      <c r="D69" s="2">
        <v>1.270699</v>
      </c>
      <c r="E69" s="2">
        <v>1.337980602</v>
      </c>
      <c r="F69" s="2">
        <v>0.85850199999999999</v>
      </c>
      <c r="G69" s="2">
        <v>0.81567000000000001</v>
      </c>
    </row>
    <row r="70" spans="1:10" x14ac:dyDescent="0.4">
      <c r="I70" s="3"/>
      <c r="J70" s="3"/>
    </row>
    <row r="71" spans="1:10" x14ac:dyDescent="0.4">
      <c r="A71" s="2" t="s">
        <v>362</v>
      </c>
    </row>
    <row r="72" spans="1:10" x14ac:dyDescent="0.4">
      <c r="A72" s="3" t="s">
        <v>31</v>
      </c>
      <c r="B72" s="2" t="s">
        <v>0</v>
      </c>
      <c r="C72" s="2">
        <v>0.74274099999999998</v>
      </c>
      <c r="D72" s="2">
        <v>1.1192519999999999</v>
      </c>
      <c r="E72" s="2">
        <v>1.107583</v>
      </c>
      <c r="F72" s="2">
        <v>0.68878300000000003</v>
      </c>
      <c r="G72" s="2">
        <v>1.3416399999999999</v>
      </c>
    </row>
    <row r="73" spans="1:10" x14ac:dyDescent="0.4">
      <c r="B73" s="2" t="s">
        <v>2</v>
      </c>
      <c r="C73" s="2">
        <v>1.9717929999999999</v>
      </c>
      <c r="D73" s="2">
        <v>1.1823399999999999</v>
      </c>
      <c r="E73" s="2">
        <v>1.737274</v>
      </c>
      <c r="F73" s="2">
        <v>1.250513</v>
      </c>
      <c r="G73" s="2">
        <v>1.4152629999999999</v>
      </c>
    </row>
    <row r="74" spans="1:10" x14ac:dyDescent="0.4">
      <c r="H74" s="3"/>
      <c r="I74" s="3"/>
    </row>
    <row r="75" spans="1:10" x14ac:dyDescent="0.4">
      <c r="A75" s="3" t="s">
        <v>32</v>
      </c>
      <c r="B75" s="2" t="s">
        <v>0</v>
      </c>
      <c r="C75" s="2">
        <v>1.1439569999999999</v>
      </c>
      <c r="D75" s="2">
        <v>1.052103</v>
      </c>
      <c r="E75" s="2">
        <v>0.96482400000000001</v>
      </c>
      <c r="F75" s="2">
        <v>0.93103400000000003</v>
      </c>
      <c r="G75" s="2">
        <v>0.90808299999999997</v>
      </c>
    </row>
    <row r="76" spans="1:10" x14ac:dyDescent="0.4">
      <c r="B76" s="2" t="s">
        <v>2</v>
      </c>
      <c r="C76" s="2">
        <v>1.7510859999999999</v>
      </c>
      <c r="D76" s="2">
        <v>1.414909</v>
      </c>
      <c r="E76" s="2">
        <v>1.6063179999999999</v>
      </c>
      <c r="F76" s="2">
        <v>1.8540669999999999</v>
      </c>
      <c r="G76" s="2">
        <v>2.247274</v>
      </c>
    </row>
    <row r="77" spans="1:10" x14ac:dyDescent="0.4">
      <c r="H77" s="3"/>
      <c r="I77" s="3"/>
    </row>
    <row r="78" spans="1:10" x14ac:dyDescent="0.4">
      <c r="A78" s="3" t="s">
        <v>33</v>
      </c>
      <c r="B78" s="2" t="s">
        <v>0</v>
      </c>
      <c r="C78" s="2">
        <v>0.91229499999999997</v>
      </c>
      <c r="D78" s="2">
        <v>0.89963248100000004</v>
      </c>
      <c r="E78" s="2">
        <v>1.0804429470000001</v>
      </c>
      <c r="F78" s="2">
        <v>0.90268300000000001</v>
      </c>
      <c r="G78" s="2">
        <v>1.1721779999999999</v>
      </c>
    </row>
    <row r="79" spans="1:10" x14ac:dyDescent="0.4">
      <c r="B79" s="2" t="s">
        <v>2</v>
      </c>
      <c r="C79" s="2">
        <v>0.79028900000000002</v>
      </c>
      <c r="D79" s="2">
        <v>0.97109900000000005</v>
      </c>
      <c r="E79" s="2">
        <v>1.3064702290000001</v>
      </c>
      <c r="F79" s="2">
        <v>0.89178299999999999</v>
      </c>
      <c r="G79" s="2">
        <v>1.094368</v>
      </c>
    </row>
    <row r="80" spans="1:10" x14ac:dyDescent="0.4">
      <c r="I80" s="3"/>
      <c r="J80" s="3"/>
    </row>
    <row r="81" spans="1:11" x14ac:dyDescent="0.4">
      <c r="A81" s="3" t="s">
        <v>34</v>
      </c>
      <c r="B81" s="2" t="s">
        <v>0</v>
      </c>
      <c r="C81" s="2">
        <v>1.5035259999999999</v>
      </c>
      <c r="D81" s="2">
        <v>0.47856985899999999</v>
      </c>
      <c r="E81" s="2">
        <v>0.84902417900000005</v>
      </c>
      <c r="F81" s="2">
        <v>1.5807119999999999</v>
      </c>
      <c r="G81" s="2">
        <v>0.45043899999999998</v>
      </c>
    </row>
    <row r="82" spans="1:11" x14ac:dyDescent="0.4">
      <c r="B82" s="2" t="s">
        <v>2</v>
      </c>
      <c r="C82" s="2">
        <v>0.51043400000000005</v>
      </c>
      <c r="D82" s="2">
        <v>1.1108</v>
      </c>
      <c r="E82" s="2">
        <v>1.1505583859999999</v>
      </c>
      <c r="F82" s="2">
        <v>1.017539784</v>
      </c>
      <c r="G82" s="2">
        <v>1.7164759999999999</v>
      </c>
    </row>
    <row r="83" spans="1:11" x14ac:dyDescent="0.4">
      <c r="I83" s="3"/>
      <c r="J83" s="3"/>
    </row>
    <row r="84" spans="1:11" x14ac:dyDescent="0.4">
      <c r="A84" s="3" t="s">
        <v>35</v>
      </c>
      <c r="B84" s="2" t="s">
        <v>0</v>
      </c>
      <c r="C84" s="2">
        <v>0.73198300000000005</v>
      </c>
      <c r="D84" s="2">
        <v>0.88761522100000001</v>
      </c>
      <c r="E84" s="2">
        <v>0.97725112999999997</v>
      </c>
      <c r="F84" s="2">
        <v>1.2987200000000001</v>
      </c>
      <c r="G84" s="2">
        <v>1.177729</v>
      </c>
    </row>
    <row r="85" spans="1:11" x14ac:dyDescent="0.4">
      <c r="B85" s="2" t="s">
        <v>2</v>
      </c>
      <c r="C85" s="2">
        <v>1.698383</v>
      </c>
      <c r="D85" s="2">
        <v>1.947889397</v>
      </c>
      <c r="E85" s="2">
        <v>1.502630372</v>
      </c>
      <c r="F85" s="2">
        <v>2.271166</v>
      </c>
      <c r="G85" s="2">
        <v>1.239214</v>
      </c>
    </row>
    <row r="86" spans="1:11" x14ac:dyDescent="0.4">
      <c r="I86" s="3"/>
      <c r="J86" s="3"/>
    </row>
    <row r="87" spans="1:11" x14ac:dyDescent="0.4">
      <c r="A87" s="2" t="s">
        <v>363</v>
      </c>
    </row>
    <row r="88" spans="1:11" x14ac:dyDescent="0.4">
      <c r="A88" s="3" t="s">
        <v>44</v>
      </c>
      <c r="B88" s="2" t="s">
        <v>0</v>
      </c>
      <c r="C88" s="2">
        <v>0.95943699999999998</v>
      </c>
      <c r="D88" s="2">
        <v>1.085655</v>
      </c>
      <c r="E88" s="2">
        <v>0.98175400000000002</v>
      </c>
      <c r="F88" s="2">
        <v>1.063199</v>
      </c>
      <c r="G88" s="2">
        <v>0.90995499999999996</v>
      </c>
    </row>
    <row r="89" spans="1:11" x14ac:dyDescent="0.4">
      <c r="B89" s="2" t="s">
        <v>2</v>
      </c>
      <c r="C89" s="2">
        <v>1.0621160000000001</v>
      </c>
      <c r="D89" s="2">
        <v>1.3073459999999999</v>
      </c>
      <c r="E89" s="2">
        <v>1.148523</v>
      </c>
      <c r="F89" s="2">
        <v>1.21347</v>
      </c>
      <c r="G89" s="2">
        <v>1.1517120000000001</v>
      </c>
    </row>
    <row r="90" spans="1:11" x14ac:dyDescent="0.4">
      <c r="H90" s="3"/>
      <c r="I90" s="3"/>
    </row>
    <row r="91" spans="1:11" x14ac:dyDescent="0.4">
      <c r="A91" s="3" t="s">
        <v>36</v>
      </c>
      <c r="B91" s="2" t="s">
        <v>0</v>
      </c>
      <c r="C91" s="2">
        <v>0.95943699999999998</v>
      </c>
      <c r="D91" s="2">
        <v>1.085655</v>
      </c>
      <c r="E91" s="2">
        <v>0.98175400000000002</v>
      </c>
      <c r="F91" s="2">
        <v>1.063199</v>
      </c>
      <c r="G91" s="2">
        <v>0.90995499999999996</v>
      </c>
    </row>
    <row r="92" spans="1:11" x14ac:dyDescent="0.4">
      <c r="B92" s="2" t="s">
        <v>2</v>
      </c>
      <c r="C92" s="2">
        <v>1.0621160000000001</v>
      </c>
      <c r="D92" s="2">
        <v>1.3073459999999999</v>
      </c>
      <c r="E92" s="2">
        <v>1.148523</v>
      </c>
      <c r="F92" s="2">
        <v>1.21347</v>
      </c>
      <c r="G92" s="2">
        <v>1.1517120000000001</v>
      </c>
    </row>
    <row r="93" spans="1:11" x14ac:dyDescent="0.4">
      <c r="I93" s="3"/>
      <c r="J93" s="3"/>
    </row>
    <row r="94" spans="1:11" x14ac:dyDescent="0.4">
      <c r="A94" s="2" t="s">
        <v>364</v>
      </c>
    </row>
    <row r="95" spans="1:11" x14ac:dyDescent="0.4">
      <c r="A95" s="2" t="s">
        <v>37</v>
      </c>
      <c r="B95" s="2" t="s">
        <v>0</v>
      </c>
      <c r="C95" s="2">
        <v>53.801639999999999</v>
      </c>
      <c r="D95" s="2">
        <v>58.909970000000001</v>
      </c>
      <c r="E95" s="2">
        <v>65.538020000000003</v>
      </c>
      <c r="F95" s="2">
        <v>156.22059999999999</v>
      </c>
      <c r="G95" s="2">
        <v>178.56190000000001</v>
      </c>
      <c r="H95" s="2">
        <v>198.69309999999999</v>
      </c>
      <c r="I95" s="2">
        <v>68.969729999999998</v>
      </c>
      <c r="J95" s="2">
        <v>105.5908</v>
      </c>
      <c r="K95" s="2">
        <v>76.293949999999995</v>
      </c>
    </row>
    <row r="96" spans="1:11" x14ac:dyDescent="0.4">
      <c r="B96" s="2" t="s">
        <v>2</v>
      </c>
      <c r="C96" s="2">
        <v>265.50290000000001</v>
      </c>
      <c r="D96" s="2">
        <v>357.0557</v>
      </c>
      <c r="E96" s="2">
        <v>350.34179999999998</v>
      </c>
      <c r="F96" s="2">
        <v>405.62130000000002</v>
      </c>
      <c r="G96" s="2">
        <v>463.00880000000001</v>
      </c>
      <c r="H96" s="2">
        <v>479.73989999999998</v>
      </c>
      <c r="I96" s="2">
        <v>325.58539999999999</v>
      </c>
      <c r="J96" s="2">
        <v>245.51179999999999</v>
      </c>
      <c r="K96" s="2">
        <v>271.42739999999998</v>
      </c>
    </row>
    <row r="97" spans="1:13" x14ac:dyDescent="0.4">
      <c r="L97" s="3"/>
      <c r="M97" s="3"/>
    </row>
    <row r="98" spans="1:13" x14ac:dyDescent="0.4">
      <c r="A98" s="2" t="s">
        <v>38</v>
      </c>
      <c r="B98" s="2" t="s">
        <v>0</v>
      </c>
      <c r="C98" s="2">
        <v>182.82509999999999</v>
      </c>
      <c r="D98" s="2">
        <v>168.1</v>
      </c>
      <c r="E98" s="2">
        <v>156.4025</v>
      </c>
      <c r="F98" s="2">
        <v>216.7191</v>
      </c>
      <c r="G98" s="2">
        <v>135.2903</v>
      </c>
      <c r="H98" s="2">
        <v>111.0772</v>
      </c>
      <c r="I98" s="2">
        <v>86.868930000000006</v>
      </c>
      <c r="J98" s="2">
        <v>58.024070000000002</v>
      </c>
      <c r="K98" s="2">
        <v>59.589939999999999</v>
      </c>
    </row>
    <row r="99" spans="1:13" x14ac:dyDescent="0.4">
      <c r="B99" s="2" t="s">
        <v>2</v>
      </c>
      <c r="C99" s="2">
        <v>222.26070000000001</v>
      </c>
      <c r="D99" s="2">
        <v>264.71050000000002</v>
      </c>
      <c r="E99" s="2">
        <v>183.6464</v>
      </c>
      <c r="F99" s="2">
        <v>223.64580000000001</v>
      </c>
      <c r="G99" s="2">
        <v>193.09399999999999</v>
      </c>
      <c r="H99" s="2">
        <v>443.11520000000002</v>
      </c>
      <c r="I99" s="2">
        <v>466.91890000000001</v>
      </c>
      <c r="J99" s="2">
        <v>465.08789999999999</v>
      </c>
      <c r="K99" s="2">
        <v>374.7559</v>
      </c>
    </row>
    <row r="100" spans="1:13" x14ac:dyDescent="0.4">
      <c r="L100" s="3"/>
      <c r="M100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Total data</vt:lpstr>
      <vt:lpstr>Figure1</vt:lpstr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何智威</dc:creator>
  <cp:lastModifiedBy>Lequan Song</cp:lastModifiedBy>
  <dcterms:created xsi:type="dcterms:W3CDTF">2015-06-05T18:19:34Z</dcterms:created>
  <dcterms:modified xsi:type="dcterms:W3CDTF">2026-06-12T03:15:19Z</dcterms:modified>
</cp:coreProperties>
</file>