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udents projects\SERINC Masters\"/>
    </mc:Choice>
  </mc:AlternateContent>
  <bookViews>
    <workbookView xWindow="0" yWindow="0" windowWidth="19200" windowHeight="705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J73" i="1" l="1"/>
  <c r="J14" i="1" l="1"/>
  <c r="J108" i="1" l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29" i="1"/>
  <c r="J28" i="1"/>
  <c r="J27" i="1"/>
  <c r="J24" i="1"/>
  <c r="J23" i="1"/>
  <c r="J22" i="1"/>
  <c r="J20" i="1"/>
  <c r="J19" i="1"/>
  <c r="J18" i="1"/>
  <c r="J17" i="1"/>
  <c r="J16" i="1"/>
  <c r="J13" i="1"/>
  <c r="J12" i="1"/>
  <c r="J11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<sst xmlns="http://schemas.openxmlformats.org/spreadsheetml/2006/main" count="227" uniqueCount="123">
  <si>
    <t>as01 0323 b2</t>
  </si>
  <si>
    <t>as01 0876 b2</t>
  </si>
  <si>
    <t>as01 0919 b2</t>
  </si>
  <si>
    <t>as02 0341 b2</t>
  </si>
  <si>
    <t>as02 0483 b2</t>
  </si>
  <si>
    <t>as02 0802 b2</t>
  </si>
  <si>
    <t>as02 0945 b2</t>
  </si>
  <si>
    <t>as02 0973 b2</t>
  </si>
  <si>
    <t>as02 1037 b2</t>
  </si>
  <si>
    <t>as03 0268 b2</t>
  </si>
  <si>
    <t>as03 0369 b2</t>
  </si>
  <si>
    <t>as03 0458 b2</t>
  </si>
  <si>
    <t>as03 0513 b2</t>
  </si>
  <si>
    <t>a</t>
  </si>
  <si>
    <t>c</t>
  </si>
  <si>
    <t>d</t>
  </si>
  <si>
    <t>e</t>
  </si>
  <si>
    <t>f</t>
  </si>
  <si>
    <t>h</t>
  </si>
  <si>
    <t>na</t>
  </si>
  <si>
    <t>oc</t>
  </si>
  <si>
    <t>oe</t>
  </si>
  <si>
    <t>og</t>
  </si>
  <si>
    <t>oj</t>
  </si>
  <si>
    <t>oq</t>
  </si>
  <si>
    <t>ou</t>
  </si>
  <si>
    <t>ow</t>
  </si>
  <si>
    <t>ox</t>
  </si>
  <si>
    <t>oz</t>
  </si>
  <si>
    <t>pa</t>
  </si>
  <si>
    <t>pd</t>
  </si>
  <si>
    <t>qa</t>
  </si>
  <si>
    <t>qc</t>
  </si>
  <si>
    <t>qd</t>
  </si>
  <si>
    <t>qi</t>
  </si>
  <si>
    <t>qp</t>
  </si>
  <si>
    <t>qr</t>
  </si>
  <si>
    <t>qt</t>
  </si>
  <si>
    <t>ra</t>
  </si>
  <si>
    <t>rb</t>
  </si>
  <si>
    <t>100287_200</t>
  </si>
  <si>
    <t>100289_200</t>
  </si>
  <si>
    <t>100290_200</t>
  </si>
  <si>
    <t>100292_200</t>
  </si>
  <si>
    <t>100293_200</t>
  </si>
  <si>
    <t>100297_200</t>
  </si>
  <si>
    <t>100299_200</t>
  </si>
  <si>
    <t>100301_200</t>
  </si>
  <si>
    <t>100302_200</t>
  </si>
  <si>
    <t>100303_200</t>
  </si>
  <si>
    <t>100306_200</t>
  </si>
  <si>
    <t>100307_200</t>
  </si>
  <si>
    <t>100308_200</t>
  </si>
  <si>
    <t>100309_200</t>
  </si>
  <si>
    <t>100311_200</t>
  </si>
  <si>
    <t>100315_200</t>
  </si>
  <si>
    <t>100317_200</t>
  </si>
  <si>
    <t>100321_200</t>
  </si>
  <si>
    <t>100322_200</t>
  </si>
  <si>
    <t>100324_200</t>
  </si>
  <si>
    <t>100326_200</t>
  </si>
  <si>
    <t>100327_200</t>
  </si>
  <si>
    <t>100328_200</t>
  </si>
  <si>
    <t>100329_200</t>
  </si>
  <si>
    <t>100330_200</t>
  </si>
  <si>
    <t>100331_200</t>
  </si>
  <si>
    <t>100333_200</t>
  </si>
  <si>
    <t>100335_200</t>
  </si>
  <si>
    <t>100337_200</t>
  </si>
  <si>
    <t>100338_200</t>
  </si>
  <si>
    <t>100340_200</t>
  </si>
  <si>
    <t>100341_200</t>
  </si>
  <si>
    <t>100342_200</t>
  </si>
  <si>
    <t>100344_200</t>
  </si>
  <si>
    <t>100345_200</t>
  </si>
  <si>
    <t>100347_200</t>
  </si>
  <si>
    <t>100349_200</t>
  </si>
  <si>
    <t>100354_200</t>
  </si>
  <si>
    <t>100356_200</t>
  </si>
  <si>
    <t>100357_200</t>
  </si>
  <si>
    <t>100364_200</t>
  </si>
  <si>
    <t>100365_200</t>
  </si>
  <si>
    <t>100374_200</t>
  </si>
  <si>
    <t>100377_200</t>
  </si>
  <si>
    <t>100381_200</t>
  </si>
  <si>
    <t>100382_200</t>
  </si>
  <si>
    <t>100383_200</t>
  </si>
  <si>
    <t>Cohort</t>
  </si>
  <si>
    <t>TRAPS</t>
  </si>
  <si>
    <t>de0</t>
  </si>
  <si>
    <t>de90</t>
  </si>
  <si>
    <t>SERINC5 down-regulation</t>
  </si>
  <si>
    <t>as02 0110 b2</t>
  </si>
  <si>
    <t>as02 0184 b2</t>
  </si>
  <si>
    <t>as02 0207 b2</t>
  </si>
  <si>
    <t>as02 0358 b2</t>
  </si>
  <si>
    <t>as02 1034 b1</t>
  </si>
  <si>
    <t>as02 1325 b2</t>
  </si>
  <si>
    <t>as02 1569 b1</t>
  </si>
  <si>
    <t>as02 1630 b2</t>
  </si>
  <si>
    <t>as03 0740 b2</t>
  </si>
  <si>
    <t>as03 0017 b2</t>
  </si>
  <si>
    <t>as03 0767 b1</t>
  </si>
  <si>
    <t>as03 0942 b2</t>
  </si>
  <si>
    <t>as05 0643 b2</t>
  </si>
  <si>
    <t>as05 0710 scr</t>
  </si>
  <si>
    <t>as05 0876 b1</t>
  </si>
  <si>
    <t>as05 0953 b2</t>
  </si>
  <si>
    <t>as05 0968 b2</t>
  </si>
  <si>
    <t>as21 0187 b2</t>
  </si>
  <si>
    <t>as33 0182 b2</t>
  </si>
  <si>
    <t>as33 0987 b2</t>
  </si>
  <si>
    <t>TCR signalling</t>
  </si>
  <si>
    <t>CD4 down-regulation</t>
  </si>
  <si>
    <t>HLA-I down-regulation</t>
  </si>
  <si>
    <t>Baseline CD4</t>
  </si>
  <si>
    <t>Viral load set point</t>
  </si>
  <si>
    <t>Patient identifier</t>
  </si>
  <si>
    <t>CD4 decline</t>
  </si>
  <si>
    <t>Baseline viral load</t>
  </si>
  <si>
    <t>Follow-up time</t>
  </si>
  <si>
    <t>HPP acute infection</t>
  </si>
  <si>
    <t>Tshedimoso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</si>
</sst>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0" xfId="0" applyFo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Alignment="1">
      <alignment horizontal="center" vertical="center"/>
    </xf>
    <xf numFmtId="2" fontId="0" fillId="0" borderId="0" xfId="0" applyNumberFormat="1" applyFont="1"/>
    <xf numFmtId="2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0" fontId="0" fillId="0" borderId="0" xfId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/>
    </xf>
  </cellXfs>
  <cellStyles count="2">
    <cellStyle name="Normal" xfId="0" builtinId="0"/>
    <cellStyle name="Normal 7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8"/>
  <sheetViews>
    <sheetView tabSelected="1" topLeftCell="A101" workbookViewId="0">
      <pane xSplit="1" topLeftCell="B1" activePane="topRight" state="frozen"/>
      <selection pane="topRight" activeCell="B3" sqref="B3"/>
    </sheetView>
  </sheetViews>
  <sheetFormatPr defaultRowHeight="14.5" x14ac:dyDescent="0.35"/>
  <cols>
    <col min="1" max="1" width="16.54296875" customWidth="1"/>
    <col min="2" max="2" width="21" customWidth="1"/>
    <col min="3" max="3" width="23.6328125" customWidth="1"/>
    <col min="4" max="4" width="13.7265625" customWidth="1"/>
    <col min="5" max="5" width="21.1796875" customWidth="1"/>
    <col min="6" max="6" width="19.1796875" customWidth="1"/>
    <col min="7" max="7" width="19.81640625" customWidth="1"/>
    <col min="8" max="8" width="15.54296875" customWidth="1"/>
    <col min="9" max="9" width="16.7265625" customWidth="1"/>
    <col min="10" max="10" width="13.36328125" customWidth="1"/>
    <col min="11" max="11" width="17.1796875" style="5" customWidth="1"/>
    <col min="12" max="12" width="20.90625" customWidth="1"/>
    <col min="13" max="13" width="21.54296875" customWidth="1"/>
    <col min="14" max="14" width="18.08984375" customWidth="1"/>
  </cols>
  <sheetData>
    <row r="1" spans="1:13" x14ac:dyDescent="0.35">
      <c r="A1" s="23" t="s">
        <v>117</v>
      </c>
      <c r="B1" s="23" t="s">
        <v>87</v>
      </c>
      <c r="C1" s="23" t="s">
        <v>91</v>
      </c>
      <c r="D1" s="23" t="s">
        <v>112</v>
      </c>
      <c r="E1" s="23" t="s">
        <v>113</v>
      </c>
      <c r="F1" s="23" t="s">
        <v>114</v>
      </c>
      <c r="G1" s="23" t="s">
        <v>115</v>
      </c>
      <c r="H1" s="23" t="s">
        <v>118</v>
      </c>
      <c r="I1" s="23" t="s">
        <v>119</v>
      </c>
      <c r="J1" s="23" t="s">
        <v>120</v>
      </c>
      <c r="K1" s="23" t="s">
        <v>116</v>
      </c>
      <c r="L1" s="23" t="s">
        <v>89</v>
      </c>
      <c r="M1" s="23" t="s">
        <v>90</v>
      </c>
    </row>
    <row r="2" spans="1:13" x14ac:dyDescent="0.35">
      <c r="A2" s="8" t="s">
        <v>0</v>
      </c>
      <c r="B2" s="8" t="s">
        <v>121</v>
      </c>
      <c r="C2" s="12">
        <v>0.55135000000000001</v>
      </c>
      <c r="D2" s="18">
        <v>0.93972139799999999</v>
      </c>
      <c r="E2" s="19">
        <v>1.0176552912046506</v>
      </c>
      <c r="F2" s="19">
        <v>0.91912883337336859</v>
      </c>
      <c r="G2" s="2">
        <v>318</v>
      </c>
      <c r="H2" s="15">
        <v>-81.868449999999996</v>
      </c>
      <c r="I2" s="14">
        <v>5.3541084391474012</v>
      </c>
      <c r="J2" s="8">
        <v>19</v>
      </c>
      <c r="K2" s="12">
        <v>4.8482655599848039</v>
      </c>
      <c r="L2" s="19">
        <v>30.030770096000001</v>
      </c>
      <c r="M2" s="19">
        <v>45.669568545698503</v>
      </c>
    </row>
    <row r="3" spans="1:13" x14ac:dyDescent="0.35">
      <c r="A3" s="8" t="s">
        <v>1</v>
      </c>
      <c r="B3" s="8" t="s">
        <v>121</v>
      </c>
      <c r="C3" s="12">
        <v>0.12385000000000002</v>
      </c>
      <c r="D3" s="18">
        <v>0.56638134900000003</v>
      </c>
      <c r="E3" s="19">
        <v>0.33146732694585002</v>
      </c>
      <c r="F3" s="19">
        <v>0.54872287613099524</v>
      </c>
      <c r="G3" s="2">
        <v>309</v>
      </c>
      <c r="H3" s="15">
        <v>-7.3369030000000004</v>
      </c>
      <c r="I3" s="14">
        <v>3.0374264979406238</v>
      </c>
      <c r="J3" s="8">
        <v>611</v>
      </c>
      <c r="K3" s="16">
        <v>3.2029362520327678</v>
      </c>
      <c r="L3" s="19">
        <v>22.575322195999998</v>
      </c>
      <c r="M3" s="19">
        <v>36.462260545698499</v>
      </c>
    </row>
    <row r="4" spans="1:13" x14ac:dyDescent="0.35">
      <c r="A4" s="8" t="s">
        <v>2</v>
      </c>
      <c r="B4" s="8" t="s">
        <v>121</v>
      </c>
      <c r="C4" s="12">
        <v>0.58023333333333338</v>
      </c>
      <c r="D4" s="18">
        <v>1.0152784130000001</v>
      </c>
      <c r="E4" s="19">
        <v>1.0547421681558833</v>
      </c>
      <c r="F4" s="19">
        <v>0.8858995916406438</v>
      </c>
      <c r="G4" s="2">
        <v>589</v>
      </c>
      <c r="H4" s="15">
        <v>-9.7590029999999999</v>
      </c>
      <c r="I4" s="14">
        <v>5.6848453616444123</v>
      </c>
      <c r="J4" s="8">
        <v>1346</v>
      </c>
      <c r="K4" s="12">
        <v>4.8480792527619458</v>
      </c>
      <c r="L4" s="19">
        <v>13.1179609959999</v>
      </c>
      <c r="M4" s="19">
        <v>26.0254239456984</v>
      </c>
    </row>
    <row r="5" spans="1:13" x14ac:dyDescent="0.35">
      <c r="A5" s="8" t="s">
        <v>3</v>
      </c>
      <c r="B5" s="8" t="s">
        <v>121</v>
      </c>
      <c r="C5" s="12">
        <v>0.20085</v>
      </c>
      <c r="D5" s="18">
        <v>1.3342948020000001</v>
      </c>
      <c r="E5" s="19">
        <v>0.82207741768437415</v>
      </c>
      <c r="F5" s="19">
        <v>0.84995383194829177</v>
      </c>
      <c r="G5" s="2">
        <v>492</v>
      </c>
      <c r="H5" s="15">
        <v>-3.921119</v>
      </c>
      <c r="I5" s="14">
        <v>5.7543483357110192</v>
      </c>
      <c r="J5" s="8">
        <v>1309</v>
      </c>
      <c r="K5" s="12">
        <v>4.8884037375655822</v>
      </c>
      <c r="L5" s="19">
        <v>20.004929596</v>
      </c>
      <c r="M5" s="19">
        <v>41.514275545698503</v>
      </c>
    </row>
    <row r="6" spans="1:13" x14ac:dyDescent="0.35">
      <c r="A6" s="8" t="s">
        <v>4</v>
      </c>
      <c r="B6" s="8" t="s">
        <v>121</v>
      </c>
      <c r="C6" s="12">
        <v>0.35515000000000002</v>
      </c>
      <c r="D6" s="18">
        <v>1.2770242190000001</v>
      </c>
      <c r="E6" s="19">
        <v>0.95209942605618614</v>
      </c>
      <c r="F6" s="19">
        <v>0.91491887613771272</v>
      </c>
      <c r="G6" s="2">
        <v>390</v>
      </c>
      <c r="H6" s="15">
        <v>6.6047419999999999</v>
      </c>
      <c r="I6" s="14">
        <v>6.1238516409670858</v>
      </c>
      <c r="J6" s="8">
        <f>918-29</f>
        <v>889</v>
      </c>
      <c r="K6" s="12">
        <v>5.3628540207671707</v>
      </c>
      <c r="L6" s="19">
        <v>20.769512996</v>
      </c>
      <c r="M6" s="19">
        <v>35.110069045698502</v>
      </c>
    </row>
    <row r="7" spans="1:13" x14ac:dyDescent="0.35">
      <c r="A7" s="8" t="s">
        <v>5</v>
      </c>
      <c r="B7" s="8" t="s">
        <v>121</v>
      </c>
      <c r="C7" s="12">
        <v>0.24716666666666667</v>
      </c>
      <c r="D7" s="18">
        <v>0.98390990199999995</v>
      </c>
      <c r="E7" s="19">
        <v>0.94230354291632512</v>
      </c>
      <c r="F7" s="19">
        <v>0.9145891043397969</v>
      </c>
      <c r="G7" s="2">
        <v>411</v>
      </c>
      <c r="H7" s="15">
        <v>-3.2957290000000001</v>
      </c>
      <c r="I7" s="14">
        <v>5.1409477713426623</v>
      </c>
      <c r="J7" s="8">
        <f>459-35</f>
        <v>424</v>
      </c>
      <c r="K7" s="12">
        <v>4.4653745277461532</v>
      </c>
      <c r="L7" s="19">
        <v>24.108092196000001</v>
      </c>
      <c r="M7" s="19">
        <v>49.536771845698503</v>
      </c>
    </row>
    <row r="8" spans="1:13" x14ac:dyDescent="0.35">
      <c r="A8" s="8" t="s">
        <v>6</v>
      </c>
      <c r="B8" s="8" t="s">
        <v>121</v>
      </c>
      <c r="C8" s="12">
        <v>0.92319999999999991</v>
      </c>
      <c r="D8" s="18">
        <v>1.279935549</v>
      </c>
      <c r="E8" s="19">
        <v>1.009062270746127</v>
      </c>
      <c r="F8" s="19">
        <v>0.87171877061073744</v>
      </c>
      <c r="G8" s="2">
        <v>652</v>
      </c>
      <c r="H8" s="15">
        <v>-8.4465450000000004</v>
      </c>
      <c r="I8" s="14">
        <v>3.2723058444020863</v>
      </c>
      <c r="J8" s="8">
        <f>1343-46</f>
        <v>1297</v>
      </c>
      <c r="K8" s="12">
        <v>3.4604491255656731</v>
      </c>
      <c r="L8" s="19">
        <v>10.276908096</v>
      </c>
      <c r="M8" s="19">
        <v>22.1238144456984</v>
      </c>
    </row>
    <row r="9" spans="1:13" x14ac:dyDescent="0.35">
      <c r="A9" s="8" t="s">
        <v>7</v>
      </c>
      <c r="B9" s="8" t="s">
        <v>121</v>
      </c>
      <c r="C9" s="12">
        <v>0.89490000000000014</v>
      </c>
      <c r="D9" s="18">
        <v>0.74797497999999996</v>
      </c>
      <c r="E9" s="19">
        <v>0.99594355499935272</v>
      </c>
      <c r="F9" s="19">
        <v>0.49531724046959497</v>
      </c>
      <c r="G9" s="2">
        <v>151</v>
      </c>
      <c r="H9" s="15">
        <v>14.11612</v>
      </c>
      <c r="I9" s="14">
        <v>4.8230371064021815</v>
      </c>
      <c r="J9" s="8">
        <f>95-32</f>
        <v>63</v>
      </c>
      <c r="K9" s="12">
        <v>5.04</v>
      </c>
      <c r="L9" s="19">
        <v>24.281894196000099</v>
      </c>
      <c r="M9" s="19">
        <v>41.412496345698599</v>
      </c>
    </row>
    <row r="10" spans="1:13" x14ac:dyDescent="0.35">
      <c r="A10" s="8" t="s">
        <v>8</v>
      </c>
      <c r="B10" s="8" t="s">
        <v>121</v>
      </c>
      <c r="C10" s="12">
        <v>0.90326666666666666</v>
      </c>
      <c r="D10" s="18">
        <v>1.039024226</v>
      </c>
      <c r="E10" s="19">
        <v>1.0141565292281192</v>
      </c>
      <c r="F10" s="19">
        <v>0.94627271999359441</v>
      </c>
      <c r="G10" s="2">
        <v>418</v>
      </c>
      <c r="H10" s="15">
        <v>-5.0761849999999997</v>
      </c>
      <c r="I10" s="14">
        <v>5.8500430721434347</v>
      </c>
      <c r="J10" s="8">
        <f>1239-34</f>
        <v>1205</v>
      </c>
      <c r="K10" s="12">
        <v>5.4127592155902908</v>
      </c>
      <c r="L10" s="19">
        <v>9.7694993960000094</v>
      </c>
      <c r="M10" s="19">
        <v>24.9351336456985</v>
      </c>
    </row>
    <row r="11" spans="1:13" x14ac:dyDescent="0.35">
      <c r="A11" s="8" t="s">
        <v>92</v>
      </c>
      <c r="B11" s="8" t="s">
        <v>121</v>
      </c>
      <c r="C11" s="12">
        <v>0.90820000000000012</v>
      </c>
      <c r="D11" s="18">
        <v>0.93880658699999997</v>
      </c>
      <c r="E11" s="19">
        <v>1.0201007368715604</v>
      </c>
      <c r="F11" s="19">
        <v>0.68212588823949871</v>
      </c>
      <c r="G11" s="2">
        <v>304</v>
      </c>
      <c r="H11" s="15">
        <v>-13.733969999999999</v>
      </c>
      <c r="I11" s="14">
        <v>5.8020892578817325</v>
      </c>
      <c r="J11" s="8">
        <f>218-30</f>
        <v>188</v>
      </c>
      <c r="K11" s="12">
        <v>5.4248686679691156</v>
      </c>
      <c r="L11" s="19">
        <v>28.487733595999899</v>
      </c>
      <c r="M11" s="19">
        <v>42.1438853456985</v>
      </c>
    </row>
    <row r="12" spans="1:13" x14ac:dyDescent="0.35">
      <c r="A12" s="8" t="s">
        <v>93</v>
      </c>
      <c r="B12" s="8" t="s">
        <v>121</v>
      </c>
      <c r="C12" s="12">
        <v>0.75139999999999996</v>
      </c>
      <c r="D12" s="18">
        <v>1.1340845610000001</v>
      </c>
      <c r="E12" s="19">
        <v>1.0252774927711967</v>
      </c>
      <c r="F12" s="19">
        <v>0.96224193751839548</v>
      </c>
      <c r="G12" s="2">
        <v>676</v>
      </c>
      <c r="H12" s="15">
        <v>-48.792789999999997</v>
      </c>
      <c r="I12" s="14">
        <v>5.0043213737826422</v>
      </c>
      <c r="J12" s="8">
        <f>238-36</f>
        <v>202</v>
      </c>
      <c r="K12" s="12">
        <v>5.1328729742558963</v>
      </c>
      <c r="L12" s="19">
        <v>16.130041296000002</v>
      </c>
      <c r="M12" s="19">
        <v>28.970129245698502</v>
      </c>
    </row>
    <row r="13" spans="1:13" x14ac:dyDescent="0.35">
      <c r="A13" s="8" t="s">
        <v>94</v>
      </c>
      <c r="B13" s="8" t="s">
        <v>121</v>
      </c>
      <c r="C13" s="12">
        <v>0.69345000000000001</v>
      </c>
      <c r="D13" s="18">
        <v>1.0393620649999999</v>
      </c>
      <c r="E13" s="19">
        <v>0.96082454994869892</v>
      </c>
      <c r="F13" s="19">
        <v>0.86805701551528403</v>
      </c>
      <c r="G13" s="9">
        <v>246</v>
      </c>
      <c r="H13" s="15">
        <v>-15.25</v>
      </c>
      <c r="I13" s="14">
        <v>5.3364597338485291</v>
      </c>
      <c r="J13" s="8">
        <f>176-44</f>
        <v>132</v>
      </c>
      <c r="K13" s="16">
        <v>5.0170333392987807</v>
      </c>
      <c r="L13" s="19">
        <v>10.367728496</v>
      </c>
      <c r="M13" s="19">
        <v>23.420822245698499</v>
      </c>
    </row>
    <row r="14" spans="1:13" x14ac:dyDescent="0.35">
      <c r="A14" s="8" t="s">
        <v>95</v>
      </c>
      <c r="B14" s="8" t="s">
        <v>121</v>
      </c>
      <c r="C14" s="12">
        <v>0.8960499999999999</v>
      </c>
      <c r="D14" s="18">
        <v>1.0933085810000001</v>
      </c>
      <c r="E14" s="19">
        <v>0.98839682846644761</v>
      </c>
      <c r="F14" s="19">
        <v>0.78253027570213851</v>
      </c>
      <c r="G14" s="2">
        <v>242</v>
      </c>
      <c r="H14" s="15">
        <v>-1.0024299999999999</v>
      </c>
      <c r="I14" s="14">
        <v>6.1673173347481764</v>
      </c>
      <c r="J14" s="8">
        <f>1515-30</f>
        <v>1485</v>
      </c>
      <c r="K14" s="12">
        <v>4.6929532808972887</v>
      </c>
      <c r="L14" s="19">
        <v>3.80461039599993</v>
      </c>
      <c r="M14" s="19">
        <v>10.8021285456984</v>
      </c>
    </row>
    <row r="15" spans="1:13" x14ac:dyDescent="0.35">
      <c r="A15" s="8" t="s">
        <v>96</v>
      </c>
      <c r="B15" s="8" t="s">
        <v>121</v>
      </c>
      <c r="C15" s="12">
        <v>0.93425000000000002</v>
      </c>
      <c r="D15" s="18">
        <v>0.91967647500000005</v>
      </c>
      <c r="E15" s="19">
        <v>0.98435488662243786</v>
      </c>
      <c r="F15" s="19">
        <v>0.79488310542567264</v>
      </c>
      <c r="G15" s="2">
        <v>659</v>
      </c>
      <c r="H15" s="15">
        <v>-7.4332440000000002</v>
      </c>
      <c r="I15" s="15">
        <v>3.55</v>
      </c>
      <c r="J15" s="8">
        <v>961</v>
      </c>
      <c r="K15" s="12"/>
      <c r="L15" s="19">
        <v>13.946508295999999</v>
      </c>
      <c r="M15" s="19">
        <v>28.129486245698502</v>
      </c>
    </row>
    <row r="16" spans="1:13" x14ac:dyDescent="0.35">
      <c r="A16" s="8" t="s">
        <v>97</v>
      </c>
      <c r="B16" s="8" t="s">
        <v>121</v>
      </c>
      <c r="C16" s="12">
        <v>0.32189999999999996</v>
      </c>
      <c r="D16" s="18">
        <v>1.153588737</v>
      </c>
      <c r="E16" s="19">
        <v>9.4767279171719149E-2</v>
      </c>
      <c r="F16" s="19">
        <v>0.64260185847033591</v>
      </c>
      <c r="G16" s="2">
        <v>357</v>
      </c>
      <c r="H16" s="15">
        <v>5.1746020000000001</v>
      </c>
      <c r="I16" s="15">
        <v>4.26</v>
      </c>
      <c r="J16" s="8">
        <f>188-99</f>
        <v>89</v>
      </c>
      <c r="K16" s="12">
        <v>4.1294110603562721</v>
      </c>
      <c r="L16" s="19">
        <v>28.372286696</v>
      </c>
      <c r="M16" s="19">
        <v>54.570502045698497</v>
      </c>
    </row>
    <row r="17" spans="1:13" x14ac:dyDescent="0.35">
      <c r="A17" s="8" t="s">
        <v>98</v>
      </c>
      <c r="B17" s="8" t="s">
        <v>121</v>
      </c>
      <c r="C17" s="12">
        <v>0.46762500000000001</v>
      </c>
      <c r="D17" s="18"/>
      <c r="E17" s="19">
        <v>7.0189348008581343E-2</v>
      </c>
      <c r="F17" s="19">
        <v>0.86620695454736574</v>
      </c>
      <c r="G17" s="2">
        <v>470</v>
      </c>
      <c r="H17" s="15">
        <v>-53.297150000000002</v>
      </c>
      <c r="I17" s="15">
        <v>5.57</v>
      </c>
      <c r="J17" s="8">
        <f>233-68</f>
        <v>165</v>
      </c>
      <c r="K17" s="12">
        <v>5.5368164219697258</v>
      </c>
      <c r="L17" s="19">
        <v>15.831274495999899</v>
      </c>
      <c r="M17" s="19">
        <v>25.814103245698501</v>
      </c>
    </row>
    <row r="18" spans="1:13" x14ac:dyDescent="0.35">
      <c r="A18" s="8" t="s">
        <v>99</v>
      </c>
      <c r="B18" s="8" t="s">
        <v>121</v>
      </c>
      <c r="C18" s="12">
        <v>0.63624999999999998</v>
      </c>
      <c r="D18" s="18"/>
      <c r="E18" s="19">
        <v>0.85243913814009897</v>
      </c>
      <c r="F18" s="19">
        <v>3.1913551696589666E-2</v>
      </c>
      <c r="G18" s="2">
        <v>334</v>
      </c>
      <c r="H18" s="15">
        <v>-6.6474359999999999</v>
      </c>
      <c r="I18" s="15">
        <v>5.58</v>
      </c>
      <c r="J18" s="8">
        <f>73-31</f>
        <v>42</v>
      </c>
      <c r="K18" s="12"/>
      <c r="L18" s="19">
        <v>18.167034596000001</v>
      </c>
      <c r="M18" s="19">
        <v>26.790546345698601</v>
      </c>
    </row>
    <row r="19" spans="1:13" x14ac:dyDescent="0.35">
      <c r="A19" s="8" t="s">
        <v>9</v>
      </c>
      <c r="B19" s="8" t="s">
        <v>121</v>
      </c>
      <c r="C19" s="12">
        <v>0.60836666666666661</v>
      </c>
      <c r="D19" s="18">
        <v>0.71588653700000004</v>
      </c>
      <c r="E19" s="19">
        <v>0.99676347473352622</v>
      </c>
      <c r="F19" s="19">
        <v>0.85404300224244822</v>
      </c>
      <c r="G19" s="2">
        <v>416</v>
      </c>
      <c r="H19" s="15">
        <v>15.74464</v>
      </c>
      <c r="I19" s="14">
        <v>5.6570558528571038</v>
      </c>
      <c r="J19" s="8">
        <f>866-40</f>
        <v>826</v>
      </c>
      <c r="K19" s="12">
        <v>5.5140283008430115</v>
      </c>
      <c r="L19" s="19">
        <v>14.449262495999999</v>
      </c>
      <c r="M19" s="19">
        <v>30.019518045698501</v>
      </c>
    </row>
    <row r="20" spans="1:13" x14ac:dyDescent="0.35">
      <c r="A20" s="8" t="s">
        <v>10</v>
      </c>
      <c r="B20" s="8" t="s">
        <v>121</v>
      </c>
      <c r="C20" s="12">
        <v>0.54415000000000002</v>
      </c>
      <c r="D20" s="18">
        <v>0.93783045399999998</v>
      </c>
      <c r="E20" s="19">
        <v>0.67811677383161451</v>
      </c>
      <c r="F20" s="19">
        <v>0.29158422371718773</v>
      </c>
      <c r="G20" s="2">
        <v>432</v>
      </c>
      <c r="H20" s="15">
        <v>-2.7088969999999999</v>
      </c>
      <c r="I20" s="14">
        <v>4.6493348587121419</v>
      </c>
      <c r="J20" s="8">
        <f>980-28</f>
        <v>952</v>
      </c>
      <c r="K20" s="12">
        <v>3.7935336781355056</v>
      </c>
      <c r="L20" s="19">
        <v>16.989842795999898</v>
      </c>
      <c r="M20" s="19">
        <v>27.786931045698498</v>
      </c>
    </row>
    <row r="21" spans="1:13" x14ac:dyDescent="0.35">
      <c r="A21" s="8" t="s">
        <v>11</v>
      </c>
      <c r="B21" s="8" t="s">
        <v>121</v>
      </c>
      <c r="C21" s="12">
        <v>0.93169999999999997</v>
      </c>
      <c r="D21" s="18"/>
      <c r="E21" s="19">
        <v>0.96884305010141114</v>
      </c>
      <c r="F21" s="19">
        <v>0.64002110539506663</v>
      </c>
      <c r="G21" s="2">
        <v>691</v>
      </c>
      <c r="H21" s="15">
        <v>-1.9963280000000001</v>
      </c>
      <c r="I21" s="14">
        <v>6.2175573732547473</v>
      </c>
      <c r="J21" s="8">
        <v>2618</v>
      </c>
      <c r="K21" s="12">
        <v>3.9851078538506037</v>
      </c>
      <c r="L21" s="19">
        <v>21.693068896</v>
      </c>
      <c r="M21" s="19">
        <v>42.360387245698497</v>
      </c>
    </row>
    <row r="22" spans="1:13" x14ac:dyDescent="0.35">
      <c r="A22" s="8" t="s">
        <v>12</v>
      </c>
      <c r="B22" s="8" t="s">
        <v>121</v>
      </c>
      <c r="C22" s="12">
        <v>0.95093333333333319</v>
      </c>
      <c r="D22" s="18">
        <v>0.65103301999999996</v>
      </c>
      <c r="E22" s="19">
        <v>0.85055884002934445</v>
      </c>
      <c r="F22" s="19">
        <v>0.4272523413797652</v>
      </c>
      <c r="G22" s="2">
        <v>238</v>
      </c>
      <c r="H22" s="15">
        <v>0.3112355</v>
      </c>
      <c r="I22" s="15">
        <v>6.2939522642191577</v>
      </c>
      <c r="J22" s="8">
        <f>595-28</f>
        <v>567</v>
      </c>
      <c r="K22" s="12">
        <v>5.0681670154221869</v>
      </c>
      <c r="L22" s="19">
        <v>18.664655496000002</v>
      </c>
      <c r="M22" s="19">
        <v>30.007930245698599</v>
      </c>
    </row>
    <row r="23" spans="1:13" x14ac:dyDescent="0.35">
      <c r="A23" s="8" t="s">
        <v>100</v>
      </c>
      <c r="B23" s="8" t="s">
        <v>121</v>
      </c>
      <c r="C23" s="12">
        <v>0.7438499999999999</v>
      </c>
      <c r="D23" s="18">
        <v>1.025359031</v>
      </c>
      <c r="E23" s="19">
        <v>0.85421120136810613</v>
      </c>
      <c r="F23" s="19">
        <v>0.2054340622929092</v>
      </c>
      <c r="G23" s="9">
        <v>387</v>
      </c>
      <c r="H23" s="15">
        <v>9.1255860000000002</v>
      </c>
      <c r="I23" s="15">
        <v>3.54</v>
      </c>
      <c r="J23" s="8">
        <f>155-33</f>
        <v>122</v>
      </c>
      <c r="K23" s="16">
        <v>3.7179200258369938</v>
      </c>
      <c r="L23" s="19">
        <v>29.7094231959999</v>
      </c>
      <c r="M23" s="19">
        <v>54.613800845698599</v>
      </c>
    </row>
    <row r="24" spans="1:13" x14ac:dyDescent="0.35">
      <c r="A24" s="8" t="s">
        <v>101</v>
      </c>
      <c r="B24" s="8" t="s">
        <v>121</v>
      </c>
      <c r="C24" s="12"/>
      <c r="D24" s="18"/>
      <c r="E24" s="19">
        <v>0.94561013343647282</v>
      </c>
      <c r="F24" s="19">
        <v>0.6939792149789572</v>
      </c>
      <c r="G24" s="2">
        <v>245</v>
      </c>
      <c r="H24" s="15">
        <v>-18.480889999999999</v>
      </c>
      <c r="I24" s="14">
        <v>6.453318340047038</v>
      </c>
      <c r="J24" s="8">
        <f>155-28</f>
        <v>127</v>
      </c>
      <c r="K24" s="15">
        <v>4.92</v>
      </c>
      <c r="L24" s="19">
        <v>21.270966295999902</v>
      </c>
      <c r="M24" s="19">
        <v>38.492317645698499</v>
      </c>
    </row>
    <row r="25" spans="1:13" x14ac:dyDescent="0.35">
      <c r="A25" s="8" t="s">
        <v>102</v>
      </c>
      <c r="B25" s="8" t="s">
        <v>121</v>
      </c>
      <c r="C25" s="12">
        <v>0.65139999999999998</v>
      </c>
      <c r="D25" s="18">
        <v>1.0247274559999999</v>
      </c>
      <c r="E25" s="19">
        <v>0.8825471992024424</v>
      </c>
      <c r="F25" s="19">
        <v>0.65624276117674307</v>
      </c>
      <c r="G25" s="2">
        <v>607</v>
      </c>
      <c r="H25" s="15">
        <v>-105.1827</v>
      </c>
      <c r="I25" s="15">
        <v>5.04</v>
      </c>
      <c r="J25" s="8">
        <v>879</v>
      </c>
      <c r="K25" s="12"/>
      <c r="L25" s="19">
        <v>13.754293895999901</v>
      </c>
      <c r="M25" s="19">
        <v>23.551655045698499</v>
      </c>
    </row>
    <row r="26" spans="1:13" x14ac:dyDescent="0.35">
      <c r="A26" s="8" t="s">
        <v>103</v>
      </c>
      <c r="B26" s="8" t="s">
        <v>121</v>
      </c>
      <c r="C26" s="12">
        <v>0.45229999999999998</v>
      </c>
      <c r="D26" s="18">
        <v>0.62780877199999996</v>
      </c>
      <c r="E26" s="19">
        <v>0.84547323820798792</v>
      </c>
      <c r="F26" s="19">
        <v>0.55391475561732684</v>
      </c>
      <c r="G26" s="20">
        <v>430</v>
      </c>
      <c r="H26" s="15">
        <v>8.5976999999999998E-2</v>
      </c>
      <c r="I26" s="15">
        <v>3.94</v>
      </c>
      <c r="J26" s="8">
        <v>2052</v>
      </c>
      <c r="K26" s="12">
        <v>3.940177440246432</v>
      </c>
      <c r="L26" s="19">
        <v>19.480443095999998</v>
      </c>
      <c r="M26" s="19">
        <v>37.122116345698601</v>
      </c>
    </row>
    <row r="27" spans="1:13" x14ac:dyDescent="0.35">
      <c r="A27" s="8" t="s">
        <v>104</v>
      </c>
      <c r="B27" s="8" t="s">
        <v>121</v>
      </c>
      <c r="C27" s="12">
        <v>0.41969999999999996</v>
      </c>
      <c r="D27" s="18">
        <v>0.451474561</v>
      </c>
      <c r="E27" s="19">
        <v>0.54545454545454541</v>
      </c>
      <c r="F27" s="19">
        <v>0.10412323372712542</v>
      </c>
      <c r="G27" s="2">
        <v>240</v>
      </c>
      <c r="H27" s="15">
        <v>1.624071</v>
      </c>
      <c r="I27" s="14">
        <v>7</v>
      </c>
      <c r="J27" s="8">
        <f>936-26</f>
        <v>910</v>
      </c>
      <c r="K27" s="12">
        <v>4.618484331020194</v>
      </c>
      <c r="L27" s="19">
        <v>29.6718731959999</v>
      </c>
      <c r="M27" s="19">
        <v>43.546029645698503</v>
      </c>
    </row>
    <row r="28" spans="1:13" x14ac:dyDescent="0.35">
      <c r="A28" s="8" t="s">
        <v>105</v>
      </c>
      <c r="B28" s="8" t="s">
        <v>121</v>
      </c>
      <c r="C28" s="12">
        <v>0.88919999999999999</v>
      </c>
      <c r="D28" s="18">
        <v>1.216377807</v>
      </c>
      <c r="E28" s="19">
        <v>1.0040500965792261</v>
      </c>
      <c r="F28" s="19">
        <v>0.95905721565902247</v>
      </c>
      <c r="G28" s="2">
        <v>625</v>
      </c>
      <c r="H28" s="15">
        <v>-10.167899999999999</v>
      </c>
      <c r="I28" s="14">
        <v>4.3</v>
      </c>
      <c r="J28" s="8">
        <f>648-89</f>
        <v>559</v>
      </c>
      <c r="K28" s="12">
        <v>4.0550203049534685</v>
      </c>
      <c r="L28" s="19">
        <v>23.350157395999901</v>
      </c>
      <c r="M28" s="19">
        <v>42.759326545698499</v>
      </c>
    </row>
    <row r="29" spans="1:13" x14ac:dyDescent="0.35">
      <c r="A29" s="8" t="s">
        <v>106</v>
      </c>
      <c r="B29" s="8" t="s">
        <v>121</v>
      </c>
      <c r="C29" s="12">
        <v>0.54635</v>
      </c>
      <c r="D29" s="18">
        <v>1.1194309650000001</v>
      </c>
      <c r="E29" s="19">
        <v>0.56695121191351483</v>
      </c>
      <c r="F29" s="19">
        <v>0.53845262914060699</v>
      </c>
      <c r="G29" s="9">
        <v>433</v>
      </c>
      <c r="H29" s="15">
        <v>-2.6082109999999998</v>
      </c>
      <c r="I29" s="21">
        <v>5.26</v>
      </c>
      <c r="J29" s="8">
        <f>552-64</f>
        <v>488</v>
      </c>
      <c r="K29" s="12">
        <v>4.6511549599113726</v>
      </c>
      <c r="L29" s="19">
        <v>26.649818696000001</v>
      </c>
      <c r="M29" s="19">
        <v>44.687713945698498</v>
      </c>
    </row>
    <row r="30" spans="1:13" x14ac:dyDescent="0.35">
      <c r="A30" s="8" t="s">
        <v>107</v>
      </c>
      <c r="B30" s="8" t="s">
        <v>121</v>
      </c>
      <c r="C30" s="12">
        <v>0.97809999999999997</v>
      </c>
      <c r="D30" s="18">
        <v>1.0854324559999999</v>
      </c>
      <c r="E30" s="19">
        <v>1.0193781544021434</v>
      </c>
      <c r="F30" s="19">
        <v>0.87589761408385447</v>
      </c>
      <c r="G30" s="9">
        <v>538</v>
      </c>
      <c r="H30" s="15">
        <v>1.3626259999999999</v>
      </c>
      <c r="I30" s="14">
        <v>3.02</v>
      </c>
      <c r="J30" s="8">
        <v>738</v>
      </c>
      <c r="K30" s="12">
        <v>3.2976625652223492</v>
      </c>
      <c r="L30" s="19">
        <v>13.371560896</v>
      </c>
      <c r="M30" s="19">
        <v>30.223089745698498</v>
      </c>
    </row>
    <row r="31" spans="1:13" x14ac:dyDescent="0.35">
      <c r="A31" s="8" t="s">
        <v>108</v>
      </c>
      <c r="B31" s="8" t="s">
        <v>121</v>
      </c>
      <c r="C31" s="12">
        <v>0.32343333333333335</v>
      </c>
      <c r="D31" s="18">
        <v>0.74909035099999999</v>
      </c>
      <c r="E31" s="19">
        <v>0.58191337753268479</v>
      </c>
      <c r="F31" s="19">
        <v>0.34163796814464048</v>
      </c>
      <c r="G31" s="9">
        <v>423</v>
      </c>
      <c r="H31" s="15">
        <v>-4.9270649999999998</v>
      </c>
      <c r="I31" s="14">
        <v>5.34</v>
      </c>
      <c r="J31" s="8">
        <v>740</v>
      </c>
      <c r="K31" s="12">
        <v>4.5122785328652881</v>
      </c>
      <c r="L31" s="19">
        <v>26.3147809959999</v>
      </c>
      <c r="M31" s="19">
        <v>45.425402345698501</v>
      </c>
    </row>
    <row r="32" spans="1:13" x14ac:dyDescent="0.35">
      <c r="A32" s="8" t="s">
        <v>109</v>
      </c>
      <c r="B32" s="8" t="s">
        <v>121</v>
      </c>
      <c r="C32" s="12">
        <v>0.94995000000000007</v>
      </c>
      <c r="D32" s="18">
        <v>1.2167874540000001</v>
      </c>
      <c r="E32" s="19">
        <v>0.99277213533553477</v>
      </c>
      <c r="F32" s="19">
        <v>0.86807968496641186</v>
      </c>
      <c r="G32" s="9">
        <v>448</v>
      </c>
      <c r="H32" s="15">
        <v>-4.2337610000000003</v>
      </c>
      <c r="I32" s="14">
        <v>3.92</v>
      </c>
      <c r="J32" s="8">
        <f>547-42</f>
        <v>505</v>
      </c>
      <c r="K32" s="12">
        <v>4.3942322664205653</v>
      </c>
      <c r="L32" s="19">
        <v>19.696877996000001</v>
      </c>
      <c r="M32" s="19">
        <v>33.719170445698403</v>
      </c>
    </row>
    <row r="33" spans="1:16" x14ac:dyDescent="0.35">
      <c r="A33" s="8" t="s">
        <v>110</v>
      </c>
      <c r="B33" s="8" t="s">
        <v>121</v>
      </c>
      <c r="C33" s="12">
        <v>0.65850000000000009</v>
      </c>
      <c r="D33" s="18">
        <v>1.381151504</v>
      </c>
      <c r="E33" s="19">
        <v>0.93250170881749828</v>
      </c>
      <c r="F33" s="19">
        <v>0.87639864689045022</v>
      </c>
      <c r="G33" s="9">
        <v>147</v>
      </c>
      <c r="H33" s="15">
        <v>-2.4389620000000001</v>
      </c>
      <c r="I33" s="14">
        <v>5.48</v>
      </c>
      <c r="J33" s="8">
        <f>343-36</f>
        <v>307</v>
      </c>
      <c r="K33" s="12">
        <v>4.032029100967109</v>
      </c>
      <c r="L33" s="19">
        <v>14.970501695999999</v>
      </c>
      <c r="M33" s="19">
        <v>28.059075345698599</v>
      </c>
    </row>
    <row r="34" spans="1:16" x14ac:dyDescent="0.35">
      <c r="A34" s="8" t="s">
        <v>111</v>
      </c>
      <c r="B34" s="8" t="s">
        <v>121</v>
      </c>
      <c r="C34" s="12">
        <v>0.90579999999999994</v>
      </c>
      <c r="D34" s="18">
        <v>1.0618599360000001</v>
      </c>
      <c r="E34" s="19">
        <v>0.98274094326725914</v>
      </c>
      <c r="F34" s="19">
        <v>0.75969294821753841</v>
      </c>
      <c r="G34" s="9">
        <v>37</v>
      </c>
      <c r="H34" s="15">
        <v>159.5385</v>
      </c>
      <c r="I34" s="14">
        <v>6.32</v>
      </c>
      <c r="J34" s="8">
        <f>35-21</f>
        <v>14</v>
      </c>
      <c r="K34" s="12"/>
      <c r="L34" s="19">
        <v>14.252990996000101</v>
      </c>
      <c r="M34" s="19">
        <v>28.821857745698399</v>
      </c>
    </row>
    <row r="35" spans="1:16" x14ac:dyDescent="0.35">
      <c r="A35" s="8" t="s">
        <v>13</v>
      </c>
      <c r="B35" s="8" t="s">
        <v>122</v>
      </c>
      <c r="C35" s="12">
        <v>0.98269999999999991</v>
      </c>
      <c r="D35" s="18">
        <v>1.0479749380000001</v>
      </c>
      <c r="E35" s="19">
        <v>0.98103772650757493</v>
      </c>
      <c r="F35" s="19">
        <v>0.25099250110277904</v>
      </c>
      <c r="G35" s="10">
        <v>172</v>
      </c>
      <c r="H35" s="15">
        <v>-3.4420350000000002</v>
      </c>
      <c r="I35" s="15">
        <v>6.0899051114393998</v>
      </c>
      <c r="J35" s="8">
        <f>169-28</f>
        <v>141</v>
      </c>
      <c r="K35" s="12">
        <v>5.1025602105585648</v>
      </c>
      <c r="L35" s="12">
        <v>17.123116496000002</v>
      </c>
      <c r="M35" s="12">
        <v>30.460742045698499</v>
      </c>
      <c r="O35" s="6"/>
      <c r="P35" s="6"/>
    </row>
    <row r="36" spans="1:16" x14ac:dyDescent="0.35">
      <c r="A36" s="8" t="s">
        <v>14</v>
      </c>
      <c r="B36" s="8" t="s">
        <v>122</v>
      </c>
      <c r="C36" s="12">
        <v>0.9738</v>
      </c>
      <c r="D36" s="18">
        <v>0.78635351899999995</v>
      </c>
      <c r="E36" s="19">
        <v>1.0227709275667638</v>
      </c>
      <c r="F36" s="19">
        <v>0.59771846749892377</v>
      </c>
      <c r="G36" s="10">
        <v>202</v>
      </c>
      <c r="H36" s="15">
        <v>3.2595369999999999</v>
      </c>
      <c r="I36" s="14">
        <v>6.5563025007672868</v>
      </c>
      <c r="J36" s="8">
        <f>384-26</f>
        <v>358</v>
      </c>
      <c r="K36" s="12">
        <v>5.4617926737888078</v>
      </c>
      <c r="L36" s="12">
        <v>23.283920596000002</v>
      </c>
      <c r="M36" s="12">
        <v>37.097946145698501</v>
      </c>
      <c r="O36" s="6"/>
      <c r="P36" s="7"/>
    </row>
    <row r="37" spans="1:16" x14ac:dyDescent="0.35">
      <c r="A37" s="8" t="s">
        <v>15</v>
      </c>
      <c r="B37" s="8" t="s">
        <v>122</v>
      </c>
      <c r="C37" s="12">
        <v>0.95900000000000007</v>
      </c>
      <c r="D37" s="18">
        <v>0.77981013600000004</v>
      </c>
      <c r="E37" s="19">
        <v>1.0125506072874493</v>
      </c>
      <c r="F37" s="19">
        <v>0.5829001113999257</v>
      </c>
      <c r="G37" s="10">
        <v>286</v>
      </c>
      <c r="H37" s="15">
        <v>2.507619</v>
      </c>
      <c r="I37" s="15">
        <v>6.3222192947339195</v>
      </c>
      <c r="J37" s="8">
        <f>505-28</f>
        <v>477</v>
      </c>
      <c r="K37" s="12">
        <v>4.9620204723922257</v>
      </c>
      <c r="L37" s="12">
        <v>17.750387196000101</v>
      </c>
      <c r="M37" s="12">
        <v>29.845704745698601</v>
      </c>
      <c r="O37" s="6"/>
      <c r="P37" s="6"/>
    </row>
    <row r="38" spans="1:16" x14ac:dyDescent="0.35">
      <c r="A38" s="8" t="s">
        <v>16</v>
      </c>
      <c r="B38" s="8" t="s">
        <v>122</v>
      </c>
      <c r="C38" s="12">
        <v>0.94530000000000003</v>
      </c>
      <c r="D38" s="18">
        <v>0.94047340899999998</v>
      </c>
      <c r="E38" s="19">
        <v>1.0020831314795078</v>
      </c>
      <c r="F38" s="19">
        <v>0.810724106324473</v>
      </c>
      <c r="G38" s="10">
        <v>640</v>
      </c>
      <c r="H38" s="15">
        <v>-19.065829999999998</v>
      </c>
      <c r="I38" s="15">
        <v>1.6989700043360201</v>
      </c>
      <c r="J38" s="8">
        <f>426-52</f>
        <v>374</v>
      </c>
      <c r="K38" s="12">
        <v>2.706649882040626</v>
      </c>
      <c r="L38" s="12">
        <v>11.3480187959999</v>
      </c>
      <c r="M38" s="12">
        <v>22.149887845698501</v>
      </c>
    </row>
    <row r="39" spans="1:16" x14ac:dyDescent="0.35">
      <c r="A39" s="8" t="s">
        <v>17</v>
      </c>
      <c r="B39" s="8" t="s">
        <v>122</v>
      </c>
      <c r="C39" s="12">
        <v>0.96289999999999987</v>
      </c>
      <c r="D39" s="18">
        <v>0.91479067800000002</v>
      </c>
      <c r="E39" s="19">
        <v>0.96765598859904578</v>
      </c>
      <c r="F39" s="19">
        <v>0.92611924235901855</v>
      </c>
      <c r="G39" s="10">
        <v>426</v>
      </c>
      <c r="H39" s="15">
        <v>-2.9444979999999998</v>
      </c>
      <c r="I39" s="14">
        <v>5.568201724066995</v>
      </c>
      <c r="J39" s="8">
        <f>469-29</f>
        <v>440</v>
      </c>
      <c r="K39" s="12">
        <v>4.18</v>
      </c>
      <c r="L39" s="12">
        <v>23.663896995999998</v>
      </c>
      <c r="M39" s="12">
        <v>40.706232545698498</v>
      </c>
    </row>
    <row r="40" spans="1:16" x14ac:dyDescent="0.35">
      <c r="A40" s="8" t="s">
        <v>18</v>
      </c>
      <c r="B40" s="8" t="s">
        <v>122</v>
      </c>
      <c r="C40" s="12">
        <v>0.97094999999999998</v>
      </c>
      <c r="D40" s="18">
        <v>1.0086848129999999</v>
      </c>
      <c r="E40" s="19">
        <v>1.0039907460960091</v>
      </c>
      <c r="F40" s="19">
        <v>0.84441143705904209</v>
      </c>
      <c r="G40" s="10">
        <v>570</v>
      </c>
      <c r="H40" s="15">
        <v>-27.647269999999999</v>
      </c>
      <c r="I40" s="15">
        <v>5.1760912590556813</v>
      </c>
      <c r="J40" s="8">
        <f>400-33</f>
        <v>367</v>
      </c>
      <c r="K40" s="12">
        <v>4.3253251509877195</v>
      </c>
      <c r="L40" s="12">
        <v>28.273404295999899</v>
      </c>
      <c r="M40" s="12">
        <v>44.080880445698497</v>
      </c>
    </row>
    <row r="41" spans="1:16" x14ac:dyDescent="0.35">
      <c r="A41" s="8" t="s">
        <v>19</v>
      </c>
      <c r="B41" s="8" t="s">
        <v>122</v>
      </c>
      <c r="C41" s="12">
        <v>0.80925000000000002</v>
      </c>
      <c r="D41" s="18">
        <v>0.99926929499999995</v>
      </c>
      <c r="E41" s="19">
        <v>1.0033545401966453</v>
      </c>
      <c r="F41" s="19">
        <v>0.95423319717786848</v>
      </c>
      <c r="G41" s="10">
        <v>251</v>
      </c>
      <c r="H41" s="15">
        <v>-6.7113659999999999</v>
      </c>
      <c r="I41" s="14">
        <v>3.78</v>
      </c>
      <c r="J41" s="8">
        <f>470-101</f>
        <v>369</v>
      </c>
      <c r="K41" s="12">
        <v>4.16</v>
      </c>
      <c r="L41" s="12">
        <v>9.3575637960000204</v>
      </c>
      <c r="M41" s="12">
        <v>21.0140077456985</v>
      </c>
    </row>
    <row r="42" spans="1:16" x14ac:dyDescent="0.35">
      <c r="A42" s="8" t="s">
        <v>20</v>
      </c>
      <c r="B42" s="8" t="s">
        <v>122</v>
      </c>
      <c r="C42" s="12">
        <v>0.63560000000000005</v>
      </c>
      <c r="D42" s="18">
        <v>0.59293654699999998</v>
      </c>
      <c r="E42" s="19">
        <v>0.83028688270648743</v>
      </c>
      <c r="F42" s="19">
        <v>0.52383770985794231</v>
      </c>
      <c r="G42" s="10">
        <v>301</v>
      </c>
      <c r="H42" s="15">
        <v>-2.062729</v>
      </c>
      <c r="I42" s="14">
        <v>5.0827853703164498</v>
      </c>
      <c r="J42" s="8">
        <f>504-49</f>
        <v>455</v>
      </c>
      <c r="K42" s="12">
        <v>5.1115401989155771</v>
      </c>
      <c r="L42" s="12">
        <v>16.806402995999999</v>
      </c>
      <c r="M42" s="12">
        <v>38.595872845698501</v>
      </c>
    </row>
    <row r="43" spans="1:16" x14ac:dyDescent="0.35">
      <c r="A43" s="8" t="s">
        <v>21</v>
      </c>
      <c r="B43" s="8" t="s">
        <v>122</v>
      </c>
      <c r="C43" s="12">
        <v>0.96204999999999996</v>
      </c>
      <c r="D43" s="18">
        <v>1.0579095780000001</v>
      </c>
      <c r="E43" s="19">
        <v>0.99420658033335396</v>
      </c>
      <c r="F43" s="19">
        <v>0.84561988807576405</v>
      </c>
      <c r="G43" s="10">
        <v>472</v>
      </c>
      <c r="H43" s="15">
        <v>1.643105</v>
      </c>
      <c r="I43" s="14">
        <v>5.2013971243204518</v>
      </c>
      <c r="J43" s="8">
        <f>258-74</f>
        <v>184</v>
      </c>
      <c r="K43" s="12">
        <v>5.4915288396431059</v>
      </c>
      <c r="L43" s="12">
        <v>12.137604796</v>
      </c>
      <c r="M43" s="12">
        <v>29.096418545698398</v>
      </c>
    </row>
    <row r="44" spans="1:16" x14ac:dyDescent="0.35">
      <c r="A44" s="8" t="s">
        <v>22</v>
      </c>
      <c r="B44" s="8" t="s">
        <v>122</v>
      </c>
      <c r="C44" s="12">
        <v>0.93320000000000003</v>
      </c>
      <c r="D44" s="18">
        <v>0.98827047499999998</v>
      </c>
      <c r="E44" s="19">
        <v>1.0094852515905146</v>
      </c>
      <c r="F44" s="19">
        <v>0.85564426290382478</v>
      </c>
      <c r="G44" s="10">
        <v>260</v>
      </c>
      <c r="H44" s="15">
        <v>-7.399578</v>
      </c>
      <c r="I44" s="14">
        <v>6.4683473304121577</v>
      </c>
      <c r="J44" s="8">
        <f>370-66</f>
        <v>304</v>
      </c>
      <c r="K44" s="12">
        <v>5.36</v>
      </c>
      <c r="L44" s="12">
        <v>16.557331196</v>
      </c>
      <c r="M44" s="12">
        <v>34.752587045698498</v>
      </c>
    </row>
    <row r="45" spans="1:16" x14ac:dyDescent="0.35">
      <c r="A45" s="8" t="s">
        <v>23</v>
      </c>
      <c r="B45" s="8" t="s">
        <v>122</v>
      </c>
      <c r="C45" s="12">
        <v>0.57220000000000004</v>
      </c>
      <c r="D45" s="18">
        <v>0.60661181600000003</v>
      </c>
      <c r="E45" s="19">
        <v>0.79800483301319791</v>
      </c>
      <c r="F45" s="19">
        <v>0.91993112354713735</v>
      </c>
      <c r="G45" s="10">
        <v>438</v>
      </c>
      <c r="H45" s="15">
        <v>-8.6921890000000008</v>
      </c>
      <c r="I45" s="14">
        <v>3.8926510338773004</v>
      </c>
      <c r="J45" s="8">
        <f>430-66</f>
        <v>364</v>
      </c>
      <c r="K45" s="12">
        <v>4.4087892949453664</v>
      </c>
      <c r="L45" s="12">
        <v>17.845488196000002</v>
      </c>
      <c r="M45" s="12">
        <v>39.789626145698499</v>
      </c>
    </row>
    <row r="46" spans="1:16" x14ac:dyDescent="0.35">
      <c r="A46" s="8" t="s">
        <v>24</v>
      </c>
      <c r="B46" s="8" t="s">
        <v>122</v>
      </c>
      <c r="C46" s="12">
        <v>0.98949999999999994</v>
      </c>
      <c r="D46" s="18">
        <v>0.84445251099999996</v>
      </c>
      <c r="E46" s="19">
        <v>0.96513688313989543</v>
      </c>
      <c r="F46" s="19">
        <v>0.85579724876329877</v>
      </c>
      <c r="G46" s="10">
        <v>226</v>
      </c>
      <c r="H46" s="15">
        <v>-4.4086189999999998</v>
      </c>
      <c r="I46" s="14">
        <v>5.008600171761918</v>
      </c>
      <c r="J46" s="8">
        <f>286-74</f>
        <v>212</v>
      </c>
      <c r="K46" s="12">
        <v>5.6863087330894793</v>
      </c>
      <c r="L46" s="12">
        <v>16.314242995999901</v>
      </c>
      <c r="M46" s="12">
        <v>29.154782445698501</v>
      </c>
    </row>
    <row r="47" spans="1:16" x14ac:dyDescent="0.35">
      <c r="A47" s="8" t="s">
        <v>25</v>
      </c>
      <c r="B47" s="8" t="s">
        <v>122</v>
      </c>
      <c r="C47" s="12">
        <v>0.98215000000000008</v>
      </c>
      <c r="D47" s="18">
        <v>0.39622959299999999</v>
      </c>
      <c r="E47" s="19">
        <v>1.01745370780544</v>
      </c>
      <c r="F47" s="19">
        <v>0.85362878633868677</v>
      </c>
      <c r="G47" s="10">
        <v>302</v>
      </c>
      <c r="H47" s="15">
        <v>4.9110269999999998</v>
      </c>
      <c r="I47" s="14">
        <v>4.9508514588885468</v>
      </c>
      <c r="J47" s="8">
        <f>493-35</f>
        <v>458</v>
      </c>
      <c r="K47" s="12">
        <v>4.0999999999999996</v>
      </c>
      <c r="L47" s="12">
        <v>21.987565996000001</v>
      </c>
      <c r="M47" s="12">
        <v>33.595267845698501</v>
      </c>
    </row>
    <row r="48" spans="1:16" x14ac:dyDescent="0.35">
      <c r="A48" s="8" t="s">
        <v>26</v>
      </c>
      <c r="B48" s="8" t="s">
        <v>122</v>
      </c>
      <c r="C48" s="12">
        <v>0.83205000000000018</v>
      </c>
      <c r="D48" s="18">
        <v>0.89336352900000005</v>
      </c>
      <c r="E48" s="19">
        <v>0.99193762735890856</v>
      </c>
      <c r="F48" s="19">
        <v>0.94877007521854029</v>
      </c>
      <c r="G48" s="10">
        <v>234</v>
      </c>
      <c r="H48" s="15">
        <v>-2.2573979999999998</v>
      </c>
      <c r="I48" s="14">
        <v>5.4082399653118491</v>
      </c>
      <c r="J48" s="8">
        <f>491-35</f>
        <v>456</v>
      </c>
      <c r="K48" s="12">
        <v>4.3623977980921724</v>
      </c>
      <c r="L48" s="12">
        <v>31.411619196</v>
      </c>
      <c r="M48" s="12">
        <v>47.313681045698502</v>
      </c>
    </row>
    <row r="49" spans="1:13" x14ac:dyDescent="0.35">
      <c r="A49" s="8" t="s">
        <v>27</v>
      </c>
      <c r="B49" s="8" t="s">
        <v>122</v>
      </c>
      <c r="C49" s="12">
        <v>0.53</v>
      </c>
      <c r="D49" s="18">
        <v>0.94169614499999998</v>
      </c>
      <c r="E49" s="19">
        <v>0.65453928882860191</v>
      </c>
      <c r="F49" s="19">
        <v>0.61373357775740911</v>
      </c>
      <c r="G49" s="10">
        <v>650</v>
      </c>
      <c r="H49" s="15">
        <v>-24.16657</v>
      </c>
      <c r="I49" s="14">
        <v>2.6201360549737576</v>
      </c>
      <c r="J49" s="8">
        <f>486-80</f>
        <v>406</v>
      </c>
      <c r="K49" s="12">
        <v>3.3768674563119911</v>
      </c>
      <c r="L49" s="12">
        <v>43.399200395999898</v>
      </c>
      <c r="M49" s="12">
        <v>76.486067545698504</v>
      </c>
    </row>
    <row r="50" spans="1:13" x14ac:dyDescent="0.35">
      <c r="A50" s="8" t="s">
        <v>28</v>
      </c>
      <c r="B50" s="8" t="s">
        <v>122</v>
      </c>
      <c r="C50" s="12">
        <v>0.58794999999999997</v>
      </c>
      <c r="D50" s="18"/>
      <c r="E50" s="19">
        <v>0.70413284590123315</v>
      </c>
      <c r="F50" s="19">
        <v>0.13845243219974168</v>
      </c>
      <c r="G50" s="10">
        <v>400</v>
      </c>
      <c r="H50" s="15">
        <v>-3.374088</v>
      </c>
      <c r="I50" s="14">
        <v>3.6720978579357175</v>
      </c>
      <c r="J50" s="8">
        <v>371</v>
      </c>
      <c r="K50" s="12">
        <v>3.506293390677893</v>
      </c>
      <c r="L50" s="12">
        <v>65.950267096000005</v>
      </c>
      <c r="M50" s="12">
        <v>106.696180545698</v>
      </c>
    </row>
    <row r="51" spans="1:13" x14ac:dyDescent="0.35">
      <c r="A51" s="8" t="s">
        <v>29</v>
      </c>
      <c r="B51" s="8" t="s">
        <v>122</v>
      </c>
      <c r="C51" s="12">
        <v>0.47974999999999995</v>
      </c>
      <c r="D51" s="18">
        <v>0.46929388799999999</v>
      </c>
      <c r="E51" s="19">
        <v>0.53124071690266361</v>
      </c>
      <c r="F51" s="19">
        <v>6.5196294662549628E-2</v>
      </c>
      <c r="G51" s="10">
        <v>461</v>
      </c>
      <c r="H51" s="15">
        <v>3.1693660000000001</v>
      </c>
      <c r="I51" s="14">
        <v>4.1238516409670858</v>
      </c>
      <c r="J51" s="8">
        <f>249-87</f>
        <v>162</v>
      </c>
      <c r="K51" s="12">
        <v>4.1104330666560625</v>
      </c>
      <c r="L51" s="12">
        <v>10.859412796000001</v>
      </c>
      <c r="M51" s="12">
        <v>24.914641745698599</v>
      </c>
    </row>
    <row r="52" spans="1:13" x14ac:dyDescent="0.35">
      <c r="A52" s="8" t="s">
        <v>30</v>
      </c>
      <c r="B52" s="8" t="s">
        <v>122</v>
      </c>
      <c r="C52" s="12">
        <v>0.90319999999999989</v>
      </c>
      <c r="D52" s="18">
        <v>0.84567645599999997</v>
      </c>
      <c r="E52" s="19">
        <v>0.98794049139679918</v>
      </c>
      <c r="F52" s="19">
        <v>0.87117360735532723</v>
      </c>
      <c r="G52" s="11">
        <v>1161</v>
      </c>
      <c r="H52" s="15">
        <v>-9.2357410000000009</v>
      </c>
      <c r="I52" s="14">
        <v>4.5185139398778871</v>
      </c>
      <c r="J52" s="8">
        <f>450-81</f>
        <v>369</v>
      </c>
      <c r="K52" s="12">
        <v>3.9093479266568281</v>
      </c>
      <c r="L52" s="12">
        <v>12.6923240960001</v>
      </c>
      <c r="M52" s="12">
        <v>27.805957845698501</v>
      </c>
    </row>
    <row r="53" spans="1:13" x14ac:dyDescent="0.35">
      <c r="A53" s="8" t="s">
        <v>31</v>
      </c>
      <c r="B53" s="8" t="s">
        <v>122</v>
      </c>
      <c r="C53" s="12">
        <v>0.73650000000000004</v>
      </c>
      <c r="D53" s="18">
        <v>0.392882128</v>
      </c>
      <c r="E53" s="19">
        <v>1.0235179202043729</v>
      </c>
      <c r="F53" s="19">
        <v>0.90784207679826934</v>
      </c>
      <c r="G53" s="10">
        <v>305</v>
      </c>
      <c r="H53" s="15">
        <v>-35.974359999999997</v>
      </c>
      <c r="I53" s="15">
        <v>5.012837224705172</v>
      </c>
      <c r="J53" s="8">
        <f>145-28</f>
        <v>117</v>
      </c>
      <c r="K53" s="12">
        <v>5.09</v>
      </c>
      <c r="L53" s="12">
        <v>28.343036395999999</v>
      </c>
      <c r="M53" s="12">
        <v>48.045041945698401</v>
      </c>
    </row>
    <row r="54" spans="1:13" x14ac:dyDescent="0.35">
      <c r="A54" s="8" t="s">
        <v>32</v>
      </c>
      <c r="B54" s="8" t="s">
        <v>122</v>
      </c>
      <c r="C54" s="12">
        <v>0.94455</v>
      </c>
      <c r="D54" s="18">
        <v>0.27453850000000002</v>
      </c>
      <c r="E54" s="19">
        <v>0.96415076058521454</v>
      </c>
      <c r="F54" s="19">
        <v>0.38290559120073325</v>
      </c>
      <c r="G54" s="10">
        <v>658</v>
      </c>
      <c r="H54" s="15">
        <v>-11.1661</v>
      </c>
      <c r="I54" s="15">
        <v>3.8627275283179747</v>
      </c>
      <c r="J54" s="8">
        <f>437-102</f>
        <v>335</v>
      </c>
      <c r="K54" s="12">
        <v>3.9474253010073568</v>
      </c>
      <c r="L54" s="12">
        <v>26.292598095999999</v>
      </c>
      <c r="M54" s="12">
        <v>45.592758245698597</v>
      </c>
    </row>
    <row r="55" spans="1:13" x14ac:dyDescent="0.35">
      <c r="A55" s="8" t="s">
        <v>33</v>
      </c>
      <c r="B55" s="8" t="s">
        <v>122</v>
      </c>
      <c r="C55" s="12">
        <v>0.95224999999999993</v>
      </c>
      <c r="D55" s="18">
        <v>1.149413947</v>
      </c>
      <c r="E55" s="19">
        <v>0.91725607983722501</v>
      </c>
      <c r="F55" s="19">
        <v>0.630766880537733</v>
      </c>
      <c r="G55" s="10">
        <v>713</v>
      </c>
      <c r="H55" s="15">
        <v>-23.649909999999998</v>
      </c>
      <c r="I55" s="15">
        <v>4.3541084391474003</v>
      </c>
      <c r="J55" s="8">
        <f>505-101</f>
        <v>404</v>
      </c>
      <c r="K55" s="12">
        <v>4.33</v>
      </c>
      <c r="L55" s="12">
        <v>31.357816895999999</v>
      </c>
      <c r="M55" s="12">
        <v>62.533951045698501</v>
      </c>
    </row>
    <row r="56" spans="1:13" x14ac:dyDescent="0.35">
      <c r="A56" s="8" t="s">
        <v>34</v>
      </c>
      <c r="B56" s="8" t="s">
        <v>122</v>
      </c>
      <c r="C56" s="12">
        <v>0.98819999999999997</v>
      </c>
      <c r="D56" s="18">
        <v>0.447478192</v>
      </c>
      <c r="E56" s="19">
        <v>0.96555566321092912</v>
      </c>
      <c r="F56" s="19">
        <v>0.69072716162542025</v>
      </c>
      <c r="G56" s="10">
        <v>292</v>
      </c>
      <c r="H56" s="15">
        <v>-11.93478</v>
      </c>
      <c r="I56" s="15">
        <v>5.5921767573958672</v>
      </c>
      <c r="J56" s="8">
        <f>134-42</f>
        <v>92</v>
      </c>
      <c r="K56" s="12">
        <v>5.34</v>
      </c>
      <c r="L56" s="12">
        <v>12.6436282959999</v>
      </c>
      <c r="M56" s="12">
        <v>24.4466885456985</v>
      </c>
    </row>
    <row r="57" spans="1:13" x14ac:dyDescent="0.35">
      <c r="A57" s="8" t="s">
        <v>35</v>
      </c>
      <c r="B57" s="8" t="s">
        <v>122</v>
      </c>
      <c r="C57" s="12">
        <v>0.51070000000000004</v>
      </c>
      <c r="D57" s="18">
        <v>1.019998116</v>
      </c>
      <c r="E57" s="19">
        <v>0.78742369925394817</v>
      </c>
      <c r="F57" s="19">
        <v>0.59547815459822806</v>
      </c>
      <c r="G57" s="10">
        <v>626</v>
      </c>
      <c r="H57" s="15">
        <v>-5.9575649999999998</v>
      </c>
      <c r="I57" s="15">
        <v>2.7363965022766426</v>
      </c>
      <c r="J57" s="8">
        <f>436-70</f>
        <v>366</v>
      </c>
      <c r="K57" s="12">
        <v>3.13</v>
      </c>
      <c r="L57" s="12">
        <v>18.977726596</v>
      </c>
      <c r="M57" s="12">
        <v>39.8226170456985</v>
      </c>
    </row>
    <row r="58" spans="1:13" x14ac:dyDescent="0.35">
      <c r="A58" s="8" t="s">
        <v>36</v>
      </c>
      <c r="B58" s="8" t="s">
        <v>122</v>
      </c>
      <c r="C58" s="12">
        <v>0.9222499999999999</v>
      </c>
      <c r="D58" s="18">
        <v>0.394194989</v>
      </c>
      <c r="E58" s="19">
        <v>0.99061280128880358</v>
      </c>
      <c r="F58" s="19">
        <v>0.83706414119672834</v>
      </c>
      <c r="G58" s="10">
        <v>801</v>
      </c>
      <c r="H58" s="15">
        <v>-15.59562</v>
      </c>
      <c r="I58" s="15">
        <v>2.6020599913279598</v>
      </c>
      <c r="J58" s="8">
        <f>507-29</f>
        <v>478</v>
      </c>
      <c r="K58" s="12">
        <v>3.48</v>
      </c>
      <c r="L58" s="12">
        <v>16.327745396000001</v>
      </c>
      <c r="M58" s="12">
        <v>31.976478445698401</v>
      </c>
    </row>
    <row r="59" spans="1:13" x14ac:dyDescent="0.35">
      <c r="A59" s="8" t="s">
        <v>37</v>
      </c>
      <c r="B59" s="8" t="s">
        <v>122</v>
      </c>
      <c r="C59" s="12">
        <v>0.97740000000000005</v>
      </c>
      <c r="D59" s="18">
        <v>1.0502731970000001</v>
      </c>
      <c r="E59" s="19">
        <v>0.99894808024644965</v>
      </c>
      <c r="F59" s="19">
        <v>0.95981611681990264</v>
      </c>
      <c r="G59" s="10">
        <v>522</v>
      </c>
      <c r="H59" s="15">
        <v>-7.1857139999999999</v>
      </c>
      <c r="I59" s="15">
        <v>4.8864907251724823</v>
      </c>
      <c r="J59" s="8">
        <f>371-66</f>
        <v>305</v>
      </c>
      <c r="K59" s="12">
        <v>3.66</v>
      </c>
      <c r="L59" s="12">
        <v>18.685762596</v>
      </c>
      <c r="M59" s="12">
        <v>34.220383245698599</v>
      </c>
    </row>
    <row r="60" spans="1:13" x14ac:dyDescent="0.35">
      <c r="A60" s="8" t="s">
        <v>38</v>
      </c>
      <c r="B60" s="8" t="s">
        <v>122</v>
      </c>
      <c r="C60" s="12">
        <v>0.92674999999999996</v>
      </c>
      <c r="D60" s="18">
        <v>0.54981290900000002</v>
      </c>
      <c r="E60" s="19">
        <v>0.92171301230500913</v>
      </c>
      <c r="F60" s="19">
        <v>0.7855942560342194</v>
      </c>
      <c r="G60" s="10">
        <v>492</v>
      </c>
      <c r="H60" s="15">
        <v>0.69090669999999998</v>
      </c>
      <c r="I60" s="15">
        <v>4.4742162640762553</v>
      </c>
      <c r="J60" s="8">
        <f>444-76</f>
        <v>368</v>
      </c>
      <c r="K60" s="12">
        <v>4.2176513761423049</v>
      </c>
      <c r="L60" s="12">
        <v>6.0512966959999996</v>
      </c>
      <c r="M60" s="12">
        <v>19.970983245698498</v>
      </c>
    </row>
    <row r="61" spans="1:13" x14ac:dyDescent="0.35">
      <c r="A61" s="8" t="s">
        <v>39</v>
      </c>
      <c r="B61" s="8" t="s">
        <v>122</v>
      </c>
      <c r="C61" s="12">
        <v>0.98210000000000008</v>
      </c>
      <c r="D61" s="18">
        <v>1.1829458349999999</v>
      </c>
      <c r="E61" s="19">
        <v>0.99171591900009681</v>
      </c>
      <c r="F61" s="19">
        <v>0.9120073327222733</v>
      </c>
      <c r="G61" s="10">
        <v>460</v>
      </c>
      <c r="H61" s="15">
        <v>-17.43158</v>
      </c>
      <c r="I61" s="15">
        <v>4.5378190950732744</v>
      </c>
      <c r="J61" s="8">
        <f>439-74</f>
        <v>365</v>
      </c>
      <c r="K61" s="12">
        <v>5.3390679064665179</v>
      </c>
      <c r="L61" s="12">
        <v>20.663054696</v>
      </c>
      <c r="M61" s="12">
        <v>30.4853539456984</v>
      </c>
    </row>
    <row r="62" spans="1:13" x14ac:dyDescent="0.35">
      <c r="A62" s="8" t="s">
        <v>40</v>
      </c>
      <c r="B62" s="8" t="s">
        <v>88</v>
      </c>
      <c r="C62" s="12">
        <v>0.7881999999999999</v>
      </c>
      <c r="D62" s="18">
        <v>1.0066801240000001</v>
      </c>
      <c r="E62" s="19">
        <v>0.93739442245088944</v>
      </c>
      <c r="F62" s="19">
        <v>0.97831278874040895</v>
      </c>
      <c r="G62" s="22">
        <v>364</v>
      </c>
      <c r="H62" s="15">
        <v>1.368943</v>
      </c>
      <c r="I62" s="15">
        <v>4.1205739312058496</v>
      </c>
      <c r="J62" s="8">
        <f>1781.5-58.5</f>
        <v>1723</v>
      </c>
      <c r="K62" s="12">
        <v>4.3668899999999997</v>
      </c>
      <c r="L62" s="12">
        <v>19.199308995999999</v>
      </c>
      <c r="M62" s="12">
        <v>36.189607145698403</v>
      </c>
    </row>
    <row r="63" spans="1:13" x14ac:dyDescent="0.35">
      <c r="A63" s="8" t="s">
        <v>41</v>
      </c>
      <c r="B63" s="8" t="s">
        <v>88</v>
      </c>
      <c r="C63" s="12">
        <v>0.46356666666666663</v>
      </c>
      <c r="D63" s="18">
        <v>0.67082862499999996</v>
      </c>
      <c r="E63" s="19">
        <v>0.15047942041917239</v>
      </c>
      <c r="F63" s="19">
        <v>7.6040266646552626E-2</v>
      </c>
      <c r="G63" s="22">
        <v>468</v>
      </c>
      <c r="H63" s="15">
        <v>-6.5232599999999996</v>
      </c>
      <c r="I63" s="15">
        <v>5.15</v>
      </c>
      <c r="J63" s="8">
        <f>1233-58</f>
        <v>1175</v>
      </c>
      <c r="K63" s="12">
        <v>4.9066154545454541</v>
      </c>
      <c r="L63" s="12">
        <v>19.957130595999999</v>
      </c>
      <c r="M63" s="12">
        <v>42.003121545698399</v>
      </c>
    </row>
    <row r="64" spans="1:13" x14ac:dyDescent="0.35">
      <c r="A64" s="8" t="s">
        <v>42</v>
      </c>
      <c r="B64" s="8" t="s">
        <v>88</v>
      </c>
      <c r="C64" s="12">
        <v>0.85909999999999997</v>
      </c>
      <c r="D64" s="18">
        <v>1.115377734</v>
      </c>
      <c r="E64" s="19">
        <v>0.98752420881816216</v>
      </c>
      <c r="F64" s="19">
        <v>0.96039394228591179</v>
      </c>
      <c r="G64" s="22">
        <v>469</v>
      </c>
      <c r="H64" s="15">
        <v>-1.142123</v>
      </c>
      <c r="I64" s="15">
        <v>4.93</v>
      </c>
      <c r="J64" s="8">
        <f>834-23</f>
        <v>811</v>
      </c>
      <c r="K64" s="12">
        <v>4.8402262499999997</v>
      </c>
      <c r="L64" s="12">
        <v>22.6672907959999</v>
      </c>
      <c r="M64" s="12">
        <v>38.127990245698498</v>
      </c>
    </row>
    <row r="65" spans="1:13" x14ac:dyDescent="0.35">
      <c r="A65" s="8" t="s">
        <v>43</v>
      </c>
      <c r="B65" s="8" t="s">
        <v>88</v>
      </c>
      <c r="C65" s="12">
        <v>0.77105000000000001</v>
      </c>
      <c r="D65" s="18">
        <v>0.72941261199999996</v>
      </c>
      <c r="E65" s="19">
        <v>0.91187595849191538</v>
      </c>
      <c r="F65" s="19">
        <v>0.8034803095911599</v>
      </c>
      <c r="G65" s="22">
        <v>510</v>
      </c>
      <c r="H65" s="15">
        <v>-0.13661899999999999</v>
      </c>
      <c r="I65" s="15">
        <v>5.6608654780038696</v>
      </c>
      <c r="J65" s="8">
        <f>1851-38</f>
        <v>1813</v>
      </c>
      <c r="K65" s="12">
        <v>5.1165569999999994</v>
      </c>
      <c r="L65" s="12">
        <v>21.824942296</v>
      </c>
      <c r="M65" s="12">
        <v>46.970523345698503</v>
      </c>
    </row>
    <row r="66" spans="1:13" x14ac:dyDescent="0.35">
      <c r="A66" s="8" t="s">
        <v>44</v>
      </c>
      <c r="B66" s="8" t="s">
        <v>88</v>
      </c>
      <c r="C66" s="12">
        <v>0.83155000000000001</v>
      </c>
      <c r="D66" s="18"/>
      <c r="E66" s="19">
        <v>0.97594200920699481</v>
      </c>
      <c r="F66" s="19">
        <v>0.77832220206852731</v>
      </c>
      <c r="G66" s="22">
        <v>596</v>
      </c>
      <c r="H66" s="15">
        <v>-1.8723799999999999</v>
      </c>
      <c r="I66" s="15">
        <v>2.7686381012476144</v>
      </c>
      <c r="J66" s="8">
        <f>1841.5-21.5</f>
        <v>1820</v>
      </c>
      <c r="K66" s="12">
        <v>3.5259919999999996</v>
      </c>
      <c r="L66" s="12">
        <v>9.7742895960000098</v>
      </c>
      <c r="M66" s="12">
        <v>24.040313845698599</v>
      </c>
    </row>
    <row r="67" spans="1:13" x14ac:dyDescent="0.35">
      <c r="A67" s="8" t="s">
        <v>45</v>
      </c>
      <c r="B67" s="8" t="s">
        <v>88</v>
      </c>
      <c r="C67" s="12">
        <v>0.51829999999999998</v>
      </c>
      <c r="D67" s="18">
        <v>0.21848756</v>
      </c>
      <c r="E67" s="19">
        <v>0.92141972017825746</v>
      </c>
      <c r="F67" s="19">
        <v>0.82171324131775547</v>
      </c>
      <c r="G67" s="22">
        <v>1036</v>
      </c>
      <c r="H67" s="15">
        <v>-6.5822669999999999</v>
      </c>
      <c r="I67" s="15">
        <v>3.9030899869919438</v>
      </c>
      <c r="J67" s="8">
        <f>1753-37</f>
        <v>1716</v>
      </c>
      <c r="K67" s="12">
        <v>3.8876680000000006</v>
      </c>
      <c r="L67" s="12">
        <v>31.111493996</v>
      </c>
      <c r="M67" s="12">
        <v>48.306268145698503</v>
      </c>
    </row>
    <row r="68" spans="1:13" x14ac:dyDescent="0.35">
      <c r="A68" s="8" t="s">
        <v>46</v>
      </c>
      <c r="B68" s="8" t="s">
        <v>88</v>
      </c>
      <c r="C68" s="12">
        <v>0.68900000000000006</v>
      </c>
      <c r="D68" s="18">
        <v>0.94541760699999999</v>
      </c>
      <c r="E68" s="19">
        <v>0.94513800438594031</v>
      </c>
      <c r="F68" s="19">
        <v>0.92994441851067378</v>
      </c>
      <c r="G68" s="22">
        <v>556</v>
      </c>
      <c r="H68" s="15">
        <v>-2.1861100000000002</v>
      </c>
      <c r="I68" s="15">
        <v>3.7058637122839202</v>
      </c>
      <c r="J68" s="8">
        <f>1748.5-15.5</f>
        <v>1733</v>
      </c>
      <c r="K68" s="12">
        <v>4.1900000000000004</v>
      </c>
      <c r="L68" s="12">
        <v>16.475797096000001</v>
      </c>
      <c r="M68" s="12">
        <v>38.170255245698598</v>
      </c>
    </row>
    <row r="69" spans="1:13" x14ac:dyDescent="0.35">
      <c r="A69" s="8" t="s">
        <v>47</v>
      </c>
      <c r="B69" s="8" t="s">
        <v>88</v>
      </c>
      <c r="C69" s="12">
        <v>0.96754999999999991</v>
      </c>
      <c r="D69" s="18">
        <v>0.84555539700000004</v>
      </c>
      <c r="E69" s="19">
        <v>0.96084248029732056</v>
      </c>
      <c r="F69" s="19">
        <v>0.69067904032450123</v>
      </c>
      <c r="G69" s="22">
        <v>643</v>
      </c>
      <c r="H69" s="15">
        <v>6.5108300000000003</v>
      </c>
      <c r="I69" s="15">
        <v>4.5250448070368456</v>
      </c>
      <c r="J69" s="8">
        <f>1746-25</f>
        <v>1721</v>
      </c>
      <c r="K69" s="12">
        <v>3.1948188888888893</v>
      </c>
      <c r="L69" s="12">
        <v>27.185540795999898</v>
      </c>
      <c r="M69" s="12">
        <v>42.2211530456985</v>
      </c>
    </row>
    <row r="70" spans="1:13" x14ac:dyDescent="0.35">
      <c r="A70" s="8" t="s">
        <v>48</v>
      </c>
      <c r="B70" s="8" t="s">
        <v>88</v>
      </c>
      <c r="C70" s="12">
        <v>0.79905000000000004</v>
      </c>
      <c r="D70" s="18">
        <v>0.90867180000000003</v>
      </c>
      <c r="E70" s="19">
        <v>0.85394380066801445</v>
      </c>
      <c r="F70" s="19">
        <v>0.68703351872108576</v>
      </c>
      <c r="G70" s="22">
        <v>285</v>
      </c>
      <c r="H70" s="15">
        <v>-6.9323629999999996</v>
      </c>
      <c r="I70" s="15">
        <v>6.2966651902615309</v>
      </c>
      <c r="J70" s="8">
        <f>1128-49</f>
        <v>1079</v>
      </c>
      <c r="K70" s="12">
        <v>5.5421825</v>
      </c>
      <c r="L70" s="12">
        <v>24.985807095999998</v>
      </c>
      <c r="M70" s="12">
        <v>35.633759845698499</v>
      </c>
    </row>
    <row r="71" spans="1:13" x14ac:dyDescent="0.35">
      <c r="A71" s="8" t="s">
        <v>49</v>
      </c>
      <c r="B71" s="8" t="s">
        <v>88</v>
      </c>
      <c r="C71" s="12">
        <v>0.98759999999999992</v>
      </c>
      <c r="D71" s="18">
        <v>1.1391985440000001</v>
      </c>
      <c r="E71" s="19">
        <v>1.0021136153365875</v>
      </c>
      <c r="F71" s="19">
        <v>0.79050206759185082</v>
      </c>
      <c r="G71" s="22">
        <v>393</v>
      </c>
      <c r="H71" s="15">
        <v>-13.76666</v>
      </c>
      <c r="I71" s="15">
        <v>5.7041505168397988</v>
      </c>
      <c r="J71" s="8">
        <f>750-22</f>
        <v>728</v>
      </c>
      <c r="K71" s="12">
        <v>5.3204944444444449</v>
      </c>
      <c r="L71" s="12">
        <v>10.5401108959999</v>
      </c>
      <c r="M71" s="12">
        <v>17.466890245698501</v>
      </c>
    </row>
    <row r="72" spans="1:13" x14ac:dyDescent="0.35">
      <c r="A72" s="8" t="s">
        <v>50</v>
      </c>
      <c r="B72" s="8" t="s">
        <v>88</v>
      </c>
      <c r="C72" s="12">
        <v>0.89480000000000004</v>
      </c>
      <c r="D72" s="18">
        <v>0.94322975399999998</v>
      </c>
      <c r="E72" s="19">
        <v>0.94090167011120518</v>
      </c>
      <c r="F72" s="19">
        <v>0.91380159674489669</v>
      </c>
      <c r="G72" s="22">
        <v>853</v>
      </c>
      <c r="H72" s="15">
        <v>-6.6343480000000001</v>
      </c>
      <c r="I72" s="15">
        <v>5.1492191126553797</v>
      </c>
      <c r="J72" s="8">
        <v>1700</v>
      </c>
      <c r="K72" s="12">
        <v>4.8960990909090905</v>
      </c>
      <c r="L72" s="12">
        <v>12.830665395999899</v>
      </c>
      <c r="M72" s="12">
        <v>31.011531645698401</v>
      </c>
    </row>
    <row r="73" spans="1:13" x14ac:dyDescent="0.35">
      <c r="A73" s="8" t="s">
        <v>51</v>
      </c>
      <c r="B73" s="8" t="s">
        <v>88</v>
      </c>
      <c r="C73" s="12">
        <v>0.88245000000000007</v>
      </c>
      <c r="D73" s="18">
        <v>0.835121424</v>
      </c>
      <c r="E73" s="19">
        <v>0.99227532722098766</v>
      </c>
      <c r="F73" s="19">
        <v>0.93976214901913102</v>
      </c>
      <c r="G73" s="22">
        <v>491</v>
      </c>
      <c r="H73" s="15">
        <v>-12.957549999999999</v>
      </c>
      <c r="I73" s="15">
        <v>5.1903316981702918</v>
      </c>
      <c r="J73" s="8">
        <f>987.5-30.5</f>
        <v>957</v>
      </c>
      <c r="K73" s="12">
        <v>4.93</v>
      </c>
      <c r="L73" s="12">
        <v>13.642505496</v>
      </c>
      <c r="M73" s="12">
        <v>23.010021445698499</v>
      </c>
    </row>
    <row r="74" spans="1:13" x14ac:dyDescent="0.35">
      <c r="A74" s="8" t="s">
        <v>52</v>
      </c>
      <c r="B74" s="8" t="s">
        <v>88</v>
      </c>
      <c r="C74" s="12">
        <v>0.68025000000000002</v>
      </c>
      <c r="D74" s="18">
        <v>1.0160138759999999</v>
      </c>
      <c r="E74" s="19">
        <v>0.84742985895148282</v>
      </c>
      <c r="F74" s="19">
        <v>0.86055191420949417</v>
      </c>
      <c r="G74" s="22">
        <v>473</v>
      </c>
      <c r="H74" s="15">
        <v>-5.4311400000000001</v>
      </c>
      <c r="I74" s="15">
        <v>4.5693739096150461</v>
      </c>
      <c r="J74" s="8">
        <f>416.5-66.5</f>
        <v>350</v>
      </c>
      <c r="K74" s="12">
        <v>4.3019744444444443</v>
      </c>
      <c r="L74" s="12">
        <v>24.327946696000001</v>
      </c>
      <c r="M74" s="12">
        <v>38.4001066456985</v>
      </c>
    </row>
    <row r="75" spans="1:13" x14ac:dyDescent="0.35">
      <c r="A75" s="8" t="s">
        <v>53</v>
      </c>
      <c r="B75" s="8" t="s">
        <v>88</v>
      </c>
      <c r="C75" s="12">
        <v>0.83835000000000004</v>
      </c>
      <c r="D75" s="18">
        <v>0.89768000800000003</v>
      </c>
      <c r="E75" s="19">
        <v>0.87246100335308607</v>
      </c>
      <c r="F75" s="19">
        <v>0.89408046299729138</v>
      </c>
      <c r="G75" s="22">
        <v>612</v>
      </c>
      <c r="H75" s="15">
        <v>-3.1492619999999998</v>
      </c>
      <c r="I75" s="15">
        <v>2.7686381012476144</v>
      </c>
      <c r="J75" s="8">
        <f>1681.5-29.5</f>
        <v>1652</v>
      </c>
      <c r="K75" s="12">
        <v>2.6769987500000001</v>
      </c>
      <c r="L75" s="12">
        <v>31.802768295999901</v>
      </c>
      <c r="M75" s="12">
        <v>51.856537545698401</v>
      </c>
    </row>
    <row r="76" spans="1:13" x14ac:dyDescent="0.35">
      <c r="A76" s="8" t="s">
        <v>54</v>
      </c>
      <c r="B76" s="8" t="s">
        <v>88</v>
      </c>
      <c r="C76" s="12">
        <v>0.89694999999999991</v>
      </c>
      <c r="D76" s="18">
        <v>0.63781820700000003</v>
      </c>
      <c r="E76" s="19">
        <v>0.94440130066912442</v>
      </c>
      <c r="F76" s="19">
        <v>0.70964432066839067</v>
      </c>
      <c r="G76" s="22">
        <v>346</v>
      </c>
      <c r="H76" s="15">
        <v>4.247992</v>
      </c>
      <c r="I76" s="15">
        <v>4.2695129442179161</v>
      </c>
      <c r="J76" s="8">
        <f>1660-42</f>
        <v>1618</v>
      </c>
      <c r="K76" s="12">
        <v>3</v>
      </c>
      <c r="L76" s="12">
        <v>10.1012442959998</v>
      </c>
      <c r="M76" s="12">
        <v>17.078353345698499</v>
      </c>
    </row>
    <row r="77" spans="1:13" x14ac:dyDescent="0.35">
      <c r="A77" s="8" t="s">
        <v>55</v>
      </c>
      <c r="B77" s="8" t="s">
        <v>88</v>
      </c>
      <c r="C77" s="12">
        <v>0.85676666666666679</v>
      </c>
      <c r="D77" s="18">
        <v>0.53055948600000002</v>
      </c>
      <c r="E77" s="19">
        <v>0.97651033336398496</v>
      </c>
      <c r="F77" s="19">
        <v>0.5350391040909912</v>
      </c>
      <c r="G77" s="22">
        <v>519</v>
      </c>
      <c r="H77" s="15">
        <v>-0.38421850000000002</v>
      </c>
      <c r="I77" s="15">
        <v>5.0334237554869494</v>
      </c>
      <c r="J77" s="8">
        <f>1651-22</f>
        <v>1629</v>
      </c>
      <c r="K77" s="12">
        <v>3.5997333333333339</v>
      </c>
      <c r="L77" s="12">
        <v>22.449359496</v>
      </c>
      <c r="M77" s="12">
        <v>39.8865428456986</v>
      </c>
    </row>
    <row r="78" spans="1:13" x14ac:dyDescent="0.35">
      <c r="A78" s="8" t="s">
        <v>56</v>
      </c>
      <c r="B78" s="8" t="s">
        <v>88</v>
      </c>
      <c r="C78" s="12">
        <v>0.91620000000000001</v>
      </c>
      <c r="D78" s="18">
        <v>0.76229899599999995</v>
      </c>
      <c r="E78" s="19">
        <v>0.98948199803157488</v>
      </c>
      <c r="F78" s="19">
        <v>0.68605904280691843</v>
      </c>
      <c r="G78" s="22">
        <v>377</v>
      </c>
      <c r="H78" s="15">
        <v>-43.247259999999997</v>
      </c>
      <c r="I78" s="15">
        <v>5.5453071164658239</v>
      </c>
      <c r="J78" s="8">
        <f>176.5-51.5</f>
        <v>125</v>
      </c>
      <c r="K78" s="12">
        <v>5.72</v>
      </c>
      <c r="L78" s="12">
        <v>15.216121995999901</v>
      </c>
      <c r="M78" s="12">
        <v>31.3718231456985</v>
      </c>
    </row>
    <row r="79" spans="1:13" x14ac:dyDescent="0.35">
      <c r="A79" s="8" t="s">
        <v>57</v>
      </c>
      <c r="B79" s="8" t="s">
        <v>88</v>
      </c>
      <c r="C79" s="12">
        <v>0.98325000000000007</v>
      </c>
      <c r="D79" s="18">
        <v>0.91094620100000001</v>
      </c>
      <c r="E79" s="19">
        <v>0.95512126897619054</v>
      </c>
      <c r="F79" s="19">
        <v>1.0087943572293114</v>
      </c>
      <c r="G79" s="22">
        <v>343</v>
      </c>
      <c r="H79" s="15">
        <v>-68.842870000000005</v>
      </c>
      <c r="I79" s="15">
        <v>5.5237464668115646</v>
      </c>
      <c r="J79" s="8">
        <f>49.5-28.5</f>
        <v>21</v>
      </c>
      <c r="K79" s="12"/>
      <c r="L79" s="12">
        <v>15.377450395999899</v>
      </c>
      <c r="M79" s="12">
        <v>28.5024930456985</v>
      </c>
    </row>
    <row r="80" spans="1:13" x14ac:dyDescent="0.35">
      <c r="A80" s="8" t="s">
        <v>58</v>
      </c>
      <c r="B80" s="8" t="s">
        <v>88</v>
      </c>
      <c r="C80" s="12">
        <v>0.85943333333333338</v>
      </c>
      <c r="D80" s="18">
        <v>0.891023962</v>
      </c>
      <c r="E80" s="19">
        <v>0.63482564404364528</v>
      </c>
      <c r="F80" s="19">
        <v>0.43818736816121756</v>
      </c>
      <c r="G80" s="22">
        <v>782</v>
      </c>
      <c r="H80" s="15">
        <v>-3.0723449999999999</v>
      </c>
      <c r="I80" s="15">
        <v>4.419955748489758</v>
      </c>
      <c r="J80" s="8">
        <f>1484-127</f>
        <v>1357</v>
      </c>
      <c r="K80" s="12">
        <v>4.5</v>
      </c>
      <c r="L80" s="12">
        <v>13.4516127959999</v>
      </c>
      <c r="M80" s="12">
        <v>31.621751645698499</v>
      </c>
    </row>
    <row r="81" spans="1:13" x14ac:dyDescent="0.35">
      <c r="A81" s="8" t="s">
        <v>59</v>
      </c>
      <c r="B81" s="8" t="s">
        <v>88</v>
      </c>
      <c r="C81" s="12">
        <v>0.98825000000000007</v>
      </c>
      <c r="D81" s="18">
        <v>0.47218306500000001</v>
      </c>
      <c r="E81" s="19">
        <v>0.99449117484831762</v>
      </c>
      <c r="F81" s="19">
        <v>0.68564433215409859</v>
      </c>
      <c r="G81" s="22">
        <v>776</v>
      </c>
      <c r="H81" s="15">
        <v>3.719814</v>
      </c>
      <c r="I81" s="15">
        <v>2.6020599913279625</v>
      </c>
      <c r="J81" s="8">
        <f>1582-43</f>
        <v>1539</v>
      </c>
      <c r="K81" s="12">
        <v>2.6020599999999998</v>
      </c>
      <c r="L81" s="12">
        <v>12.238045995999901</v>
      </c>
      <c r="M81" s="12">
        <v>23.162437145698501</v>
      </c>
    </row>
    <row r="82" spans="1:13" x14ac:dyDescent="0.35">
      <c r="A82" s="8" t="s">
        <v>60</v>
      </c>
      <c r="B82" s="8" t="s">
        <v>88</v>
      </c>
      <c r="C82" s="12">
        <v>0.52846666666666675</v>
      </c>
      <c r="D82" s="18">
        <v>0.62492790300000001</v>
      </c>
      <c r="E82" s="19">
        <v>0.96526820187534468</v>
      </c>
      <c r="F82" s="19">
        <v>0.75976612063445093</v>
      </c>
      <c r="G82" s="22">
        <v>604</v>
      </c>
      <c r="H82" s="15">
        <v>-8.4589540000000003</v>
      </c>
      <c r="I82" s="15">
        <v>4.453318340047038</v>
      </c>
      <c r="J82" s="8">
        <f>1003-16</f>
        <v>987</v>
      </c>
      <c r="K82" s="12">
        <v>3.79</v>
      </c>
      <c r="L82" s="12">
        <v>28.773870795999901</v>
      </c>
      <c r="M82" s="12">
        <v>52.649858845698603</v>
      </c>
    </row>
    <row r="83" spans="1:13" x14ac:dyDescent="0.35">
      <c r="A83" s="8" t="s">
        <v>61</v>
      </c>
      <c r="B83" s="8" t="s">
        <v>88</v>
      </c>
      <c r="C83" s="12">
        <v>0.88185000000000002</v>
      </c>
      <c r="D83" s="18">
        <v>0.73997059799999998</v>
      </c>
      <c r="E83" s="19">
        <v>0.99326388446581704</v>
      </c>
      <c r="F83" s="19">
        <v>0.9317153926411571</v>
      </c>
      <c r="G83" s="22">
        <v>689</v>
      </c>
      <c r="H83" s="15">
        <v>-21.939969999999999</v>
      </c>
      <c r="I83" s="15">
        <v>4.96189547366785</v>
      </c>
      <c r="J83" s="8">
        <f>651.5-20.5</f>
        <v>631</v>
      </c>
      <c r="K83" s="12">
        <v>5.3997955555555546</v>
      </c>
      <c r="L83" s="12">
        <v>17.193391095999999</v>
      </c>
      <c r="M83" s="12">
        <v>41.200311445698503</v>
      </c>
    </row>
    <row r="84" spans="1:13" x14ac:dyDescent="0.35">
      <c r="A84" s="8" t="s">
        <v>62</v>
      </c>
      <c r="B84" s="8" t="s">
        <v>88</v>
      </c>
      <c r="C84" s="12">
        <v>0.69400000000000006</v>
      </c>
      <c r="D84" s="18">
        <v>1.1524163009999999</v>
      </c>
      <c r="E84" s="19">
        <v>0.97436884926743494</v>
      </c>
      <c r="F84" s="19">
        <v>0.92935078434173124</v>
      </c>
      <c r="G84" s="22">
        <v>315</v>
      </c>
      <c r="H84" s="15">
        <v>-1.4423569999999999</v>
      </c>
      <c r="I84" s="15">
        <v>2.6020599913279625</v>
      </c>
      <c r="J84" s="8">
        <f>924-21</f>
        <v>903</v>
      </c>
      <c r="K84" s="12">
        <v>2.7281855555555561</v>
      </c>
      <c r="L84" s="12">
        <v>27.484008396</v>
      </c>
      <c r="M84" s="12">
        <v>48.959036945698401</v>
      </c>
    </row>
    <row r="85" spans="1:13" x14ac:dyDescent="0.35">
      <c r="A85" s="8" t="s">
        <v>63</v>
      </c>
      <c r="B85" s="8" t="s">
        <v>88</v>
      </c>
      <c r="C85" s="12">
        <v>0.59773333333333334</v>
      </c>
      <c r="D85" s="18">
        <v>1.3188292850000001</v>
      </c>
      <c r="E85" s="19">
        <v>0.81134261307668565</v>
      </c>
      <c r="F85" s="19">
        <v>0.95862284624393879</v>
      </c>
      <c r="G85" s="22">
        <v>332</v>
      </c>
      <c r="H85" s="15">
        <v>-4.0510060000000001</v>
      </c>
      <c r="I85" s="15">
        <v>4.5078558716958312</v>
      </c>
      <c r="J85" s="8">
        <f>505-64</f>
        <v>441</v>
      </c>
      <c r="K85" s="12">
        <v>4.47</v>
      </c>
      <c r="L85" s="12">
        <v>22.162161196</v>
      </c>
      <c r="M85" s="12">
        <v>43.330474145698503</v>
      </c>
    </row>
    <row r="86" spans="1:13" x14ac:dyDescent="0.35">
      <c r="A86" s="8" t="s">
        <v>64</v>
      </c>
      <c r="B86" s="8" t="s">
        <v>88</v>
      </c>
      <c r="C86" s="12">
        <v>0.78724999999999989</v>
      </c>
      <c r="D86" s="18">
        <v>1.0761800539999999</v>
      </c>
      <c r="E86" s="19">
        <v>0.33926746925936135</v>
      </c>
      <c r="F86" s="19">
        <v>0.52942030626371528</v>
      </c>
      <c r="G86" s="22">
        <v>690</v>
      </c>
      <c r="H86" s="15">
        <v>-2.7313649999999998</v>
      </c>
      <c r="I86" s="15">
        <v>4.3263358609287517</v>
      </c>
      <c r="J86" s="8">
        <f>1541.5-15.5</f>
        <v>1526</v>
      </c>
      <c r="K86" s="12">
        <v>3.3338711111111108</v>
      </c>
      <c r="L86" s="12">
        <v>26.174369696000099</v>
      </c>
      <c r="M86" s="12">
        <v>44.598338045698597</v>
      </c>
    </row>
    <row r="87" spans="1:13" x14ac:dyDescent="0.35">
      <c r="A87" s="8" t="s">
        <v>65</v>
      </c>
      <c r="B87" s="8" t="s">
        <v>88</v>
      </c>
      <c r="C87" s="12">
        <v>0.5820333333333334</v>
      </c>
      <c r="D87" s="18">
        <v>1.2185155910000001</v>
      </c>
      <c r="E87" s="19">
        <v>0.9357136324830776</v>
      </c>
      <c r="F87" s="19">
        <v>0.76068935116647718</v>
      </c>
      <c r="G87" s="22">
        <v>884</v>
      </c>
      <c r="H87" s="15">
        <v>-3.8749929999999999</v>
      </c>
      <c r="I87" s="15">
        <v>4.1038037209559572</v>
      </c>
      <c r="J87" s="8">
        <f>1581.5-43.5</f>
        <v>1538</v>
      </c>
      <c r="K87" s="12">
        <v>3.84</v>
      </c>
      <c r="L87" s="12">
        <v>28.547240795999802</v>
      </c>
      <c r="M87" s="12">
        <v>53.270072745698599</v>
      </c>
    </row>
    <row r="88" spans="1:13" x14ac:dyDescent="0.35">
      <c r="A88" s="8" t="s">
        <v>66</v>
      </c>
      <c r="B88" s="8" t="s">
        <v>88</v>
      </c>
      <c r="C88" s="12">
        <v>0.56800000000000006</v>
      </c>
      <c r="D88" s="18">
        <v>0.60386719099999997</v>
      </c>
      <c r="E88" s="19">
        <v>0.70493000132146988</v>
      </c>
      <c r="F88" s="19">
        <v>0.52575084359486246</v>
      </c>
      <c r="G88" s="22">
        <v>498</v>
      </c>
      <c r="H88" s="15">
        <v>-6.2888999999999999</v>
      </c>
      <c r="I88" s="15">
        <v>3.9439888750737717</v>
      </c>
      <c r="J88" s="8">
        <f>1344.5-31.5</f>
        <v>1313</v>
      </c>
      <c r="K88" s="12">
        <v>2.85</v>
      </c>
      <c r="L88" s="12">
        <v>29.574967196000099</v>
      </c>
      <c r="M88" s="12">
        <v>51.123657945698397</v>
      </c>
    </row>
    <row r="89" spans="1:13" x14ac:dyDescent="0.35">
      <c r="A89" s="8" t="s">
        <v>67</v>
      </c>
      <c r="B89" s="8" t="s">
        <v>88</v>
      </c>
      <c r="C89" s="12">
        <v>0.96010000000000006</v>
      </c>
      <c r="D89" s="18">
        <v>0.74509283999999998</v>
      </c>
      <c r="E89" s="19">
        <v>0.98502017619023119</v>
      </c>
      <c r="F89" s="19">
        <v>0.86095347765658947</v>
      </c>
      <c r="G89" s="22">
        <v>632</v>
      </c>
      <c r="H89" s="15">
        <v>-0.9028581</v>
      </c>
      <c r="I89" s="15">
        <v>5.2504200023088936</v>
      </c>
      <c r="J89" s="8">
        <f>1566-21</f>
        <v>1545</v>
      </c>
      <c r="K89" s="12">
        <v>4.3764000000000003</v>
      </c>
      <c r="L89" s="12">
        <v>2.8467696960001301</v>
      </c>
      <c r="M89" s="12">
        <v>11.4961841456985</v>
      </c>
    </row>
    <row r="90" spans="1:13" x14ac:dyDescent="0.35">
      <c r="A90" s="8" t="s">
        <v>68</v>
      </c>
      <c r="B90" s="8" t="s">
        <v>88</v>
      </c>
      <c r="C90" s="12">
        <v>0.63905000000000001</v>
      </c>
      <c r="D90" s="18">
        <v>1.195484666</v>
      </c>
      <c r="E90" s="19">
        <v>0.95402222875009679</v>
      </c>
      <c r="F90" s="19">
        <v>0.60672003023800225</v>
      </c>
      <c r="G90" s="22">
        <v>566</v>
      </c>
      <c r="H90" s="15">
        <v>-3.4440400000000002</v>
      </c>
      <c r="I90" s="15">
        <v>5.3138672203691533</v>
      </c>
      <c r="J90" s="8">
        <f>1143.5-64.5</f>
        <v>1079</v>
      </c>
      <c r="K90" s="12">
        <v>4.6850372727272713</v>
      </c>
      <c r="L90" s="12">
        <v>23.9375838959999</v>
      </c>
      <c r="M90" s="12">
        <v>44.994435645698502</v>
      </c>
    </row>
    <row r="91" spans="1:13" x14ac:dyDescent="0.35">
      <c r="A91" s="8" t="s">
        <v>69</v>
      </c>
      <c r="B91" s="8" t="s">
        <v>88</v>
      </c>
      <c r="C91" s="12">
        <v>0.84460000000000013</v>
      </c>
      <c r="D91" s="18">
        <v>1.0969271279999999</v>
      </c>
      <c r="E91" s="19">
        <v>0.9924425686273235</v>
      </c>
      <c r="F91" s="19">
        <v>0.92917563810403125</v>
      </c>
      <c r="G91" s="22">
        <v>601</v>
      </c>
      <c r="H91" s="15">
        <v>-5.2545539999999997</v>
      </c>
      <c r="I91" s="15">
        <v>3.2479732663618068</v>
      </c>
      <c r="J91" s="8">
        <f>1479.5-24.5</f>
        <v>1455</v>
      </c>
      <c r="K91" s="12">
        <v>2.9259719999999998</v>
      </c>
      <c r="L91" s="12">
        <v>27.688765495999998</v>
      </c>
      <c r="M91" s="12">
        <v>46.711276745698498</v>
      </c>
    </row>
    <row r="92" spans="1:13" x14ac:dyDescent="0.35">
      <c r="A92" s="8" t="s">
        <v>70</v>
      </c>
      <c r="B92" s="8" t="s">
        <v>88</v>
      </c>
      <c r="C92" s="12">
        <v>0.93654999999999999</v>
      </c>
      <c r="D92" s="18">
        <v>0.83933203199999995</v>
      </c>
      <c r="E92" s="19">
        <v>0.97789497660639424</v>
      </c>
      <c r="F92" s="19">
        <v>0.446451585520379</v>
      </c>
      <c r="G92" s="22">
        <v>332</v>
      </c>
      <c r="H92" s="15">
        <v>-5.5824670000000003</v>
      </c>
      <c r="I92" s="15">
        <v>4.860338006570994</v>
      </c>
      <c r="J92" s="8">
        <f>1230-89</f>
        <v>1141</v>
      </c>
      <c r="K92" s="12">
        <v>4.4187599999999998</v>
      </c>
      <c r="L92" s="12">
        <v>21.310400896000001</v>
      </c>
      <c r="M92" s="12">
        <v>37.3534626456985</v>
      </c>
    </row>
    <row r="93" spans="1:13" x14ac:dyDescent="0.35">
      <c r="A93" s="8" t="s">
        <v>71</v>
      </c>
      <c r="B93" s="8" t="s">
        <v>88</v>
      </c>
      <c r="C93" s="12">
        <v>0.63719999999999999</v>
      </c>
      <c r="D93" s="18">
        <v>0.99185673699999999</v>
      </c>
      <c r="E93" s="19">
        <v>0.90834426973132387</v>
      </c>
      <c r="F93" s="19">
        <v>0.75740053605492552</v>
      </c>
      <c r="G93" s="22">
        <v>414</v>
      </c>
      <c r="H93" s="15">
        <v>-0.34661920000000002</v>
      </c>
      <c r="I93" s="15">
        <v>3.369215857410143</v>
      </c>
      <c r="J93" s="8">
        <f>1474-32</f>
        <v>1442</v>
      </c>
      <c r="K93" s="12">
        <v>3.26</v>
      </c>
      <c r="L93" s="12">
        <v>27.136263696</v>
      </c>
      <c r="M93" s="12">
        <v>48.027769645698498</v>
      </c>
    </row>
    <row r="94" spans="1:13" x14ac:dyDescent="0.35">
      <c r="A94" s="8" t="s">
        <v>72</v>
      </c>
      <c r="B94" s="8" t="s">
        <v>88</v>
      </c>
      <c r="C94" s="12">
        <v>0.84845000000000004</v>
      </c>
      <c r="D94" s="18">
        <v>0.92126332</v>
      </c>
      <c r="E94" s="19">
        <v>0.97441479356936189</v>
      </c>
      <c r="F94" s="19">
        <v>0.83844498655244681</v>
      </c>
      <c r="G94" s="22">
        <v>887</v>
      </c>
      <c r="H94" s="15">
        <v>-5.9736219999999998</v>
      </c>
      <c r="I94" s="15">
        <v>2.69</v>
      </c>
      <c r="J94" s="8">
        <f>1481-25</f>
        <v>1456</v>
      </c>
      <c r="K94" s="12">
        <v>2.8309512499999996</v>
      </c>
      <c r="L94" s="12">
        <v>19.510091895999999</v>
      </c>
      <c r="M94" s="12">
        <v>35.470661845698402</v>
      </c>
    </row>
    <row r="95" spans="1:13" x14ac:dyDescent="0.35">
      <c r="A95" s="8" t="s">
        <v>73</v>
      </c>
      <c r="B95" s="8" t="s">
        <v>88</v>
      </c>
      <c r="C95" s="12">
        <v>0.70765</v>
      </c>
      <c r="D95" s="18">
        <v>0.89520601700000002</v>
      </c>
      <c r="E95" s="19">
        <v>0.87245000629543223</v>
      </c>
      <c r="F95" s="19">
        <v>0.76255826554375794</v>
      </c>
      <c r="G95" s="22">
        <v>573</v>
      </c>
      <c r="H95" s="15">
        <v>-0.54042290000000004</v>
      </c>
      <c r="I95" s="15">
        <v>5.2576785748691846</v>
      </c>
      <c r="J95" s="8">
        <f>1611-128</f>
        <v>1483</v>
      </c>
      <c r="K95" s="12">
        <v>4.57</v>
      </c>
      <c r="L95" s="12">
        <v>13.3829983959999</v>
      </c>
      <c r="M95" s="12">
        <v>27.5092992456985</v>
      </c>
    </row>
    <row r="96" spans="1:13" x14ac:dyDescent="0.35">
      <c r="A96" s="8" t="s">
        <v>74</v>
      </c>
      <c r="B96" s="8" t="s">
        <v>88</v>
      </c>
      <c r="C96" s="12">
        <v>0.8669</v>
      </c>
      <c r="D96" s="18">
        <v>1.0944285840000001</v>
      </c>
      <c r="E96" s="19">
        <v>0.95094079606308179</v>
      </c>
      <c r="F96" s="19">
        <v>0.93879321456440556</v>
      </c>
      <c r="G96" s="22">
        <v>423</v>
      </c>
      <c r="H96" s="15">
        <v>-16.316490000000002</v>
      </c>
      <c r="I96" s="15">
        <v>5.2764618041732438</v>
      </c>
      <c r="J96" s="8">
        <f>329-36</f>
        <v>293</v>
      </c>
      <c r="K96" s="12">
        <v>5.5699312500000007</v>
      </c>
      <c r="L96" s="12">
        <v>16.418016296000001</v>
      </c>
      <c r="M96" s="12">
        <v>35.561282445698403</v>
      </c>
    </row>
    <row r="97" spans="1:13" x14ac:dyDescent="0.35">
      <c r="A97" s="8" t="s">
        <v>75</v>
      </c>
      <c r="B97" s="8" t="s">
        <v>88</v>
      </c>
      <c r="C97" s="12">
        <v>0.46550000000000002</v>
      </c>
      <c r="D97" s="18">
        <v>1.188918988</v>
      </c>
      <c r="E97" s="19">
        <v>0.77349725392546165</v>
      </c>
      <c r="F97" s="19">
        <v>0.5784712173596076</v>
      </c>
      <c r="G97" s="22">
        <v>776</v>
      </c>
      <c r="H97" s="15">
        <v>2.076813</v>
      </c>
      <c r="I97" s="15">
        <v>3.568201724066995</v>
      </c>
      <c r="J97" s="8">
        <f>1466-17</f>
        <v>1449</v>
      </c>
      <c r="K97" s="12">
        <v>2.7869255555555554</v>
      </c>
      <c r="L97" s="12">
        <v>26.279220196000001</v>
      </c>
      <c r="M97" s="12">
        <v>51.870756945698503</v>
      </c>
    </row>
    <row r="98" spans="1:13" x14ac:dyDescent="0.35">
      <c r="A98" s="8" t="s">
        <v>76</v>
      </c>
      <c r="B98" s="8" t="s">
        <v>88</v>
      </c>
      <c r="C98" s="12">
        <v>0.44120000000000004</v>
      </c>
      <c r="D98" s="18">
        <v>0.67288621800000004</v>
      </c>
      <c r="E98" s="19">
        <v>0.68193949802227294</v>
      </c>
      <c r="F98" s="19">
        <v>0.71210666710199821</v>
      </c>
      <c r="G98" s="22">
        <v>467</v>
      </c>
      <c r="H98" s="15">
        <v>-0.87364799999999998</v>
      </c>
      <c r="I98" s="15">
        <v>5.8530895298518653</v>
      </c>
      <c r="J98" s="8">
        <f>1427-70</f>
        <v>1357</v>
      </c>
      <c r="K98" s="12">
        <v>5.41</v>
      </c>
      <c r="L98" s="12">
        <v>6.3702101960000101</v>
      </c>
      <c r="M98" s="12">
        <v>16.6350708456985</v>
      </c>
    </row>
    <row r="99" spans="1:13" x14ac:dyDescent="0.35">
      <c r="A99" s="8" t="s">
        <v>77</v>
      </c>
      <c r="B99" s="8" t="s">
        <v>88</v>
      </c>
      <c r="C99" s="12">
        <v>0.89894999999999992</v>
      </c>
      <c r="D99" s="18">
        <v>0.62392435700000004</v>
      </c>
      <c r="E99" s="19">
        <v>0.86655321756403147</v>
      </c>
      <c r="F99" s="19">
        <v>0.59180621109662046</v>
      </c>
      <c r="G99" s="22">
        <v>451</v>
      </c>
      <c r="H99" s="15">
        <v>-0.73906899999999998</v>
      </c>
      <c r="I99" s="15">
        <v>3.705007959333336</v>
      </c>
      <c r="J99" s="8">
        <f>1314-42</f>
        <v>1272</v>
      </c>
      <c r="K99" s="12">
        <v>3.57</v>
      </c>
      <c r="L99" s="12">
        <v>10.6560326960001</v>
      </c>
      <c r="M99" s="12">
        <v>20.012444945698402</v>
      </c>
    </row>
    <row r="100" spans="1:13" x14ac:dyDescent="0.35">
      <c r="A100" s="8" t="s">
        <v>78</v>
      </c>
      <c r="B100" s="8" t="s">
        <v>88</v>
      </c>
      <c r="C100" s="12">
        <v>0.94930000000000003</v>
      </c>
      <c r="D100" s="18">
        <v>1.0275551890000001</v>
      </c>
      <c r="E100" s="19">
        <v>0.96115711366273282</v>
      </c>
      <c r="F100" s="19">
        <v>0.61430637726588411</v>
      </c>
      <c r="G100" s="22">
        <v>643</v>
      </c>
      <c r="H100" s="15">
        <v>-4.4177049999999998</v>
      </c>
      <c r="I100" s="15">
        <v>2.9289076902439528</v>
      </c>
      <c r="J100" s="8">
        <f>1391-28</f>
        <v>1363</v>
      </c>
      <c r="K100" s="12">
        <v>3.05</v>
      </c>
      <c r="L100" s="12">
        <v>24.872808295999999</v>
      </c>
      <c r="M100" s="12">
        <v>43.513147345698599</v>
      </c>
    </row>
    <row r="101" spans="1:13" x14ac:dyDescent="0.35">
      <c r="A101" s="8" t="s">
        <v>79</v>
      </c>
      <c r="B101" s="8" t="s">
        <v>88</v>
      </c>
      <c r="C101" s="12">
        <v>0.98824999999999985</v>
      </c>
      <c r="D101" s="18">
        <v>0.93100988100000004</v>
      </c>
      <c r="E101" s="19">
        <v>1.0117964341352352</v>
      </c>
      <c r="F101" s="19">
        <v>0.83248468087618466</v>
      </c>
      <c r="G101" s="22">
        <v>375</v>
      </c>
      <c r="H101" s="15">
        <v>5.5158930000000002</v>
      </c>
      <c r="I101" s="15">
        <v>4.173186268412274</v>
      </c>
      <c r="J101" s="8">
        <f>1395-47</f>
        <v>1348</v>
      </c>
      <c r="K101" s="12">
        <v>4.1364625000000004</v>
      </c>
      <c r="L101" s="12">
        <v>6.2875446960000501</v>
      </c>
      <c r="M101" s="12">
        <v>12.6624762456985</v>
      </c>
    </row>
    <row r="102" spans="1:13" x14ac:dyDescent="0.35">
      <c r="A102" s="8" t="s">
        <v>80</v>
      </c>
      <c r="B102" s="8" t="s">
        <v>88</v>
      </c>
      <c r="C102" s="12">
        <v>0.81546666666666667</v>
      </c>
      <c r="D102" s="18">
        <v>0.69425205800000001</v>
      </c>
      <c r="E102" s="19">
        <v>0.95801443319111934</v>
      </c>
      <c r="F102" s="19">
        <v>0.84406113654894266</v>
      </c>
      <c r="G102" s="22">
        <v>436</v>
      </c>
      <c r="H102" s="15">
        <v>0.31596400000000002</v>
      </c>
      <c r="I102" s="15">
        <v>3.5171958979499744</v>
      </c>
      <c r="J102" s="8">
        <f>1305.5-39.5</f>
        <v>1266</v>
      </c>
      <c r="K102" s="12">
        <v>2.96</v>
      </c>
      <c r="L102" s="12">
        <v>9.0327609959999702</v>
      </c>
      <c r="M102" s="12">
        <v>24.884729645698599</v>
      </c>
    </row>
    <row r="103" spans="1:13" x14ac:dyDescent="0.35">
      <c r="A103" s="8" t="s">
        <v>81</v>
      </c>
      <c r="B103" s="8" t="s">
        <v>88</v>
      </c>
      <c r="C103" s="12">
        <v>0.40329999999999999</v>
      </c>
      <c r="D103" s="18">
        <v>1.085657037</v>
      </c>
      <c r="E103" s="19">
        <v>0.91077739642255251</v>
      </c>
      <c r="F103" s="19">
        <v>0.92535155617166676</v>
      </c>
      <c r="G103" s="22">
        <v>498</v>
      </c>
      <c r="H103" s="15">
        <v>0.33693810000000002</v>
      </c>
      <c r="I103" s="15">
        <v>4.1613680022349753</v>
      </c>
      <c r="J103" s="8">
        <f>1406-63</f>
        <v>1343</v>
      </c>
      <c r="K103" s="12">
        <v>4.34</v>
      </c>
      <c r="L103" s="12">
        <v>40.457688695999899</v>
      </c>
      <c r="M103" s="12">
        <v>70.319173745698507</v>
      </c>
    </row>
    <row r="104" spans="1:13" x14ac:dyDescent="0.35">
      <c r="A104" s="8" t="s">
        <v>82</v>
      </c>
      <c r="B104" s="8" t="s">
        <v>88</v>
      </c>
      <c r="C104" s="12">
        <v>0.71129999999999993</v>
      </c>
      <c r="D104" s="18">
        <v>1.1152490159999999</v>
      </c>
      <c r="E104" s="19">
        <v>0.98040129272354615</v>
      </c>
      <c r="F104" s="19">
        <v>0.8313079695422505</v>
      </c>
      <c r="G104" s="22">
        <v>681</v>
      </c>
      <c r="H104" s="15">
        <v>-15.96443</v>
      </c>
      <c r="I104" s="15">
        <v>3.7693773260761385</v>
      </c>
      <c r="J104" s="8">
        <f>899.5-64.5</f>
        <v>835</v>
      </c>
      <c r="K104" s="12">
        <v>4.29</v>
      </c>
      <c r="L104" s="12">
        <v>38.326780196000001</v>
      </c>
      <c r="M104" s="12">
        <v>73.470122645698495</v>
      </c>
    </row>
    <row r="105" spans="1:13" x14ac:dyDescent="0.35">
      <c r="A105" s="8" t="s">
        <v>83</v>
      </c>
      <c r="B105" s="8" t="s">
        <v>88</v>
      </c>
      <c r="C105" s="12">
        <v>0.97020000000000006</v>
      </c>
      <c r="D105" s="18">
        <v>0.87215871099999998</v>
      </c>
      <c r="E105" s="19">
        <v>1.0010669470490898</v>
      </c>
      <c r="F105" s="19">
        <v>0.7760731658212906</v>
      </c>
      <c r="G105" s="22">
        <v>627</v>
      </c>
      <c r="H105" s="15">
        <v>-16.803080000000001</v>
      </c>
      <c r="I105" s="15">
        <v>5.4329692908744054</v>
      </c>
      <c r="J105" s="8">
        <f>786.5-56.5</f>
        <v>730</v>
      </c>
      <c r="K105" s="12">
        <v>5.2113727272727282</v>
      </c>
      <c r="L105" s="12">
        <v>9.0614179960000403</v>
      </c>
      <c r="M105" s="12">
        <v>21.9991525456985</v>
      </c>
    </row>
    <row r="106" spans="1:13" x14ac:dyDescent="0.35">
      <c r="A106" s="8" t="s">
        <v>84</v>
      </c>
      <c r="B106" s="8" t="s">
        <v>88</v>
      </c>
      <c r="C106" s="12">
        <v>0.97180000000000011</v>
      </c>
      <c r="D106" s="18">
        <v>0.95973051399999998</v>
      </c>
      <c r="E106" s="19">
        <v>0.99511736088524727</v>
      </c>
      <c r="F106" s="19">
        <v>0.85428103690776003</v>
      </c>
      <c r="G106" s="22">
        <v>758</v>
      </c>
      <c r="H106" s="15">
        <v>-21.078859999999999</v>
      </c>
      <c r="I106" s="15">
        <v>4.9329808219231985</v>
      </c>
      <c r="J106" s="8">
        <f>885-172</f>
        <v>713</v>
      </c>
      <c r="K106" s="12">
        <v>4.8971000000000009</v>
      </c>
      <c r="L106" s="12">
        <v>19.144681596000002</v>
      </c>
      <c r="M106" s="12">
        <v>31.2542617456985</v>
      </c>
    </row>
    <row r="107" spans="1:13" x14ac:dyDescent="0.35">
      <c r="A107" s="8" t="s">
        <v>85</v>
      </c>
      <c r="B107" s="8" t="s">
        <v>88</v>
      </c>
      <c r="C107" s="12">
        <v>0.93669999999999998</v>
      </c>
      <c r="D107" s="18">
        <v>1.1367922049999999</v>
      </c>
      <c r="E107" s="19">
        <v>0.997515296916196</v>
      </c>
      <c r="F107" s="19">
        <v>0.77538511795565546</v>
      </c>
      <c r="G107" s="22">
        <v>1106</v>
      </c>
      <c r="H107" s="15">
        <v>-5.8416699999999997</v>
      </c>
      <c r="I107" s="15">
        <v>5.6095944092252203</v>
      </c>
      <c r="J107" s="8">
        <f>1128.5-49.5</f>
        <v>1079</v>
      </c>
      <c r="K107" s="12">
        <v>5.0234350000000001</v>
      </c>
      <c r="L107" s="12">
        <v>20.6262132959999</v>
      </c>
      <c r="M107" s="12">
        <v>39.780699045698498</v>
      </c>
    </row>
    <row r="108" spans="1:13" x14ac:dyDescent="0.35">
      <c r="A108" s="8" t="s">
        <v>86</v>
      </c>
      <c r="B108" s="8" t="s">
        <v>88</v>
      </c>
      <c r="C108" s="12">
        <v>0.90164999999999995</v>
      </c>
      <c r="D108" s="18">
        <v>0.90124640199999995</v>
      </c>
      <c r="E108" s="19">
        <v>0.98738456468959157</v>
      </c>
      <c r="F108" s="19">
        <v>0.77782235261610877</v>
      </c>
      <c r="G108" s="22">
        <v>542</v>
      </c>
      <c r="H108" s="15">
        <v>0.89006320000000005</v>
      </c>
      <c r="I108" s="15">
        <v>3.5670263661590602</v>
      </c>
      <c r="J108" s="8">
        <f>1048-55</f>
        <v>993</v>
      </c>
      <c r="K108" s="12">
        <v>2.9721118181818182</v>
      </c>
      <c r="L108" s="12">
        <v>14.247451496</v>
      </c>
      <c r="M108" s="12">
        <v>26.6291957456985</v>
      </c>
    </row>
    <row r="109" spans="1:13" x14ac:dyDescent="0.35">
      <c r="C109" s="13"/>
      <c r="D109" s="13"/>
      <c r="E109" s="13"/>
      <c r="F109" s="13"/>
      <c r="G109" s="4"/>
      <c r="K109" s="17"/>
      <c r="L109" s="6"/>
      <c r="M109" s="6"/>
    </row>
    <row r="110" spans="1:13" x14ac:dyDescent="0.35">
      <c r="C110" s="13"/>
      <c r="D110" s="13"/>
      <c r="E110" s="13"/>
      <c r="F110" s="13"/>
      <c r="G110" s="4"/>
      <c r="K110" s="17"/>
      <c r="L110" s="6"/>
      <c r="M110" s="6"/>
    </row>
    <row r="111" spans="1:13" x14ac:dyDescent="0.35">
      <c r="C111" s="13"/>
      <c r="D111" s="13"/>
      <c r="E111" s="13"/>
      <c r="F111" s="13"/>
      <c r="G111" s="4"/>
      <c r="K111" s="17"/>
      <c r="L111" s="6"/>
      <c r="M111" s="6"/>
    </row>
    <row r="112" spans="1:13" x14ac:dyDescent="0.35">
      <c r="C112" s="13"/>
      <c r="D112" s="13"/>
      <c r="E112" s="13"/>
      <c r="F112" s="13"/>
      <c r="G112" s="4"/>
    </row>
    <row r="113" spans="3:7" x14ac:dyDescent="0.35">
      <c r="C113" s="13"/>
      <c r="D113" s="13"/>
      <c r="E113" s="13"/>
      <c r="F113" s="13"/>
      <c r="G113" s="4"/>
    </row>
    <row r="114" spans="3:7" x14ac:dyDescent="0.35">
      <c r="C114" s="13"/>
      <c r="D114" s="13"/>
      <c r="E114" s="13"/>
      <c r="F114" s="13"/>
      <c r="G114" s="4"/>
    </row>
    <row r="115" spans="3:7" x14ac:dyDescent="0.35">
      <c r="C115" s="13"/>
      <c r="D115" s="13"/>
      <c r="E115" s="13"/>
      <c r="F115" s="13"/>
      <c r="G115" s="4"/>
    </row>
    <row r="116" spans="3:7" x14ac:dyDescent="0.35">
      <c r="C116" s="13"/>
      <c r="D116" s="13"/>
      <c r="E116" s="13"/>
      <c r="F116" s="13"/>
      <c r="G116" s="4"/>
    </row>
    <row r="117" spans="3:7" x14ac:dyDescent="0.35">
      <c r="C117" s="13"/>
      <c r="D117" s="13"/>
      <c r="E117" s="13"/>
      <c r="F117" s="13"/>
      <c r="G117" s="4"/>
    </row>
    <row r="118" spans="3:7" x14ac:dyDescent="0.35">
      <c r="C118" s="13"/>
      <c r="D118" s="13"/>
      <c r="E118" s="13"/>
      <c r="F118" s="13"/>
      <c r="G118" s="4"/>
    </row>
    <row r="119" spans="3:7" x14ac:dyDescent="0.35">
      <c r="C119" s="13"/>
      <c r="D119" s="13"/>
      <c r="E119" s="13"/>
      <c r="F119" s="13"/>
      <c r="G119" s="4"/>
    </row>
    <row r="120" spans="3:7" x14ac:dyDescent="0.35">
      <c r="C120" s="13"/>
      <c r="D120" s="13"/>
      <c r="E120" s="13"/>
      <c r="F120" s="13"/>
      <c r="G120" s="4"/>
    </row>
    <row r="121" spans="3:7" x14ac:dyDescent="0.35">
      <c r="C121" s="13"/>
      <c r="D121" s="13"/>
      <c r="E121" s="13"/>
      <c r="F121" s="13"/>
      <c r="G121" s="4"/>
    </row>
    <row r="122" spans="3:7" x14ac:dyDescent="0.35">
      <c r="C122" s="13"/>
      <c r="D122" s="13"/>
      <c r="E122" s="13"/>
      <c r="F122" s="13"/>
      <c r="G122" s="4"/>
    </row>
    <row r="123" spans="3:7" x14ac:dyDescent="0.35">
      <c r="C123" s="13"/>
      <c r="D123" s="13"/>
      <c r="E123" s="13"/>
      <c r="F123" s="13"/>
      <c r="G123" s="4"/>
    </row>
    <row r="124" spans="3:7" x14ac:dyDescent="0.35">
      <c r="G124" s="4"/>
    </row>
    <row r="125" spans="3:7" x14ac:dyDescent="0.35">
      <c r="G125" s="4"/>
    </row>
    <row r="126" spans="3:7" x14ac:dyDescent="0.35">
      <c r="G126" s="4"/>
    </row>
    <row r="127" spans="3:7" x14ac:dyDescent="0.35">
      <c r="G127" s="4"/>
    </row>
    <row r="128" spans="3:7" x14ac:dyDescent="0.35">
      <c r="G128" s="4"/>
    </row>
    <row r="129" spans="7:11" x14ac:dyDescent="0.35">
      <c r="G129" s="4"/>
    </row>
    <row r="130" spans="7:11" x14ac:dyDescent="0.35">
      <c r="G130" s="4"/>
    </row>
    <row r="131" spans="7:11" x14ac:dyDescent="0.35">
      <c r="G131" s="4"/>
    </row>
    <row r="132" spans="7:11" x14ac:dyDescent="0.35">
      <c r="G132" s="4"/>
    </row>
    <row r="133" spans="7:11" x14ac:dyDescent="0.35">
      <c r="G133" s="4"/>
    </row>
    <row r="134" spans="7:11" x14ac:dyDescent="0.35">
      <c r="G134" s="4"/>
    </row>
    <row r="135" spans="7:11" x14ac:dyDescent="0.35">
      <c r="G135" s="4"/>
    </row>
    <row r="136" spans="7:11" x14ac:dyDescent="0.35">
      <c r="G136" s="4"/>
    </row>
    <row r="137" spans="7:11" x14ac:dyDescent="0.35">
      <c r="G137" s="4"/>
      <c r="K137" s="17"/>
    </row>
    <row r="138" spans="7:11" x14ac:dyDescent="0.35">
      <c r="G138" s="4"/>
      <c r="K138" s="17"/>
    </row>
    <row r="139" spans="7:11" x14ac:dyDescent="0.35">
      <c r="G139" s="4"/>
      <c r="K139" s="17"/>
    </row>
    <row r="140" spans="7:11" x14ac:dyDescent="0.35">
      <c r="G140" s="4"/>
      <c r="K140" s="17"/>
    </row>
    <row r="141" spans="7:11" x14ac:dyDescent="0.35">
      <c r="G141" s="4"/>
      <c r="K141" s="17"/>
    </row>
    <row r="142" spans="7:11" x14ac:dyDescent="0.35">
      <c r="G142" s="4"/>
      <c r="K142" s="17"/>
    </row>
    <row r="143" spans="7:11" x14ac:dyDescent="0.35">
      <c r="G143" s="3"/>
      <c r="K143" s="17"/>
    </row>
    <row r="144" spans="7:11" x14ac:dyDescent="0.35">
      <c r="G144" s="3"/>
      <c r="K144" s="17"/>
    </row>
    <row r="145" spans="7:11" x14ac:dyDescent="0.35">
      <c r="G145" s="3"/>
      <c r="K145" s="17"/>
    </row>
    <row r="146" spans="7:11" x14ac:dyDescent="0.35">
      <c r="G146" s="3"/>
      <c r="K146" s="17"/>
    </row>
    <row r="147" spans="7:11" x14ac:dyDescent="0.35">
      <c r="G147" s="3"/>
      <c r="K147" s="17"/>
    </row>
    <row r="148" spans="7:11" x14ac:dyDescent="0.35">
      <c r="G148" s="3"/>
      <c r="K148" s="17"/>
    </row>
    <row r="149" spans="7:11" x14ac:dyDescent="0.35">
      <c r="G149" s="3"/>
      <c r="K149" s="17"/>
    </row>
    <row r="150" spans="7:11" x14ac:dyDescent="0.35">
      <c r="G150" s="3"/>
      <c r="K150" s="17"/>
    </row>
    <row r="151" spans="7:11" x14ac:dyDescent="0.35">
      <c r="G151" s="3"/>
      <c r="K151" s="17"/>
    </row>
    <row r="152" spans="7:11" x14ac:dyDescent="0.35">
      <c r="G152" s="3"/>
      <c r="K152" s="17"/>
    </row>
    <row r="153" spans="7:11" x14ac:dyDescent="0.35">
      <c r="G153" s="3"/>
    </row>
    <row r="154" spans="7:11" x14ac:dyDescent="0.35">
      <c r="G154" s="3"/>
    </row>
    <row r="155" spans="7:11" x14ac:dyDescent="0.35">
      <c r="G155" s="3"/>
    </row>
    <row r="156" spans="7:11" x14ac:dyDescent="0.35">
      <c r="G156" s="3"/>
    </row>
    <row r="157" spans="7:11" x14ac:dyDescent="0.35">
      <c r="G157" s="3"/>
    </row>
    <row r="158" spans="7:11" x14ac:dyDescent="0.35">
      <c r="G158" s="3"/>
    </row>
    <row r="159" spans="7:11" x14ac:dyDescent="0.35">
      <c r="G159" s="3"/>
    </row>
    <row r="160" spans="7:11" x14ac:dyDescent="0.35">
      <c r="G160" s="3"/>
    </row>
    <row r="161" spans="7:7" x14ac:dyDescent="0.35">
      <c r="G161" s="3"/>
    </row>
    <row r="162" spans="7:7" x14ac:dyDescent="0.35">
      <c r="G162" s="3"/>
    </row>
    <row r="163" spans="7:7" x14ac:dyDescent="0.35">
      <c r="G163" s="3"/>
    </row>
    <row r="164" spans="7:7" x14ac:dyDescent="0.35">
      <c r="G164" s="3"/>
    </row>
    <row r="165" spans="7:7" x14ac:dyDescent="0.35">
      <c r="G165" s="3"/>
    </row>
    <row r="166" spans="7:7" x14ac:dyDescent="0.35">
      <c r="G166" s="3"/>
    </row>
    <row r="167" spans="7:7" x14ac:dyDescent="0.35">
      <c r="G167" s="3"/>
    </row>
    <row r="168" spans="7:7" x14ac:dyDescent="0.35">
      <c r="G168" s="3"/>
    </row>
    <row r="169" spans="7:7" x14ac:dyDescent="0.35">
      <c r="G169" s="3"/>
    </row>
    <row r="170" spans="7:7" x14ac:dyDescent="0.35">
      <c r="G170" s="3"/>
    </row>
    <row r="171" spans="7:7" x14ac:dyDescent="0.35">
      <c r="G171" s="3"/>
    </row>
    <row r="172" spans="7:7" x14ac:dyDescent="0.35">
      <c r="G172" s="3"/>
    </row>
    <row r="173" spans="7:7" x14ac:dyDescent="0.35">
      <c r="G173" s="3"/>
    </row>
    <row r="174" spans="7:7" x14ac:dyDescent="0.35">
      <c r="G174" s="3"/>
    </row>
    <row r="175" spans="7:7" x14ac:dyDescent="0.35">
      <c r="G175" s="3"/>
    </row>
    <row r="176" spans="7:7" x14ac:dyDescent="0.35">
      <c r="G176" s="3"/>
    </row>
    <row r="177" spans="7:7" x14ac:dyDescent="0.35">
      <c r="G177" s="3"/>
    </row>
    <row r="178" spans="7:7" x14ac:dyDescent="0.35">
      <c r="G178" s="3"/>
    </row>
    <row r="179" spans="7:7" x14ac:dyDescent="0.35">
      <c r="G179" s="3"/>
    </row>
    <row r="180" spans="7:7" x14ac:dyDescent="0.35">
      <c r="G180" s="3"/>
    </row>
    <row r="181" spans="7:7" x14ac:dyDescent="0.35">
      <c r="G181" s="3"/>
    </row>
    <row r="182" spans="7:7" x14ac:dyDescent="0.35">
      <c r="G182" s="3"/>
    </row>
    <row r="183" spans="7:7" x14ac:dyDescent="0.35">
      <c r="G183" s="3"/>
    </row>
    <row r="184" spans="7:7" x14ac:dyDescent="0.35">
      <c r="G184" s="3"/>
    </row>
    <row r="185" spans="7:7" x14ac:dyDescent="0.35">
      <c r="G185" s="3"/>
    </row>
    <row r="186" spans="7:7" x14ac:dyDescent="0.35">
      <c r="G186" s="3"/>
    </row>
    <row r="187" spans="7:7" x14ac:dyDescent="0.35">
      <c r="G187" s="3"/>
    </row>
    <row r="188" spans="7:7" x14ac:dyDescent="0.35">
      <c r="G188" s="3"/>
    </row>
    <row r="189" spans="7:7" x14ac:dyDescent="0.35">
      <c r="G189" s="3"/>
    </row>
    <row r="190" spans="7:7" x14ac:dyDescent="0.35">
      <c r="G190" s="3"/>
    </row>
    <row r="191" spans="7:7" x14ac:dyDescent="0.35">
      <c r="G191" s="3"/>
    </row>
    <row r="192" spans="7:7" x14ac:dyDescent="0.35">
      <c r="G192" s="3"/>
    </row>
    <row r="193" spans="7:7" x14ac:dyDescent="0.35">
      <c r="G193" s="3"/>
    </row>
    <row r="194" spans="7:7" x14ac:dyDescent="0.35">
      <c r="G194" s="3"/>
    </row>
    <row r="195" spans="7:7" x14ac:dyDescent="0.35">
      <c r="G195" s="3"/>
    </row>
    <row r="196" spans="7:7" x14ac:dyDescent="0.35">
      <c r="G196" s="3"/>
    </row>
    <row r="197" spans="7:7" x14ac:dyDescent="0.35">
      <c r="G197" s="3"/>
    </row>
    <row r="198" spans="7:7" x14ac:dyDescent="0.35">
      <c r="G198" s="3"/>
    </row>
    <row r="199" spans="7:7" x14ac:dyDescent="0.35">
      <c r="G199" s="3"/>
    </row>
    <row r="200" spans="7:7" x14ac:dyDescent="0.35">
      <c r="G200" s="3"/>
    </row>
    <row r="201" spans="7:7" x14ac:dyDescent="0.35">
      <c r="G201" s="3"/>
    </row>
    <row r="202" spans="7:7" x14ac:dyDescent="0.35">
      <c r="G202" s="3"/>
    </row>
    <row r="203" spans="7:7" x14ac:dyDescent="0.35">
      <c r="G203" s="3"/>
    </row>
    <row r="204" spans="7:7" x14ac:dyDescent="0.35">
      <c r="G204" s="3"/>
    </row>
    <row r="205" spans="7:7" x14ac:dyDescent="0.35">
      <c r="G205" s="3"/>
    </row>
    <row r="206" spans="7:7" x14ac:dyDescent="0.35">
      <c r="G206" s="3"/>
    </row>
    <row r="207" spans="7:7" x14ac:dyDescent="0.35">
      <c r="G207" s="3"/>
    </row>
    <row r="208" spans="7:7" x14ac:dyDescent="0.35">
      <c r="G208" s="3"/>
    </row>
    <row r="209" spans="7:7" x14ac:dyDescent="0.35">
      <c r="G209" s="3"/>
    </row>
    <row r="210" spans="7:7" x14ac:dyDescent="0.35">
      <c r="G210" s="3"/>
    </row>
    <row r="211" spans="7:7" x14ac:dyDescent="0.35">
      <c r="G211" s="3"/>
    </row>
    <row r="212" spans="7:7" x14ac:dyDescent="0.35">
      <c r="G212" s="3"/>
    </row>
    <row r="213" spans="7:7" x14ac:dyDescent="0.35">
      <c r="G213" s="3"/>
    </row>
    <row r="214" spans="7:7" x14ac:dyDescent="0.35">
      <c r="G214" s="3"/>
    </row>
    <row r="215" spans="7:7" x14ac:dyDescent="0.35">
      <c r="G215" s="3"/>
    </row>
    <row r="216" spans="7:7" x14ac:dyDescent="0.35">
      <c r="G216" s="3"/>
    </row>
    <row r="217" spans="7:7" x14ac:dyDescent="0.35">
      <c r="G217" s="3"/>
    </row>
    <row r="218" spans="7:7" x14ac:dyDescent="0.35">
      <c r="G218" s="3"/>
    </row>
    <row r="219" spans="7:7" x14ac:dyDescent="0.35">
      <c r="G219" s="3"/>
    </row>
    <row r="220" spans="7:7" x14ac:dyDescent="0.35">
      <c r="G220" s="3"/>
    </row>
    <row r="221" spans="7:7" x14ac:dyDescent="0.35">
      <c r="G221" s="3"/>
    </row>
    <row r="222" spans="7:7" x14ac:dyDescent="0.35">
      <c r="G222" s="3"/>
    </row>
    <row r="223" spans="7:7" x14ac:dyDescent="0.35">
      <c r="G223" s="3"/>
    </row>
    <row r="224" spans="7:7" x14ac:dyDescent="0.35">
      <c r="G224" s="3"/>
    </row>
    <row r="225" spans="7:7" x14ac:dyDescent="0.35">
      <c r="G225" s="3"/>
    </row>
    <row r="226" spans="7:7" x14ac:dyDescent="0.35">
      <c r="G226" s="3"/>
    </row>
    <row r="227" spans="7:7" x14ac:dyDescent="0.35">
      <c r="G227" s="3"/>
    </row>
    <row r="228" spans="7:7" x14ac:dyDescent="0.35">
      <c r="G228" s="3"/>
    </row>
    <row r="229" spans="7:7" x14ac:dyDescent="0.35">
      <c r="G229" s="3"/>
    </row>
    <row r="230" spans="7:7" x14ac:dyDescent="0.35">
      <c r="G230" s="3"/>
    </row>
    <row r="231" spans="7:7" x14ac:dyDescent="0.35">
      <c r="G231" s="3"/>
    </row>
    <row r="232" spans="7:7" x14ac:dyDescent="0.35">
      <c r="G232" s="3"/>
    </row>
    <row r="233" spans="7:7" x14ac:dyDescent="0.35">
      <c r="G233" s="3"/>
    </row>
    <row r="234" spans="7:7" x14ac:dyDescent="0.35">
      <c r="G234" s="3"/>
    </row>
    <row r="235" spans="7:7" x14ac:dyDescent="0.35">
      <c r="G235" s="3"/>
    </row>
    <row r="236" spans="7:7" x14ac:dyDescent="0.35">
      <c r="G236" s="3"/>
    </row>
    <row r="237" spans="7:7" x14ac:dyDescent="0.35">
      <c r="G237" s="3"/>
    </row>
    <row r="238" spans="7:7" x14ac:dyDescent="0.35">
      <c r="G238" s="3"/>
    </row>
    <row r="239" spans="7:7" x14ac:dyDescent="0.35">
      <c r="G239" s="3"/>
    </row>
    <row r="240" spans="7:7" x14ac:dyDescent="0.35">
      <c r="G240" s="3"/>
    </row>
    <row r="241" spans="7:7" x14ac:dyDescent="0.35">
      <c r="G241" s="3"/>
    </row>
    <row r="242" spans="7:7" x14ac:dyDescent="0.35">
      <c r="G242" s="3"/>
    </row>
    <row r="243" spans="7:7" x14ac:dyDescent="0.35">
      <c r="G243" s="3"/>
    </row>
    <row r="244" spans="7:7" x14ac:dyDescent="0.35">
      <c r="G244" s="3"/>
    </row>
    <row r="245" spans="7:7" x14ac:dyDescent="0.35">
      <c r="G245" s="3"/>
    </row>
    <row r="246" spans="7:7" x14ac:dyDescent="0.35">
      <c r="G246" s="3"/>
    </row>
    <row r="247" spans="7:7" x14ac:dyDescent="0.35">
      <c r="G247" s="3"/>
    </row>
    <row r="248" spans="7:7" x14ac:dyDescent="0.35">
      <c r="G248" s="3"/>
    </row>
    <row r="249" spans="7:7" x14ac:dyDescent="0.35">
      <c r="G249" s="3"/>
    </row>
    <row r="250" spans="7:7" x14ac:dyDescent="0.35">
      <c r="G250" s="3"/>
    </row>
    <row r="251" spans="7:7" x14ac:dyDescent="0.35">
      <c r="G251" s="3"/>
    </row>
    <row r="252" spans="7:7" x14ac:dyDescent="0.35">
      <c r="G252" s="3"/>
    </row>
    <row r="253" spans="7:7" x14ac:dyDescent="0.35">
      <c r="G253" s="1"/>
    </row>
    <row r="254" spans="7:7" x14ac:dyDescent="0.35">
      <c r="G254" s="1"/>
    </row>
    <row r="255" spans="7:7" x14ac:dyDescent="0.35">
      <c r="G255" s="1"/>
    </row>
    <row r="256" spans="7:7" x14ac:dyDescent="0.35">
      <c r="G256" s="1"/>
    </row>
    <row r="257" spans="7:7" x14ac:dyDescent="0.35">
      <c r="G257" s="1"/>
    </row>
    <row r="258" spans="7:7" x14ac:dyDescent="0.35">
      <c r="G258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2013-10-17T09:38:35Z</dcterms:created>
  <dcterms:modified xsi:type="dcterms:W3CDTF">2023-03-02T10:05:49Z</dcterms:modified>
</cp:coreProperties>
</file>