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carr/Documents/MANUSCRIPTS/Manuscripts 2025/Hana aphid paper/Last Mile for Hana's aphid paper/Submission files/"/>
    </mc:Choice>
  </mc:AlternateContent>
  <xr:revisionPtr revIDLastSave="0" documentId="8_{64E0C922-B99E-4E4B-9A62-BD04F8557A60}" xr6:coauthVersionLast="47" xr6:coauthVersionMax="47" xr10:uidLastSave="{00000000-0000-0000-0000-000000000000}"/>
  <bookViews>
    <workbookView xWindow="4880" yWindow="500" windowWidth="37760" windowHeight="22720" activeTab="2" xr2:uid="{99572464-E401-0C4D-94F3-153A899611D8}"/>
  </bookViews>
  <sheets>
    <sheet name="File S1 Azuma et al" sheetId="4" r:id="rId1"/>
    <sheet name="Disease progression &amp; Myzus set" sheetId="1" r:id="rId2"/>
    <sheet name="Gen v Spec settling and olfacto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9" i="2" l="1"/>
  <c r="I80" i="2" s="1"/>
  <c r="C79" i="2"/>
  <c r="D80" i="2" s="1"/>
  <c r="H71" i="2"/>
  <c r="I72" i="2" s="1"/>
  <c r="C71" i="2"/>
  <c r="D72" i="2" s="1"/>
  <c r="H63" i="2"/>
  <c r="I64" i="2" s="1"/>
  <c r="C63" i="2"/>
  <c r="D64" i="2" s="1"/>
  <c r="H26" i="2"/>
  <c r="I27" i="2" s="1"/>
  <c r="C26" i="2"/>
  <c r="D27" i="2" s="1"/>
  <c r="H16" i="2"/>
  <c r="I17" i="2" s="1"/>
  <c r="C16" i="2"/>
  <c r="D17" i="2" s="1"/>
  <c r="H8" i="2"/>
  <c r="I9" i="2" s="1"/>
  <c r="C8" i="2"/>
  <c r="D9" i="2" s="1"/>
  <c r="H54" i="2"/>
  <c r="I55" i="2" s="1"/>
  <c r="C54" i="2"/>
  <c r="D55" i="2" s="1"/>
  <c r="H44" i="2"/>
  <c r="I45" i="2" s="1"/>
  <c r="C44" i="2"/>
  <c r="D45" i="2" s="1"/>
  <c r="H36" i="2"/>
  <c r="I37" i="2" s="1"/>
  <c r="C36" i="2"/>
  <c r="D37" i="2" s="1"/>
  <c r="G64" i="1"/>
  <c r="G65" i="1" s="1"/>
  <c r="F64" i="1"/>
  <c r="F65" i="1" s="1"/>
  <c r="E64" i="1"/>
  <c r="D64" i="1"/>
  <c r="G51" i="1"/>
  <c r="G52" i="1" s="1"/>
  <c r="F51" i="1"/>
  <c r="F52" i="1" s="1"/>
  <c r="E51" i="1"/>
  <c r="D51" i="1"/>
  <c r="H50" i="1"/>
  <c r="H49" i="1"/>
  <c r="H48" i="1"/>
  <c r="H47" i="1"/>
  <c r="H46" i="1"/>
  <c r="H45" i="1"/>
  <c r="H44" i="1"/>
  <c r="H43" i="1"/>
  <c r="H42" i="1"/>
  <c r="H52" i="1" s="1"/>
  <c r="H53" i="1" s="1"/>
  <c r="H41" i="1"/>
  <c r="H40" i="1"/>
  <c r="H39" i="1"/>
  <c r="H51" i="1" s="1"/>
  <c r="G35" i="1"/>
  <c r="G34" i="1"/>
  <c r="F34" i="1"/>
  <c r="F35" i="1" s="1"/>
  <c r="E34" i="1"/>
  <c r="D34" i="1"/>
  <c r="H33" i="1"/>
  <c r="H32" i="1"/>
  <c r="H31" i="1"/>
  <c r="H30" i="1"/>
  <c r="H29" i="1"/>
  <c r="H28" i="1"/>
  <c r="H27" i="1"/>
  <c r="H26" i="1"/>
  <c r="H25" i="1"/>
  <c r="H24" i="1"/>
  <c r="H23" i="1"/>
  <c r="H22" i="1"/>
  <c r="H35" i="1" s="1"/>
  <c r="H36" i="1" s="1"/>
  <c r="G17" i="1"/>
  <c r="G18" i="1" s="1"/>
  <c r="F17" i="1"/>
  <c r="F18" i="1" s="1"/>
  <c r="E17" i="1"/>
  <c r="D17" i="1"/>
  <c r="H16" i="1"/>
  <c r="H15" i="1"/>
  <c r="H14" i="1"/>
  <c r="H13" i="1"/>
  <c r="H12" i="1"/>
  <c r="H11" i="1"/>
  <c r="H10" i="1"/>
  <c r="H9" i="1"/>
  <c r="H8" i="1"/>
  <c r="H7" i="1"/>
  <c r="H6" i="1"/>
  <c r="H18" i="1" s="1"/>
  <c r="H19" i="1" s="1"/>
  <c r="H5" i="1"/>
  <c r="H17" i="1" s="1"/>
  <c r="H34" i="1" l="1"/>
</calcChain>
</file>

<file path=xl/sharedStrings.xml><?xml version="1.0" encoding="utf-8"?>
<sst xmlns="http://schemas.openxmlformats.org/spreadsheetml/2006/main" count="269" uniqueCount="62">
  <si>
    <t>Time after inoculation experiment 2</t>
  </si>
  <si>
    <t>days after</t>
  </si>
  <si>
    <t>pot no.</t>
  </si>
  <si>
    <t xml:space="preserve">cmv </t>
  </si>
  <si>
    <t>cmv +1hr</t>
  </si>
  <si>
    <t>mock + 1hr</t>
  </si>
  <si>
    <t>cmv + 24hrs</t>
  </si>
  <si>
    <t>mock + 24hrs</t>
  </si>
  <si>
    <t>inocultion</t>
  </si>
  <si>
    <t>symptoms ?</t>
  </si>
  <si>
    <t>N</t>
  </si>
  <si>
    <t>cmv</t>
  </si>
  <si>
    <t>symptoms?</t>
  </si>
  <si>
    <t>Y</t>
  </si>
  <si>
    <t>?</t>
  </si>
  <si>
    <t>CONTROL</t>
  </si>
  <si>
    <t>mock A</t>
  </si>
  <si>
    <t>mock B</t>
  </si>
  <si>
    <t>N/A</t>
  </si>
  <si>
    <t xml:space="preserve">Experimental </t>
  </si>
  <si>
    <t>Dates</t>
  </si>
  <si>
    <t>sown</t>
  </si>
  <si>
    <t>pricked out</t>
  </si>
  <si>
    <t>potted on</t>
  </si>
  <si>
    <t>inoculated</t>
  </si>
  <si>
    <t>n=107</t>
  </si>
  <si>
    <t>n=101</t>
  </si>
  <si>
    <t>n=111</t>
  </si>
  <si>
    <t>n=76</t>
  </si>
  <si>
    <t>p value for binomial</t>
  </si>
  <si>
    <r>
      <t>The (one-tailed) probability of exactly, or fewer than, 29(K) out of 111(</t>
    </r>
    <r>
      <rPr>
        <i/>
        <sz val="10"/>
        <color rgb="FF000000"/>
        <rFont val="Open Sans"/>
      </rPr>
      <t>n</t>
    </r>
    <r>
      <rPr>
        <sz val="10"/>
        <color rgb="FF000000"/>
        <rFont val="Open Sans"/>
      </rPr>
      <t>) is </t>
    </r>
    <r>
      <rPr>
        <i/>
        <sz val="10"/>
        <color rgb="FF000000"/>
        <rFont val="Open Sans"/>
      </rPr>
      <t>p</t>
    </r>
    <r>
      <rPr>
        <sz val="10"/>
        <color rgb="FF000000"/>
        <rFont val="Open Sans"/>
      </rPr>
      <t> &lt; .000001</t>
    </r>
  </si>
  <si>
    <r>
      <t>The (one-tailed) probability of exactly, or greater than, 40(K) out of 76(</t>
    </r>
    <r>
      <rPr>
        <i/>
        <sz val="10"/>
        <color rgb="FF000000"/>
        <rFont val="Open Sans"/>
      </rPr>
      <t>n</t>
    </r>
    <r>
      <rPr>
        <sz val="10"/>
        <color rgb="FF000000"/>
        <rFont val="Open Sans"/>
      </rPr>
      <t>) is </t>
    </r>
    <r>
      <rPr>
        <i/>
        <sz val="10"/>
        <color rgb="FF000000"/>
        <rFont val="Open Sans"/>
      </rPr>
      <t>p</t>
    </r>
    <r>
      <rPr>
        <sz val="10"/>
        <color rgb="FF000000"/>
        <rFont val="Open Sans"/>
      </rPr>
      <t> = .365377</t>
    </r>
  </si>
  <si>
    <r>
      <t>The (one-tailed) probability of exactly, or fewer than, 39(K) out of 101(</t>
    </r>
    <r>
      <rPr>
        <i/>
        <sz val="10"/>
        <color rgb="FF000000"/>
        <rFont val="Open Sans"/>
      </rPr>
      <t>n</t>
    </r>
    <r>
      <rPr>
        <sz val="10"/>
        <color rgb="FF000000"/>
        <rFont val="Open Sans"/>
      </rPr>
      <t>) is </t>
    </r>
    <r>
      <rPr>
        <i/>
        <sz val="10"/>
        <color rgb="FF000000"/>
        <rFont val="Open Sans"/>
      </rPr>
      <t>p</t>
    </r>
    <r>
      <rPr>
        <sz val="10"/>
        <color rgb="FF000000"/>
        <rFont val="Open Sans"/>
      </rPr>
      <t> = .014295</t>
    </r>
  </si>
  <si>
    <r>
      <t>p</t>
    </r>
    <r>
      <rPr>
        <sz val="14"/>
        <color rgb="FF000000"/>
        <rFont val="Open Sans"/>
      </rPr>
      <t> = 0.349491</t>
    </r>
  </si>
  <si>
    <t>Experiment 1s</t>
  </si>
  <si>
    <t>N=50</t>
  </si>
  <si>
    <t xml:space="preserve">        # aphids/plant</t>
  </si>
  <si>
    <t>P value</t>
  </si>
  <si>
    <t>Col ⌀ (A)</t>
  </si>
  <si>
    <t>0.01921</t>
  </si>
  <si>
    <t>0.3018</t>
  </si>
  <si>
    <t>Made a choice:</t>
  </si>
  <si>
    <t>%:</t>
  </si>
  <si>
    <t>Total:</t>
  </si>
  <si>
    <t>Experiment 2s</t>
  </si>
  <si>
    <t>0.3269</t>
  </si>
  <si>
    <t>Experiment 3s</t>
  </si>
  <si>
    <t>0.3915</t>
  </si>
  <si>
    <t>0.69</t>
  </si>
  <si>
    <t>Lipaphis erysimi</t>
  </si>
  <si>
    <t>Myzus persicae</t>
  </si>
  <si>
    <t>Brevicoryne brassicae</t>
  </si>
  <si>
    <t>0.0008554</t>
  </si>
  <si>
    <t>0.00018</t>
  </si>
  <si>
    <t>0.125</t>
  </si>
  <si>
    <t>0.0001221</t>
  </si>
  <si>
    <t>0.7905</t>
  </si>
  <si>
    <t>0.007812</t>
  </si>
  <si>
    <t>Olfactometry assays from PhD (CMV vs CMV as control)</t>
  </si>
  <si>
    <t>CMV (A)</t>
  </si>
  <si>
    <t>CMV (B)</t>
  </si>
  <si>
    <r>
      <rPr>
        <b/>
        <sz val="22"/>
        <color theme="1"/>
        <rFont val="Arial"/>
        <family val="2"/>
      </rPr>
      <t>Azuma et al. File S1.</t>
    </r>
    <r>
      <rPr>
        <sz val="22"/>
        <color theme="1"/>
        <rFont val="Arial"/>
        <family val="2"/>
      </rPr>
      <t xml:space="preserve"> Data used for construction of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</si>
</sst>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4"/>
      <color rgb="FF000000"/>
      <name val="Open Sans"/>
    </font>
    <font>
      <sz val="14"/>
      <color rgb="FF000000"/>
      <name val="Open Sans"/>
    </font>
    <font>
      <sz val="10"/>
      <color rgb="FF000000"/>
      <name val="Open Sans"/>
    </font>
    <font>
      <i/>
      <sz val="10"/>
      <color rgb="FF000000"/>
      <name val="Open Sans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" fontId="0" fillId="0" borderId="3" xfId="0" applyNumberFormat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2" fontId="0" fillId="0" borderId="0" xfId="0" applyNumberFormat="1"/>
    <xf numFmtId="1" fontId="0" fillId="2" borderId="3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0" fillId="4" borderId="3" xfId="0" applyNumberFormat="1" applyFill="1" applyBorder="1" applyAlignment="1">
      <alignment horizontal="center"/>
    </xf>
    <xf numFmtId="14" fontId="0" fillId="0" borderId="3" xfId="0" applyNumberFormat="1" applyBorder="1"/>
    <xf numFmtId="0" fontId="0" fillId="0" borderId="3" xfId="0" applyBorder="1"/>
    <xf numFmtId="0" fontId="4" fillId="0" borderId="0" xfId="0" applyFont="1"/>
    <xf numFmtId="0" fontId="6" fillId="0" borderId="0" xfId="0" applyFont="1" applyAlignment="1">
      <alignment vertical="top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5" borderId="0" xfId="0" applyFill="1"/>
    <xf numFmtId="0" fontId="0" fillId="6" borderId="0" xfId="0" applyFill="1" applyAlignment="1">
      <alignment horizontal="center"/>
    </xf>
    <xf numFmtId="0" fontId="0" fillId="0" borderId="5" xfId="0" applyBorder="1"/>
    <xf numFmtId="11" fontId="0" fillId="0" borderId="5" xfId="0" applyNumberFormat="1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358-094E-ADAC-FAE6A735586B}"/>
              </c:ext>
            </c:extLst>
          </c:dPt>
          <c:val>
            <c:numRef>
              <c:f>'Disease progression &amp; Myzus set'!$K$12:$K$15</c:f>
              <c:numCache>
                <c:formatCode>General</c:formatCode>
                <c:ptCount val="4"/>
                <c:pt idx="0">
                  <c:v>-53</c:v>
                </c:pt>
                <c:pt idx="1">
                  <c:v>-26</c:v>
                </c:pt>
                <c:pt idx="2">
                  <c:v>-39</c:v>
                </c:pt>
                <c:pt idx="3">
                  <c:v>-52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8-094E-ADAC-FAE6A735586B}"/>
            </c:ext>
          </c:extLst>
        </c:ser>
        <c:ser>
          <c:idx val="1"/>
          <c:order val="1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358-094E-ADAC-FAE6A735586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8-094E-ADAC-FAE6A735586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58-094E-ADAC-FAE6A735586B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358-094E-ADAC-FAE6A735586B}"/>
              </c:ext>
            </c:extLst>
          </c:dPt>
          <c:val>
            <c:numRef>
              <c:f>'Disease progression &amp; Myzus set'!$L$12:$L$15</c:f>
              <c:numCache>
                <c:formatCode>General</c:formatCode>
                <c:ptCount val="4"/>
                <c:pt idx="0">
                  <c:v>47</c:v>
                </c:pt>
                <c:pt idx="1">
                  <c:v>74</c:v>
                </c:pt>
                <c:pt idx="2">
                  <c:v>61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58-094E-ADAC-FAE6A7355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54835263"/>
        <c:axId val="654836943"/>
      </c:barChart>
      <c:catAx>
        <c:axId val="654835263"/>
        <c:scaling>
          <c:orientation val="minMax"/>
        </c:scaling>
        <c:delete val="1"/>
        <c:axPos val="l"/>
        <c:majorTickMark val="none"/>
        <c:minorTickMark val="none"/>
        <c:tickLblPos val="nextTo"/>
        <c:crossAx val="654836943"/>
        <c:crosses val="autoZero"/>
        <c:auto val="1"/>
        <c:lblAlgn val="ctr"/>
        <c:lblOffset val="100"/>
        <c:noMultiLvlLbl val="0"/>
      </c:catAx>
      <c:valAx>
        <c:axId val="654836943"/>
        <c:scaling>
          <c:orientation val="minMax"/>
          <c:min val="-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4835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254000</xdr:colOff>
      <xdr:row>21</xdr:row>
      <xdr:rowOff>171450</xdr:rowOff>
    </xdr:from>
    <xdr:to>
      <xdr:col>15</xdr:col>
      <xdr:colOff>698500</xdr:colOff>
      <xdr:row>35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490B28-58E5-D640-912A-3BD2543EC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2E8F-400B-1244-9AF3-7539F559AF2C}">
  <dimension ref="A1:E1"/>
  <sheetViews>
    <sheetView workbookViewId="0">
      <selection activeCell="H7" sqref="H7"/>
    </sheetView>
  </sheetViews>
  <sheetFormatPr baseColWidth="10" defaultRowHeight="16" x14ac:dyDescent="0.2"/>
  <sheetData>
    <row r="1" spans="1:5" ht="28" x14ac:dyDescent="0.3">
      <c r="A1" s="28" t="s">
        <v>61</v>
      </c>
      <c r="B1" s="28"/>
      <c r="C1" s="28"/>
      <c r="D1" s="28"/>
      <c r="E1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CFCB-AB60-2441-AA31-15BAB822D6E5}">
  <dimension ref="A1:L73"/>
  <sheetViews>
    <sheetView workbookViewId="0">
      <selection activeCell="U12" sqref="U12"/>
    </sheetView>
  </sheetViews>
  <sheetFormatPr baseColWidth="10" defaultRowHeight="16" x14ac:dyDescent="0.2"/>
  <cols>
    <col min="10" max="10" width="33.6640625" customWidth="1"/>
  </cols>
  <sheetData>
    <row r="1" spans="1:12" x14ac:dyDescent="0.2">
      <c r="B1" s="1" t="s">
        <v>0</v>
      </c>
      <c r="C1" s="1"/>
      <c r="D1" s="1"/>
    </row>
    <row r="3" spans="1:12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12" x14ac:dyDescent="0.2">
      <c r="A4" s="3" t="s">
        <v>8</v>
      </c>
      <c r="B4" s="3"/>
      <c r="C4" s="3" t="s">
        <v>9</v>
      </c>
      <c r="D4" s="3"/>
      <c r="E4" s="3"/>
      <c r="F4" s="3"/>
      <c r="G4" s="3"/>
    </row>
    <row r="5" spans="1:12" x14ac:dyDescent="0.2">
      <c r="A5" s="4">
        <v>3</v>
      </c>
      <c r="B5" s="4">
        <v>1</v>
      </c>
      <c r="C5" s="4" t="s">
        <v>10</v>
      </c>
      <c r="D5" s="4">
        <v>3</v>
      </c>
      <c r="E5" s="4">
        <v>7</v>
      </c>
      <c r="F5" s="4">
        <v>2</v>
      </c>
      <c r="G5" s="4">
        <v>7</v>
      </c>
      <c r="H5">
        <f>F5/(F5+G5)</f>
        <v>0.22222222222222221</v>
      </c>
    </row>
    <row r="6" spans="1:12" x14ac:dyDescent="0.2">
      <c r="A6" s="4">
        <v>3</v>
      </c>
      <c r="B6" s="4">
        <v>2</v>
      </c>
      <c r="C6" s="4" t="s">
        <v>10</v>
      </c>
      <c r="D6" s="4">
        <v>2</v>
      </c>
      <c r="E6" s="4">
        <v>3</v>
      </c>
      <c r="F6" s="4">
        <v>1</v>
      </c>
      <c r="G6" s="4">
        <v>8</v>
      </c>
      <c r="H6">
        <f t="shared" ref="H6:H16" si="0">F6/(F6+G6)</f>
        <v>0.1111111111111111</v>
      </c>
    </row>
    <row r="7" spans="1:12" x14ac:dyDescent="0.2">
      <c r="A7" s="4">
        <v>3</v>
      </c>
      <c r="B7" s="4">
        <v>3</v>
      </c>
      <c r="C7" s="4" t="s">
        <v>10</v>
      </c>
      <c r="D7" s="4">
        <v>5</v>
      </c>
      <c r="E7" s="4">
        <v>1</v>
      </c>
      <c r="F7" s="4">
        <v>5</v>
      </c>
      <c r="G7" s="4">
        <v>2</v>
      </c>
      <c r="H7">
        <f t="shared" si="0"/>
        <v>0.7142857142857143</v>
      </c>
    </row>
    <row r="8" spans="1:12" x14ac:dyDescent="0.2">
      <c r="A8" s="4">
        <v>3</v>
      </c>
      <c r="B8" s="4">
        <v>4</v>
      </c>
      <c r="C8" s="4" t="s">
        <v>10</v>
      </c>
      <c r="D8" s="4">
        <v>4</v>
      </c>
      <c r="E8" s="4">
        <v>5</v>
      </c>
      <c r="F8" s="4">
        <v>5</v>
      </c>
      <c r="G8" s="4">
        <v>4</v>
      </c>
      <c r="H8">
        <f t="shared" si="0"/>
        <v>0.55555555555555558</v>
      </c>
    </row>
    <row r="9" spans="1:12" x14ac:dyDescent="0.2">
      <c r="A9" s="4">
        <v>3</v>
      </c>
      <c r="B9" s="4">
        <v>5</v>
      </c>
      <c r="C9" s="4" t="s">
        <v>10</v>
      </c>
      <c r="D9" s="4">
        <v>3</v>
      </c>
      <c r="E9" s="4">
        <v>4</v>
      </c>
      <c r="F9" s="4">
        <v>5</v>
      </c>
      <c r="G9" s="4">
        <v>4</v>
      </c>
      <c r="H9">
        <f t="shared" si="0"/>
        <v>0.55555555555555558</v>
      </c>
    </row>
    <row r="10" spans="1:12" x14ac:dyDescent="0.2">
      <c r="A10" s="4">
        <v>3</v>
      </c>
      <c r="B10" s="4">
        <v>6</v>
      </c>
      <c r="C10" s="4" t="s">
        <v>10</v>
      </c>
      <c r="D10" s="4">
        <v>7</v>
      </c>
      <c r="E10" s="4">
        <v>0</v>
      </c>
      <c r="F10" s="4">
        <v>7</v>
      </c>
      <c r="G10" s="4">
        <v>2</v>
      </c>
      <c r="H10">
        <f t="shared" si="0"/>
        <v>0.77777777777777779</v>
      </c>
    </row>
    <row r="11" spans="1:12" x14ac:dyDescent="0.2">
      <c r="A11" s="4">
        <v>3</v>
      </c>
      <c r="B11" s="4">
        <v>7</v>
      </c>
      <c r="C11" s="4" t="s">
        <v>10</v>
      </c>
      <c r="D11" s="4">
        <v>4</v>
      </c>
      <c r="E11" s="4">
        <v>2</v>
      </c>
      <c r="F11" s="4">
        <v>3</v>
      </c>
      <c r="G11" s="4">
        <v>6</v>
      </c>
      <c r="H11">
        <f t="shared" si="0"/>
        <v>0.33333333333333331</v>
      </c>
    </row>
    <row r="12" spans="1:12" x14ac:dyDescent="0.2">
      <c r="A12" s="4">
        <v>3</v>
      </c>
      <c r="B12" s="4">
        <v>8</v>
      </c>
      <c r="C12" s="4" t="s">
        <v>10</v>
      </c>
      <c r="D12" s="4">
        <v>5</v>
      </c>
      <c r="E12" s="4">
        <v>2</v>
      </c>
      <c r="F12" s="4">
        <v>7</v>
      </c>
      <c r="G12" s="4">
        <v>2</v>
      </c>
      <c r="H12">
        <f t="shared" si="0"/>
        <v>0.77777777777777779</v>
      </c>
      <c r="K12">
        <v>-53</v>
      </c>
      <c r="L12">
        <v>47</v>
      </c>
    </row>
    <row r="13" spans="1:12" x14ac:dyDescent="0.2">
      <c r="A13" s="4">
        <v>3</v>
      </c>
      <c r="B13" s="4">
        <v>9</v>
      </c>
      <c r="C13" s="4" t="s">
        <v>10</v>
      </c>
      <c r="D13" s="4">
        <v>8</v>
      </c>
      <c r="E13" s="4">
        <v>0</v>
      </c>
      <c r="F13" s="4">
        <v>6</v>
      </c>
      <c r="G13" s="4">
        <v>4</v>
      </c>
      <c r="H13">
        <f t="shared" si="0"/>
        <v>0.6</v>
      </c>
      <c r="K13">
        <v>-26</v>
      </c>
      <c r="L13">
        <v>74</v>
      </c>
    </row>
    <row r="14" spans="1:12" x14ac:dyDescent="0.2">
      <c r="A14" s="4">
        <v>3</v>
      </c>
      <c r="B14" s="4">
        <v>10</v>
      </c>
      <c r="C14" s="4" t="s">
        <v>10</v>
      </c>
      <c r="D14" s="4">
        <v>3</v>
      </c>
      <c r="E14" s="4">
        <v>4</v>
      </c>
      <c r="F14" s="4">
        <v>3</v>
      </c>
      <c r="G14" s="4">
        <v>5</v>
      </c>
      <c r="H14">
        <f t="shared" si="0"/>
        <v>0.375</v>
      </c>
      <c r="K14">
        <v>-39</v>
      </c>
      <c r="L14">
        <v>61</v>
      </c>
    </row>
    <row r="15" spans="1:12" x14ac:dyDescent="0.2">
      <c r="A15" s="4">
        <v>3</v>
      </c>
      <c r="B15" s="4">
        <v>11</v>
      </c>
      <c r="C15" s="4" t="s">
        <v>10</v>
      </c>
      <c r="D15" s="4">
        <v>3</v>
      </c>
      <c r="E15" s="4">
        <v>3</v>
      </c>
      <c r="F15" s="4">
        <v>3</v>
      </c>
      <c r="G15" s="4">
        <v>6</v>
      </c>
      <c r="H15">
        <f t="shared" si="0"/>
        <v>0.33333333333333331</v>
      </c>
      <c r="K15">
        <v>-52</v>
      </c>
      <c r="L15">
        <v>48</v>
      </c>
    </row>
    <row r="16" spans="1:12" x14ac:dyDescent="0.2">
      <c r="A16" s="4">
        <v>3</v>
      </c>
      <c r="B16" s="4">
        <v>12</v>
      </c>
      <c r="C16" s="4" t="s">
        <v>10</v>
      </c>
      <c r="D16" s="4">
        <v>7</v>
      </c>
      <c r="E16" s="4">
        <v>2</v>
      </c>
      <c r="F16" s="4">
        <v>9</v>
      </c>
      <c r="G16" s="4">
        <v>1</v>
      </c>
      <c r="H16">
        <f t="shared" si="0"/>
        <v>0.9</v>
      </c>
      <c r="J16" t="s">
        <v>29</v>
      </c>
    </row>
    <row r="17" spans="1:10" ht="20" x14ac:dyDescent="0.25">
      <c r="A17" s="4"/>
      <c r="B17" s="4"/>
      <c r="C17" s="4"/>
      <c r="D17" s="5">
        <f>SUM(D5:D16)</f>
        <v>54</v>
      </c>
      <c r="E17" s="5">
        <f>SUM(E5:E16)</f>
        <v>33</v>
      </c>
      <c r="F17" s="5">
        <f>SUM(F5:F16)</f>
        <v>56</v>
      </c>
      <c r="G17" s="5">
        <f>SUM(G5:G16)</f>
        <v>51</v>
      </c>
      <c r="H17" s="6">
        <f>AVERAGE(H5:H16)</f>
        <v>0.52132936507936511</v>
      </c>
      <c r="I17" t="s">
        <v>25</v>
      </c>
      <c r="J17" s="18" t="s">
        <v>33</v>
      </c>
    </row>
    <row r="18" spans="1:10" x14ac:dyDescent="0.2">
      <c r="A18" s="7"/>
      <c r="B18" s="7"/>
      <c r="C18" s="7"/>
      <c r="D18" s="8"/>
      <c r="E18" s="8"/>
      <c r="F18" s="9">
        <f>F17/107</f>
        <v>0.52336448598130836</v>
      </c>
      <c r="G18" s="9">
        <f>G17/107</f>
        <v>0.47663551401869159</v>
      </c>
      <c r="H18">
        <f>STDEV(H5:H16)</f>
        <v>0.24689499240385887</v>
      </c>
    </row>
    <row r="19" spans="1:10" x14ac:dyDescent="0.2">
      <c r="H19">
        <f>H18/SQRT(12)</f>
        <v>7.1272445162969267E-2</v>
      </c>
    </row>
    <row r="20" spans="1:10" x14ac:dyDescent="0.2">
      <c r="A20" s="2" t="s">
        <v>1</v>
      </c>
      <c r="B20" s="2" t="s">
        <v>2</v>
      </c>
      <c r="C20" s="2" t="s">
        <v>11</v>
      </c>
      <c r="D20" s="2" t="s">
        <v>4</v>
      </c>
      <c r="E20" s="2" t="s">
        <v>5</v>
      </c>
      <c r="F20" s="2" t="s">
        <v>6</v>
      </c>
      <c r="G20" s="2" t="s">
        <v>7</v>
      </c>
    </row>
    <row r="21" spans="1:10" x14ac:dyDescent="0.2">
      <c r="A21" s="3" t="s">
        <v>8</v>
      </c>
      <c r="B21" s="3"/>
      <c r="C21" s="3" t="s">
        <v>12</v>
      </c>
      <c r="D21" s="3"/>
      <c r="E21" s="3"/>
      <c r="F21" s="3"/>
      <c r="G21" s="3"/>
    </row>
    <row r="22" spans="1:10" x14ac:dyDescent="0.2">
      <c r="A22" s="4">
        <v>9</v>
      </c>
      <c r="B22" s="4">
        <v>1</v>
      </c>
      <c r="C22" s="4" t="s">
        <v>13</v>
      </c>
      <c r="D22" s="4">
        <v>3</v>
      </c>
      <c r="E22" s="4">
        <v>2</v>
      </c>
      <c r="F22" s="4">
        <v>4</v>
      </c>
      <c r="G22" s="4">
        <v>5</v>
      </c>
      <c r="H22">
        <f>F22/(F22+G22)</f>
        <v>0.44444444444444442</v>
      </c>
    </row>
    <row r="23" spans="1:10" x14ac:dyDescent="0.2">
      <c r="A23" s="4">
        <v>9</v>
      </c>
      <c r="B23" s="4">
        <v>2</v>
      </c>
      <c r="C23" s="4" t="s">
        <v>13</v>
      </c>
      <c r="D23" s="4">
        <v>3</v>
      </c>
      <c r="E23" s="4">
        <v>6</v>
      </c>
      <c r="F23" s="4">
        <v>2</v>
      </c>
      <c r="G23" s="4">
        <v>4</v>
      </c>
      <c r="H23">
        <f t="shared" ref="H23:H33" si="1">F23/(F23+G23)</f>
        <v>0.33333333333333331</v>
      </c>
    </row>
    <row r="24" spans="1:10" x14ac:dyDescent="0.2">
      <c r="A24" s="4">
        <v>9</v>
      </c>
      <c r="B24" s="4">
        <v>3</v>
      </c>
      <c r="C24" s="4" t="s">
        <v>13</v>
      </c>
      <c r="D24" s="4">
        <v>4</v>
      </c>
      <c r="E24" s="4">
        <v>4</v>
      </c>
      <c r="F24" s="4">
        <v>3</v>
      </c>
      <c r="G24" s="4">
        <v>5</v>
      </c>
      <c r="H24">
        <f t="shared" si="1"/>
        <v>0.375</v>
      </c>
    </row>
    <row r="25" spans="1:10" x14ac:dyDescent="0.2">
      <c r="A25" s="4">
        <v>9</v>
      </c>
      <c r="B25" s="4">
        <v>4</v>
      </c>
      <c r="C25" s="4" t="s">
        <v>13</v>
      </c>
      <c r="D25" s="4">
        <v>1</v>
      </c>
      <c r="E25" s="4">
        <v>5</v>
      </c>
      <c r="F25" s="4">
        <v>2</v>
      </c>
      <c r="G25" s="4">
        <v>8</v>
      </c>
      <c r="H25">
        <f t="shared" si="1"/>
        <v>0.2</v>
      </c>
    </row>
    <row r="26" spans="1:10" x14ac:dyDescent="0.2">
      <c r="A26" s="4">
        <v>9</v>
      </c>
      <c r="B26" s="4">
        <v>5</v>
      </c>
      <c r="C26" s="4" t="s">
        <v>13</v>
      </c>
      <c r="D26" s="4">
        <v>2</v>
      </c>
      <c r="E26" s="4">
        <v>6</v>
      </c>
      <c r="F26" s="4">
        <v>1</v>
      </c>
      <c r="G26" s="4">
        <v>4</v>
      </c>
      <c r="H26">
        <f t="shared" si="1"/>
        <v>0.2</v>
      </c>
    </row>
    <row r="27" spans="1:10" x14ac:dyDescent="0.2">
      <c r="A27" s="4">
        <v>9</v>
      </c>
      <c r="B27" s="4">
        <v>6</v>
      </c>
      <c r="C27" s="4" t="s">
        <v>10</v>
      </c>
      <c r="D27" s="4">
        <v>4</v>
      </c>
      <c r="E27" s="4">
        <v>4</v>
      </c>
      <c r="F27" s="4">
        <v>2</v>
      </c>
      <c r="G27" s="4">
        <v>5</v>
      </c>
      <c r="H27">
        <f t="shared" si="1"/>
        <v>0.2857142857142857</v>
      </c>
    </row>
    <row r="28" spans="1:10" x14ac:dyDescent="0.2">
      <c r="A28" s="4">
        <v>9</v>
      </c>
      <c r="B28" s="4">
        <v>7</v>
      </c>
      <c r="C28" s="4" t="s">
        <v>14</v>
      </c>
      <c r="D28" s="4">
        <v>4</v>
      </c>
      <c r="E28" s="4">
        <v>4</v>
      </c>
      <c r="F28" s="4">
        <v>5</v>
      </c>
      <c r="G28" s="4">
        <v>4</v>
      </c>
      <c r="H28">
        <f t="shared" si="1"/>
        <v>0.55555555555555558</v>
      </c>
    </row>
    <row r="29" spans="1:10" x14ac:dyDescent="0.2">
      <c r="A29" s="4">
        <v>9</v>
      </c>
      <c r="B29" s="4">
        <v>8</v>
      </c>
      <c r="C29" s="4" t="s">
        <v>13</v>
      </c>
      <c r="D29" s="4">
        <v>3</v>
      </c>
      <c r="E29" s="4">
        <v>7</v>
      </c>
      <c r="F29" s="4">
        <v>3</v>
      </c>
      <c r="G29" s="4">
        <v>7</v>
      </c>
      <c r="H29">
        <f t="shared" si="1"/>
        <v>0.3</v>
      </c>
    </row>
    <row r="30" spans="1:10" x14ac:dyDescent="0.2">
      <c r="A30" s="4">
        <v>9</v>
      </c>
      <c r="B30" s="4">
        <v>9</v>
      </c>
      <c r="C30" s="4" t="s">
        <v>10</v>
      </c>
      <c r="D30" s="4">
        <v>5</v>
      </c>
      <c r="E30" s="4">
        <v>3</v>
      </c>
      <c r="F30" s="4">
        <v>5</v>
      </c>
      <c r="G30" s="4">
        <v>3</v>
      </c>
      <c r="H30">
        <f t="shared" si="1"/>
        <v>0.625</v>
      </c>
    </row>
    <row r="31" spans="1:10" x14ac:dyDescent="0.2">
      <c r="A31" s="4">
        <v>9</v>
      </c>
      <c r="B31" s="4">
        <v>10</v>
      </c>
      <c r="C31" s="4" t="s">
        <v>14</v>
      </c>
      <c r="D31" s="4">
        <v>3</v>
      </c>
      <c r="E31" s="4">
        <v>8</v>
      </c>
      <c r="F31" s="4">
        <v>3</v>
      </c>
      <c r="G31" s="4">
        <v>7</v>
      </c>
      <c r="H31">
        <f t="shared" si="1"/>
        <v>0.3</v>
      </c>
    </row>
    <row r="32" spans="1:10" x14ac:dyDescent="0.2">
      <c r="A32" s="4">
        <v>9</v>
      </c>
      <c r="B32" s="4">
        <v>11</v>
      </c>
      <c r="C32" s="4" t="s">
        <v>10</v>
      </c>
      <c r="D32" s="4">
        <v>6</v>
      </c>
      <c r="E32" s="4">
        <v>3</v>
      </c>
      <c r="F32" s="4">
        <v>6</v>
      </c>
      <c r="G32" s="4">
        <v>4</v>
      </c>
      <c r="H32">
        <f t="shared" si="1"/>
        <v>0.6</v>
      </c>
    </row>
    <row r="33" spans="1:10" x14ac:dyDescent="0.2">
      <c r="A33" s="4">
        <v>9</v>
      </c>
      <c r="B33" s="4">
        <v>12</v>
      </c>
      <c r="C33" s="4" t="s">
        <v>13</v>
      </c>
      <c r="D33" s="4">
        <v>2</v>
      </c>
      <c r="E33" s="4">
        <v>5</v>
      </c>
      <c r="F33" s="4">
        <v>3</v>
      </c>
      <c r="G33" s="4">
        <v>6</v>
      </c>
      <c r="H33">
        <f t="shared" si="1"/>
        <v>0.33333333333333331</v>
      </c>
    </row>
    <row r="34" spans="1:10" ht="45" x14ac:dyDescent="0.2">
      <c r="A34" s="4"/>
      <c r="B34" s="4"/>
      <c r="C34" s="4"/>
      <c r="D34" s="5">
        <f>SUM(D22:D33)</f>
        <v>40</v>
      </c>
      <c r="E34" s="5">
        <f>SUM(E22:E33)</f>
        <v>57</v>
      </c>
      <c r="F34" s="5">
        <f>SUM(F22:F33)</f>
        <v>39</v>
      </c>
      <c r="G34" s="5">
        <f>SUM(G22:G33)</f>
        <v>62</v>
      </c>
      <c r="H34" s="6">
        <f>AVERAGE(H22:H33)</f>
        <v>0.37936507936507929</v>
      </c>
      <c r="I34" t="s">
        <v>26</v>
      </c>
      <c r="J34" s="19" t="s">
        <v>32</v>
      </c>
    </row>
    <row r="35" spans="1:10" x14ac:dyDescent="0.2">
      <c r="A35" s="7"/>
      <c r="B35" s="7"/>
      <c r="C35" s="7"/>
      <c r="D35" s="8"/>
      <c r="E35" s="8"/>
      <c r="F35" s="9">
        <f>F34/101</f>
        <v>0.38613861386138615</v>
      </c>
      <c r="G35" s="9">
        <f>G34/101</f>
        <v>0.61386138613861385</v>
      </c>
      <c r="H35">
        <f>STDEV(H22:H33)</f>
        <v>0.14593378121274578</v>
      </c>
    </row>
    <row r="36" spans="1:10" x14ac:dyDescent="0.2">
      <c r="H36">
        <f>H35/SQRT(12)</f>
        <v>4.2127453933519368E-2</v>
      </c>
    </row>
    <row r="37" spans="1:10" x14ac:dyDescent="0.2">
      <c r="A37" s="2" t="s">
        <v>1</v>
      </c>
      <c r="B37" s="2" t="s">
        <v>2</v>
      </c>
      <c r="C37" s="2" t="s">
        <v>11</v>
      </c>
      <c r="D37" s="2" t="s">
        <v>4</v>
      </c>
      <c r="E37" s="2" t="s">
        <v>5</v>
      </c>
      <c r="F37" s="2" t="s">
        <v>6</v>
      </c>
      <c r="G37" s="2" t="s">
        <v>7</v>
      </c>
    </row>
    <row r="38" spans="1:10" x14ac:dyDescent="0.2">
      <c r="A38" s="3" t="s">
        <v>8</v>
      </c>
      <c r="B38" s="3"/>
      <c r="C38" s="3" t="s">
        <v>12</v>
      </c>
      <c r="D38" s="3"/>
      <c r="E38" s="3"/>
      <c r="F38" s="3"/>
      <c r="G38" s="3"/>
    </row>
    <row r="39" spans="1:10" x14ac:dyDescent="0.2">
      <c r="A39" s="4">
        <v>21</v>
      </c>
      <c r="B39" s="4">
        <v>1</v>
      </c>
      <c r="C39" s="4" t="s">
        <v>13</v>
      </c>
      <c r="D39" s="4">
        <v>4</v>
      </c>
      <c r="E39" s="4">
        <v>1</v>
      </c>
      <c r="F39" s="4">
        <v>4</v>
      </c>
      <c r="G39" s="4">
        <v>6</v>
      </c>
      <c r="H39">
        <f>F39/(F39+G39)</f>
        <v>0.4</v>
      </c>
    </row>
    <row r="40" spans="1:10" x14ac:dyDescent="0.2">
      <c r="A40" s="4">
        <v>21</v>
      </c>
      <c r="B40" s="4">
        <v>2</v>
      </c>
      <c r="C40" s="4" t="s">
        <v>13</v>
      </c>
      <c r="D40" s="4">
        <v>3</v>
      </c>
      <c r="E40" s="4">
        <v>6</v>
      </c>
      <c r="F40" s="4">
        <v>4</v>
      </c>
      <c r="G40" s="4">
        <v>6</v>
      </c>
      <c r="H40">
        <f t="shared" ref="H40:H50" si="2">F40/(F40+G40)</f>
        <v>0.4</v>
      </c>
    </row>
    <row r="41" spans="1:10" x14ac:dyDescent="0.2">
      <c r="A41" s="4">
        <v>21</v>
      </c>
      <c r="B41" s="4">
        <v>3</v>
      </c>
      <c r="C41" s="4" t="s">
        <v>13</v>
      </c>
      <c r="D41" s="4">
        <v>2</v>
      </c>
      <c r="E41" s="4">
        <v>4</v>
      </c>
      <c r="F41" s="4">
        <v>5</v>
      </c>
      <c r="G41" s="4">
        <v>5</v>
      </c>
      <c r="H41">
        <f t="shared" si="2"/>
        <v>0.5</v>
      </c>
    </row>
    <row r="42" spans="1:10" x14ac:dyDescent="0.2">
      <c r="A42" s="4">
        <v>21</v>
      </c>
      <c r="B42" s="4">
        <v>4</v>
      </c>
      <c r="C42" s="4" t="s">
        <v>13</v>
      </c>
      <c r="D42" s="4">
        <v>1</v>
      </c>
      <c r="E42" s="4">
        <v>4</v>
      </c>
      <c r="F42" s="4">
        <v>0</v>
      </c>
      <c r="G42" s="4">
        <v>8</v>
      </c>
      <c r="H42">
        <f t="shared" si="2"/>
        <v>0</v>
      </c>
    </row>
    <row r="43" spans="1:10" x14ac:dyDescent="0.2">
      <c r="A43" s="4">
        <v>21</v>
      </c>
      <c r="B43" s="4">
        <v>5</v>
      </c>
      <c r="C43" s="4" t="s">
        <v>13</v>
      </c>
      <c r="D43" s="4">
        <v>1</v>
      </c>
      <c r="E43" s="4">
        <v>7</v>
      </c>
      <c r="F43" s="4">
        <v>2</v>
      </c>
      <c r="G43" s="4">
        <v>7</v>
      </c>
      <c r="H43">
        <f t="shared" si="2"/>
        <v>0.22222222222222221</v>
      </c>
    </row>
    <row r="44" spans="1:10" x14ac:dyDescent="0.2">
      <c r="A44" s="4">
        <v>21</v>
      </c>
      <c r="B44" s="4">
        <v>6</v>
      </c>
      <c r="C44" s="4" t="s">
        <v>13</v>
      </c>
      <c r="D44" s="4">
        <v>0</v>
      </c>
      <c r="E44" s="4">
        <v>7</v>
      </c>
      <c r="F44" s="4">
        <v>0</v>
      </c>
      <c r="G44" s="4">
        <v>9</v>
      </c>
      <c r="H44">
        <f t="shared" si="2"/>
        <v>0</v>
      </c>
    </row>
    <row r="45" spans="1:10" x14ac:dyDescent="0.2">
      <c r="A45" s="4">
        <v>21</v>
      </c>
      <c r="B45" s="4">
        <v>7</v>
      </c>
      <c r="C45" s="4" t="s">
        <v>13</v>
      </c>
      <c r="D45" s="4">
        <v>0</v>
      </c>
      <c r="E45" s="4">
        <v>8</v>
      </c>
      <c r="F45" s="4">
        <v>1</v>
      </c>
      <c r="G45" s="4">
        <v>8</v>
      </c>
      <c r="H45">
        <f t="shared" si="2"/>
        <v>0.1111111111111111</v>
      </c>
    </row>
    <row r="46" spans="1:10" x14ac:dyDescent="0.2">
      <c r="A46" s="4">
        <v>21</v>
      </c>
      <c r="B46" s="4">
        <v>8</v>
      </c>
      <c r="C46" s="4" t="s">
        <v>13</v>
      </c>
      <c r="D46" s="4">
        <v>2</v>
      </c>
      <c r="E46" s="4">
        <v>4</v>
      </c>
      <c r="F46" s="4">
        <v>3</v>
      </c>
      <c r="G46" s="4">
        <v>4</v>
      </c>
      <c r="H46">
        <f t="shared" si="2"/>
        <v>0.42857142857142855</v>
      </c>
    </row>
    <row r="47" spans="1:10" x14ac:dyDescent="0.2">
      <c r="A47" s="4">
        <v>21</v>
      </c>
      <c r="B47" s="4">
        <v>9</v>
      </c>
      <c r="C47" s="4" t="s">
        <v>13</v>
      </c>
      <c r="D47" s="4">
        <v>1</v>
      </c>
      <c r="E47" s="4">
        <v>7</v>
      </c>
      <c r="F47" s="4">
        <v>1</v>
      </c>
      <c r="G47" s="4">
        <v>9</v>
      </c>
      <c r="H47">
        <f t="shared" si="2"/>
        <v>0.1</v>
      </c>
    </row>
    <row r="48" spans="1:10" x14ac:dyDescent="0.2">
      <c r="A48" s="4">
        <v>21</v>
      </c>
      <c r="B48" s="4">
        <v>10</v>
      </c>
      <c r="C48" s="4" t="s">
        <v>13</v>
      </c>
      <c r="D48" s="4">
        <v>2</v>
      </c>
      <c r="E48" s="4">
        <v>5</v>
      </c>
      <c r="F48" s="4">
        <v>3</v>
      </c>
      <c r="G48" s="4">
        <v>6</v>
      </c>
      <c r="H48">
        <f t="shared" si="2"/>
        <v>0.33333333333333331</v>
      </c>
    </row>
    <row r="49" spans="1:10" x14ac:dyDescent="0.2">
      <c r="A49" s="4">
        <v>21</v>
      </c>
      <c r="B49" s="4">
        <v>11</v>
      </c>
      <c r="C49" s="4" t="s">
        <v>13</v>
      </c>
      <c r="D49" s="4">
        <v>2</v>
      </c>
      <c r="E49" s="4">
        <v>7</v>
      </c>
      <c r="F49" s="4">
        <v>2</v>
      </c>
      <c r="G49" s="4">
        <v>8</v>
      </c>
      <c r="H49">
        <f t="shared" si="2"/>
        <v>0.2</v>
      </c>
    </row>
    <row r="50" spans="1:10" x14ac:dyDescent="0.2">
      <c r="A50" s="4">
        <v>21</v>
      </c>
      <c r="B50" s="4">
        <v>12</v>
      </c>
      <c r="C50" s="4" t="s">
        <v>13</v>
      </c>
      <c r="D50" s="4">
        <v>1</v>
      </c>
      <c r="E50" s="4">
        <v>6</v>
      </c>
      <c r="F50" s="4">
        <v>4</v>
      </c>
      <c r="G50" s="4">
        <v>6</v>
      </c>
      <c r="H50">
        <f t="shared" si="2"/>
        <v>0.4</v>
      </c>
    </row>
    <row r="51" spans="1:10" ht="45" x14ac:dyDescent="0.2">
      <c r="A51" s="4"/>
      <c r="B51" s="4"/>
      <c r="C51" s="4"/>
      <c r="D51" s="5">
        <f>SUM(D39:D50)</f>
        <v>19</v>
      </c>
      <c r="E51" s="5">
        <f>SUM(E39:E50)</f>
        <v>66</v>
      </c>
      <c r="F51" s="5">
        <f>SUM(F39:F50)</f>
        <v>29</v>
      </c>
      <c r="G51" s="5">
        <f>SUM(G39:G50)</f>
        <v>82</v>
      </c>
      <c r="H51" s="6">
        <f>AVERAGE(H39:H50)</f>
        <v>0.25793650793650796</v>
      </c>
      <c r="I51" t="s">
        <v>27</v>
      </c>
      <c r="J51" s="19" t="s">
        <v>30</v>
      </c>
    </row>
    <row r="52" spans="1:10" x14ac:dyDescent="0.2">
      <c r="F52" s="10">
        <f>F51/111</f>
        <v>0.26126126126126126</v>
      </c>
      <c r="G52" s="10">
        <f>G51/111</f>
        <v>0.73873873873873874</v>
      </c>
      <c r="H52">
        <f>STDEV(H39:H50)</f>
        <v>0.17532776320180543</v>
      </c>
    </row>
    <row r="53" spans="1:10" x14ac:dyDescent="0.2">
      <c r="H53">
        <f>H52/SQRT(12)</f>
        <v>5.0612765640488666E-2</v>
      </c>
    </row>
    <row r="54" spans="1:10" x14ac:dyDescent="0.2">
      <c r="A54" s="2" t="s">
        <v>1</v>
      </c>
      <c r="B54" s="2" t="s">
        <v>2</v>
      </c>
      <c r="C54" s="2" t="s">
        <v>11</v>
      </c>
      <c r="D54" s="2" t="s">
        <v>15</v>
      </c>
      <c r="E54" s="2" t="s">
        <v>15</v>
      </c>
      <c r="F54" s="2" t="s">
        <v>15</v>
      </c>
      <c r="G54" s="2" t="s">
        <v>15</v>
      </c>
    </row>
    <row r="55" spans="1:10" x14ac:dyDescent="0.2">
      <c r="A55" s="3" t="s">
        <v>8</v>
      </c>
      <c r="B55" s="3"/>
      <c r="C55" s="3" t="s">
        <v>12</v>
      </c>
      <c r="D55" s="3" t="s">
        <v>16</v>
      </c>
      <c r="E55" s="3" t="s">
        <v>17</v>
      </c>
      <c r="F55" s="3" t="s">
        <v>16</v>
      </c>
      <c r="G55" s="3" t="s">
        <v>17</v>
      </c>
    </row>
    <row r="56" spans="1:10" x14ac:dyDescent="0.2">
      <c r="A56" s="4">
        <v>9</v>
      </c>
      <c r="B56" s="4">
        <v>1</v>
      </c>
      <c r="C56" s="4" t="s">
        <v>18</v>
      </c>
      <c r="D56" s="4">
        <v>6</v>
      </c>
      <c r="E56" s="4">
        <v>0</v>
      </c>
      <c r="F56" s="4">
        <v>7</v>
      </c>
      <c r="G56" s="4">
        <v>3</v>
      </c>
    </row>
    <row r="57" spans="1:10" x14ac:dyDescent="0.2">
      <c r="A57" s="4">
        <v>9</v>
      </c>
      <c r="B57" s="4">
        <v>2</v>
      </c>
      <c r="C57" s="4" t="s">
        <v>18</v>
      </c>
      <c r="D57" s="4">
        <v>6</v>
      </c>
      <c r="E57" s="4">
        <v>3</v>
      </c>
      <c r="F57" s="4">
        <v>5</v>
      </c>
      <c r="G57" s="4">
        <v>4</v>
      </c>
    </row>
    <row r="58" spans="1:10" x14ac:dyDescent="0.2">
      <c r="A58" s="4">
        <v>9</v>
      </c>
      <c r="B58" s="4">
        <v>3</v>
      </c>
      <c r="C58" s="4" t="s">
        <v>18</v>
      </c>
      <c r="D58" s="4">
        <v>5</v>
      </c>
      <c r="E58" s="4">
        <v>4</v>
      </c>
      <c r="F58" s="4">
        <v>5</v>
      </c>
      <c r="G58" s="4">
        <v>4</v>
      </c>
    </row>
    <row r="59" spans="1:10" x14ac:dyDescent="0.2">
      <c r="A59" s="4">
        <v>9</v>
      </c>
      <c r="B59" s="4">
        <v>4</v>
      </c>
      <c r="C59" s="4" t="s">
        <v>18</v>
      </c>
      <c r="D59" s="4">
        <v>6</v>
      </c>
      <c r="E59" s="4">
        <v>2</v>
      </c>
      <c r="F59" s="4">
        <v>8</v>
      </c>
      <c r="G59" s="4">
        <v>2</v>
      </c>
    </row>
    <row r="60" spans="1:10" x14ac:dyDescent="0.2">
      <c r="A60" s="4">
        <v>9</v>
      </c>
      <c r="B60" s="4">
        <v>5</v>
      </c>
      <c r="C60" s="4" t="s">
        <v>18</v>
      </c>
      <c r="D60" s="4">
        <v>5</v>
      </c>
      <c r="E60" s="4">
        <v>4</v>
      </c>
      <c r="F60" s="4">
        <v>4</v>
      </c>
      <c r="G60" s="4">
        <v>6</v>
      </c>
    </row>
    <row r="61" spans="1:10" x14ac:dyDescent="0.2">
      <c r="A61" s="4">
        <v>9</v>
      </c>
      <c r="B61" s="4">
        <v>6</v>
      </c>
      <c r="C61" s="4" t="s">
        <v>18</v>
      </c>
      <c r="D61" s="4">
        <v>2</v>
      </c>
      <c r="E61" s="4">
        <v>7</v>
      </c>
      <c r="F61" s="4">
        <v>2</v>
      </c>
      <c r="G61" s="4">
        <v>7</v>
      </c>
    </row>
    <row r="62" spans="1:10" x14ac:dyDescent="0.2">
      <c r="A62" s="4">
        <v>9</v>
      </c>
      <c r="B62" s="4">
        <v>7</v>
      </c>
      <c r="C62" s="4" t="s">
        <v>18</v>
      </c>
      <c r="D62" s="4">
        <v>3</v>
      </c>
      <c r="E62" s="4">
        <v>4</v>
      </c>
      <c r="F62" s="4">
        <v>5</v>
      </c>
      <c r="G62" s="4">
        <v>5</v>
      </c>
    </row>
    <row r="63" spans="1:10" x14ac:dyDescent="0.2">
      <c r="A63" s="4">
        <v>9</v>
      </c>
      <c r="B63" s="4">
        <v>8</v>
      </c>
      <c r="C63" s="4" t="s">
        <v>18</v>
      </c>
      <c r="D63" s="4">
        <v>4</v>
      </c>
      <c r="E63" s="4">
        <v>5</v>
      </c>
      <c r="F63" s="4">
        <v>4</v>
      </c>
      <c r="G63" s="4">
        <v>5</v>
      </c>
    </row>
    <row r="64" spans="1:10" ht="45" x14ac:dyDescent="0.2">
      <c r="A64" s="4"/>
      <c r="B64" s="4"/>
      <c r="C64" s="4"/>
      <c r="D64" s="11">
        <f>SUM(D56:D63)</f>
        <v>37</v>
      </c>
      <c r="E64" s="11">
        <f>SUM(E56:E63)</f>
        <v>29</v>
      </c>
      <c r="F64" s="11">
        <f>SUM(F56:F63)</f>
        <v>40</v>
      </c>
      <c r="G64" s="11">
        <f>SUM(G56:G63)</f>
        <v>36</v>
      </c>
      <c r="I64" t="s">
        <v>28</v>
      </c>
      <c r="J64" s="19" t="s">
        <v>31</v>
      </c>
    </row>
    <row r="65" spans="1:7" x14ac:dyDescent="0.2">
      <c r="A65" s="12"/>
      <c r="B65" s="12"/>
      <c r="C65" s="12"/>
      <c r="D65" s="12"/>
      <c r="E65" s="12"/>
      <c r="F65" s="13">
        <f>F64/76</f>
        <v>0.52631578947368418</v>
      </c>
      <c r="G65" s="13">
        <f>G64/76</f>
        <v>0.47368421052631576</v>
      </c>
    </row>
    <row r="66" spans="1:7" x14ac:dyDescent="0.2">
      <c r="A66" s="12"/>
      <c r="B66" s="12"/>
      <c r="C66" s="12"/>
      <c r="D66" s="12"/>
      <c r="E66" s="12"/>
      <c r="F66" s="12"/>
      <c r="G66" s="12"/>
    </row>
    <row r="67" spans="1:7" x14ac:dyDescent="0.2">
      <c r="A67" s="12"/>
      <c r="B67" s="12"/>
      <c r="C67" s="12"/>
      <c r="D67" s="12"/>
      <c r="E67" s="12"/>
      <c r="F67" s="12"/>
      <c r="G67" s="12"/>
    </row>
    <row r="68" spans="1:7" x14ac:dyDescent="0.2">
      <c r="A68" s="14" t="s">
        <v>19</v>
      </c>
      <c r="B68" s="14" t="s">
        <v>20</v>
      </c>
      <c r="C68" s="12"/>
      <c r="D68" s="8"/>
      <c r="E68" s="8"/>
      <c r="F68" s="8"/>
      <c r="G68" s="8"/>
    </row>
    <row r="70" spans="1:7" x14ac:dyDescent="0.2">
      <c r="A70" s="15" t="s">
        <v>21</v>
      </c>
      <c r="B70" s="16">
        <v>41239</v>
      </c>
    </row>
    <row r="71" spans="1:7" x14ac:dyDescent="0.2">
      <c r="A71" s="17" t="s">
        <v>22</v>
      </c>
      <c r="B71" s="16">
        <v>41254</v>
      </c>
    </row>
    <row r="72" spans="1:7" x14ac:dyDescent="0.2">
      <c r="A72" s="17" t="s">
        <v>23</v>
      </c>
      <c r="B72" s="16">
        <v>41278</v>
      </c>
    </row>
    <row r="73" spans="1:7" x14ac:dyDescent="0.2">
      <c r="A73" s="17" t="s">
        <v>24</v>
      </c>
      <c r="B73" s="16">
        <v>41288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1401-AE53-794A-94AE-F8934452372E}">
  <dimension ref="A1:J80"/>
  <sheetViews>
    <sheetView tabSelected="1" workbookViewId="0">
      <selection activeCell="N43" sqref="N43"/>
    </sheetView>
  </sheetViews>
  <sheetFormatPr baseColWidth="10" defaultRowHeight="16" x14ac:dyDescent="0.2"/>
  <cols>
    <col min="1" max="1" width="25.5" customWidth="1"/>
    <col min="2" max="2" width="12.33203125" customWidth="1"/>
    <col min="7" max="7" width="14.83203125" customWidth="1"/>
  </cols>
  <sheetData>
    <row r="1" spans="1:10" s="27" customFormat="1" ht="19" x14ac:dyDescent="0.25">
      <c r="A1" s="27" t="s">
        <v>58</v>
      </c>
    </row>
    <row r="2" spans="1:10" s="30" customFormat="1" ht="19" x14ac:dyDescent="0.25">
      <c r="A2" s="30" t="s">
        <v>50</v>
      </c>
    </row>
    <row r="3" spans="1:10" x14ac:dyDescent="0.2">
      <c r="A3" s="20" t="s">
        <v>34</v>
      </c>
    </row>
    <row r="4" spans="1:10" x14ac:dyDescent="0.2">
      <c r="A4" s="21" t="s">
        <v>35</v>
      </c>
      <c r="B4" t="s">
        <v>36</v>
      </c>
      <c r="F4" s="21" t="s">
        <v>35</v>
      </c>
      <c r="G4" t="s">
        <v>36</v>
      </c>
    </row>
    <row r="5" spans="1:10" ht="17" thickBot="1" x14ac:dyDescent="0.25">
      <c r="A5" s="21"/>
      <c r="B5" s="22" t="s">
        <v>59</v>
      </c>
      <c r="C5" s="22" t="s">
        <v>60</v>
      </c>
      <c r="E5" s="20" t="s">
        <v>37</v>
      </c>
      <c r="F5" s="21"/>
      <c r="G5" s="23" t="s">
        <v>38</v>
      </c>
      <c r="H5" s="22" t="s">
        <v>60</v>
      </c>
      <c r="J5" s="20" t="s">
        <v>37</v>
      </c>
    </row>
    <row r="6" spans="1:10" ht="17" thickBot="1" x14ac:dyDescent="0.25">
      <c r="B6">
        <v>5</v>
      </c>
      <c r="C6">
        <v>10</v>
      </c>
      <c r="E6" s="24">
        <v>0.3</v>
      </c>
      <c r="G6">
        <v>10</v>
      </c>
      <c r="H6">
        <v>20</v>
      </c>
      <c r="J6" s="24">
        <v>0.26700000000000002</v>
      </c>
    </row>
    <row r="8" spans="1:10" x14ac:dyDescent="0.2">
      <c r="B8" t="s">
        <v>41</v>
      </c>
      <c r="C8">
        <f>B6+C6</f>
        <v>15</v>
      </c>
      <c r="D8" t="s">
        <v>42</v>
      </c>
      <c r="G8" t="s">
        <v>41</v>
      </c>
      <c r="H8">
        <f>G6+H6</f>
        <v>30</v>
      </c>
      <c r="I8" t="s">
        <v>42</v>
      </c>
    </row>
    <row r="9" spans="1:10" x14ac:dyDescent="0.2">
      <c r="B9" t="s">
        <v>43</v>
      </c>
      <c r="C9">
        <v>50</v>
      </c>
      <c r="D9">
        <f>(C8/C9)*100</f>
        <v>30</v>
      </c>
      <c r="G9" t="s">
        <v>43</v>
      </c>
      <c r="H9">
        <v>50</v>
      </c>
      <c r="I9">
        <f>(H8/H9)*100</f>
        <v>60</v>
      </c>
    </row>
    <row r="11" spans="1:10" x14ac:dyDescent="0.2">
      <c r="A11" s="20" t="s">
        <v>44</v>
      </c>
    </row>
    <row r="12" spans="1:10" x14ac:dyDescent="0.2">
      <c r="A12" s="21" t="s">
        <v>35</v>
      </c>
      <c r="B12" t="s">
        <v>36</v>
      </c>
      <c r="F12" s="21" t="s">
        <v>35</v>
      </c>
      <c r="G12" t="s">
        <v>36</v>
      </c>
    </row>
    <row r="13" spans="1:10" ht="17" thickBot="1" x14ac:dyDescent="0.25">
      <c r="A13" s="21"/>
      <c r="B13" s="22" t="s">
        <v>59</v>
      </c>
      <c r="C13" s="22" t="s">
        <v>60</v>
      </c>
      <c r="E13" s="20" t="s">
        <v>37</v>
      </c>
      <c r="F13" s="21"/>
      <c r="G13" s="23" t="s">
        <v>38</v>
      </c>
      <c r="H13" s="22" t="s">
        <v>60</v>
      </c>
      <c r="J13" s="20" t="s">
        <v>37</v>
      </c>
    </row>
    <row r="14" spans="1:10" ht="17" thickBot="1" x14ac:dyDescent="0.25">
      <c r="B14">
        <v>22</v>
      </c>
      <c r="C14">
        <v>15</v>
      </c>
      <c r="E14" s="24">
        <v>0.59499999999999997</v>
      </c>
      <c r="G14">
        <v>5</v>
      </c>
      <c r="H14">
        <v>21</v>
      </c>
      <c r="J14" s="24">
        <v>0.192</v>
      </c>
    </row>
    <row r="16" spans="1:10" x14ac:dyDescent="0.2">
      <c r="B16" t="s">
        <v>41</v>
      </c>
      <c r="C16">
        <f>B14+C14</f>
        <v>37</v>
      </c>
      <c r="D16" t="s">
        <v>42</v>
      </c>
      <c r="G16" t="s">
        <v>41</v>
      </c>
      <c r="H16">
        <f>G14+H14</f>
        <v>26</v>
      </c>
      <c r="I16" t="s">
        <v>42</v>
      </c>
    </row>
    <row r="17" spans="1:10" x14ac:dyDescent="0.2">
      <c r="B17" t="s">
        <v>43</v>
      </c>
      <c r="C17">
        <v>50</v>
      </c>
      <c r="D17">
        <f>(C16/C17)*100</f>
        <v>74</v>
      </c>
      <c r="G17" t="s">
        <v>43</v>
      </c>
      <c r="H17">
        <v>50</v>
      </c>
      <c r="I17">
        <f>(H16/H17)*100</f>
        <v>52</v>
      </c>
    </row>
    <row r="21" spans="1:10" x14ac:dyDescent="0.2">
      <c r="A21" s="20" t="s">
        <v>46</v>
      </c>
    </row>
    <row r="22" spans="1:10" x14ac:dyDescent="0.2">
      <c r="A22" s="21" t="s">
        <v>35</v>
      </c>
      <c r="B22" t="s">
        <v>36</v>
      </c>
      <c r="F22" s="21" t="s">
        <v>35</v>
      </c>
      <c r="G22" t="s">
        <v>36</v>
      </c>
    </row>
    <row r="23" spans="1:10" ht="17" thickBot="1" x14ac:dyDescent="0.25">
      <c r="A23" s="21"/>
      <c r="B23" s="22" t="s">
        <v>59</v>
      </c>
      <c r="C23" s="22" t="s">
        <v>60</v>
      </c>
      <c r="E23" s="20" t="s">
        <v>37</v>
      </c>
      <c r="F23" s="21"/>
      <c r="G23" s="23" t="s">
        <v>38</v>
      </c>
      <c r="H23" s="22" t="s">
        <v>60</v>
      </c>
      <c r="J23" s="20" t="s">
        <v>37</v>
      </c>
    </row>
    <row r="24" spans="1:10" ht="17" thickBot="1" x14ac:dyDescent="0.25">
      <c r="B24">
        <v>17</v>
      </c>
      <c r="C24">
        <v>21</v>
      </c>
      <c r="E24" s="24">
        <v>0.44700000000000001</v>
      </c>
      <c r="G24">
        <v>13</v>
      </c>
      <c r="H24">
        <v>24</v>
      </c>
      <c r="J24" s="24">
        <v>0.35099999999999998</v>
      </c>
    </row>
    <row r="26" spans="1:10" x14ac:dyDescent="0.2">
      <c r="B26" t="s">
        <v>41</v>
      </c>
      <c r="C26">
        <f>B24+C24</f>
        <v>38</v>
      </c>
      <c r="D26" t="s">
        <v>42</v>
      </c>
      <c r="G26" t="s">
        <v>41</v>
      </c>
      <c r="H26">
        <f>G24+H24</f>
        <v>37</v>
      </c>
      <c r="I26" t="s">
        <v>42</v>
      </c>
    </row>
    <row r="27" spans="1:10" x14ac:dyDescent="0.2">
      <c r="B27" t="s">
        <v>43</v>
      </c>
      <c r="C27">
        <v>50</v>
      </c>
      <c r="D27">
        <f>(C26/C27)*100</f>
        <v>76</v>
      </c>
      <c r="G27" t="s">
        <v>43</v>
      </c>
      <c r="H27">
        <v>50</v>
      </c>
      <c r="I27">
        <f>(H26/H27)*100</f>
        <v>74</v>
      </c>
    </row>
    <row r="30" spans="1:10" s="29" customFormat="1" ht="19" x14ac:dyDescent="0.25">
      <c r="A30" s="29" t="s">
        <v>49</v>
      </c>
    </row>
    <row r="31" spans="1:10" x14ac:dyDescent="0.2">
      <c r="A31" s="20" t="s">
        <v>34</v>
      </c>
    </row>
    <row r="32" spans="1:10" x14ac:dyDescent="0.2">
      <c r="A32" s="21" t="s">
        <v>35</v>
      </c>
      <c r="B32" t="s">
        <v>36</v>
      </c>
      <c r="F32" s="21" t="s">
        <v>35</v>
      </c>
      <c r="G32" t="s">
        <v>36</v>
      </c>
    </row>
    <row r="33" spans="1:10" ht="17" thickBot="1" x14ac:dyDescent="0.25">
      <c r="A33" s="21"/>
      <c r="B33" s="22" t="s">
        <v>59</v>
      </c>
      <c r="C33" s="22" t="s">
        <v>60</v>
      </c>
      <c r="E33" s="20" t="s">
        <v>37</v>
      </c>
      <c r="F33" s="21"/>
      <c r="G33" s="23" t="s">
        <v>38</v>
      </c>
      <c r="H33" s="22" t="s">
        <v>60</v>
      </c>
      <c r="J33" s="20" t="s">
        <v>37</v>
      </c>
    </row>
    <row r="34" spans="1:10" ht="17" thickBot="1" x14ac:dyDescent="0.25">
      <c r="B34">
        <v>15</v>
      </c>
      <c r="C34">
        <v>4</v>
      </c>
      <c r="E34" s="24" t="s">
        <v>39</v>
      </c>
      <c r="G34">
        <v>10</v>
      </c>
      <c r="H34">
        <v>5</v>
      </c>
      <c r="J34" s="24" t="s">
        <v>40</v>
      </c>
    </row>
    <row r="36" spans="1:10" x14ac:dyDescent="0.2">
      <c r="B36" t="s">
        <v>41</v>
      </c>
      <c r="C36">
        <f>B34+C34</f>
        <v>19</v>
      </c>
      <c r="D36" t="s">
        <v>42</v>
      </c>
      <c r="G36" t="s">
        <v>41</v>
      </c>
      <c r="H36">
        <f>G34+H34</f>
        <v>15</v>
      </c>
      <c r="I36" t="s">
        <v>42</v>
      </c>
    </row>
    <row r="37" spans="1:10" x14ac:dyDescent="0.2">
      <c r="B37" t="s">
        <v>43</v>
      </c>
      <c r="C37">
        <v>50</v>
      </c>
      <c r="D37">
        <f>(C36/C37)*100</f>
        <v>38</v>
      </c>
      <c r="G37" t="s">
        <v>43</v>
      </c>
      <c r="H37">
        <v>50</v>
      </c>
      <c r="I37">
        <f>(H36/H37)*100</f>
        <v>30</v>
      </c>
    </row>
    <row r="39" spans="1:10" x14ac:dyDescent="0.2">
      <c r="A39" s="20" t="s">
        <v>44</v>
      </c>
    </row>
    <row r="40" spans="1:10" x14ac:dyDescent="0.2">
      <c r="A40" s="21" t="s">
        <v>35</v>
      </c>
      <c r="B40" t="s">
        <v>36</v>
      </c>
      <c r="F40" s="21" t="s">
        <v>35</v>
      </c>
      <c r="G40" t="s">
        <v>36</v>
      </c>
    </row>
    <row r="41" spans="1:10" ht="17" thickBot="1" x14ac:dyDescent="0.25">
      <c r="A41" s="21"/>
      <c r="B41" s="22" t="s">
        <v>59</v>
      </c>
      <c r="C41" s="22" t="s">
        <v>60</v>
      </c>
      <c r="E41" s="20" t="s">
        <v>37</v>
      </c>
      <c r="F41" s="21"/>
      <c r="G41" s="23" t="s">
        <v>38</v>
      </c>
      <c r="H41" s="22" t="s">
        <v>60</v>
      </c>
      <c r="J41" s="20" t="s">
        <v>37</v>
      </c>
    </row>
    <row r="42" spans="1:10" ht="17" thickBot="1" x14ac:dyDescent="0.25">
      <c r="B42">
        <v>10</v>
      </c>
      <c r="C42">
        <v>9</v>
      </c>
      <c r="E42" s="24">
        <v>1</v>
      </c>
      <c r="G42">
        <v>16</v>
      </c>
      <c r="H42">
        <v>10</v>
      </c>
      <c r="J42" s="25" t="s">
        <v>45</v>
      </c>
    </row>
    <row r="44" spans="1:10" x14ac:dyDescent="0.2">
      <c r="B44" t="s">
        <v>41</v>
      </c>
      <c r="C44">
        <f>B42+C42</f>
        <v>19</v>
      </c>
      <c r="D44" t="s">
        <v>42</v>
      </c>
      <c r="G44" t="s">
        <v>41</v>
      </c>
      <c r="H44">
        <f>G42+H42</f>
        <v>26</v>
      </c>
      <c r="I44" t="s">
        <v>42</v>
      </c>
    </row>
    <row r="45" spans="1:10" x14ac:dyDescent="0.2">
      <c r="B45" t="s">
        <v>43</v>
      </c>
      <c r="C45">
        <v>50</v>
      </c>
      <c r="D45">
        <f>(C44/C45)*100</f>
        <v>38</v>
      </c>
      <c r="G45" t="s">
        <v>43</v>
      </c>
      <c r="H45">
        <v>50</v>
      </c>
      <c r="I45">
        <f>(H44/H45)*100</f>
        <v>52</v>
      </c>
    </row>
    <row r="49" spans="1:10" x14ac:dyDescent="0.2">
      <c r="A49" s="26" t="s">
        <v>46</v>
      </c>
    </row>
    <row r="50" spans="1:10" x14ac:dyDescent="0.2">
      <c r="A50" s="21" t="s">
        <v>35</v>
      </c>
      <c r="B50" t="s">
        <v>36</v>
      </c>
      <c r="F50" s="21" t="s">
        <v>35</v>
      </c>
      <c r="G50" t="s">
        <v>36</v>
      </c>
    </row>
    <row r="51" spans="1:10" ht="17" thickBot="1" x14ac:dyDescent="0.25">
      <c r="A51" s="21"/>
      <c r="B51" s="22" t="s">
        <v>59</v>
      </c>
      <c r="C51" s="22" t="s">
        <v>60</v>
      </c>
      <c r="E51" s="20" t="s">
        <v>37</v>
      </c>
      <c r="F51" s="21"/>
      <c r="G51" s="23" t="s">
        <v>38</v>
      </c>
      <c r="H51" s="22" t="s">
        <v>60</v>
      </c>
      <c r="J51" s="20" t="s">
        <v>37</v>
      </c>
    </row>
    <row r="52" spans="1:10" ht="17" thickBot="1" x14ac:dyDescent="0.25">
      <c r="B52">
        <v>20</v>
      </c>
      <c r="C52">
        <v>14</v>
      </c>
      <c r="E52" s="24" t="s">
        <v>47</v>
      </c>
      <c r="G52">
        <v>11</v>
      </c>
      <c r="H52">
        <v>14</v>
      </c>
      <c r="J52" s="24" t="s">
        <v>48</v>
      </c>
    </row>
    <row r="54" spans="1:10" x14ac:dyDescent="0.2">
      <c r="B54" t="s">
        <v>41</v>
      </c>
      <c r="C54">
        <f>B52+C52</f>
        <v>34</v>
      </c>
      <c r="D54" t="s">
        <v>42</v>
      </c>
      <c r="G54" t="s">
        <v>41</v>
      </c>
      <c r="H54">
        <f>G52+H52</f>
        <v>25</v>
      </c>
      <c r="I54" t="s">
        <v>42</v>
      </c>
    </row>
    <row r="55" spans="1:10" x14ac:dyDescent="0.2">
      <c r="B55" t="s">
        <v>43</v>
      </c>
      <c r="C55">
        <v>50</v>
      </c>
      <c r="D55">
        <f>(C54/C55)*100</f>
        <v>68</v>
      </c>
      <c r="G55" t="s">
        <v>43</v>
      </c>
      <c r="H55">
        <v>50</v>
      </c>
      <c r="I55">
        <f>(H54/H55)*100</f>
        <v>50</v>
      </c>
    </row>
    <row r="57" spans="1:10" s="31" customFormat="1" ht="19" x14ac:dyDescent="0.25">
      <c r="A57" s="31" t="s">
        <v>51</v>
      </c>
    </row>
    <row r="58" spans="1:10" x14ac:dyDescent="0.2">
      <c r="A58" s="20" t="s">
        <v>34</v>
      </c>
    </row>
    <row r="59" spans="1:10" x14ac:dyDescent="0.2">
      <c r="A59" s="21" t="s">
        <v>35</v>
      </c>
      <c r="B59" t="s">
        <v>36</v>
      </c>
      <c r="F59" s="21" t="s">
        <v>35</v>
      </c>
      <c r="G59" t="s">
        <v>36</v>
      </c>
    </row>
    <row r="60" spans="1:10" ht="17" thickBot="1" x14ac:dyDescent="0.25">
      <c r="A60" s="21"/>
      <c r="B60" s="22" t="s">
        <v>59</v>
      </c>
      <c r="C60" s="22" t="s">
        <v>60</v>
      </c>
      <c r="D60" s="20" t="s">
        <v>37</v>
      </c>
      <c r="F60" s="21"/>
      <c r="G60" s="23" t="s">
        <v>38</v>
      </c>
      <c r="H60" s="22" t="s">
        <v>60</v>
      </c>
      <c r="I60" s="20" t="s">
        <v>37</v>
      </c>
    </row>
    <row r="61" spans="1:10" ht="17" thickBot="1" x14ac:dyDescent="0.25">
      <c r="B61">
        <v>19</v>
      </c>
      <c r="C61">
        <v>3</v>
      </c>
      <c r="D61" s="24" t="s">
        <v>52</v>
      </c>
      <c r="G61">
        <v>24</v>
      </c>
      <c r="H61">
        <v>4</v>
      </c>
      <c r="I61" s="24" t="s">
        <v>53</v>
      </c>
    </row>
    <row r="63" spans="1:10" x14ac:dyDescent="0.2">
      <c r="B63" t="s">
        <v>41</v>
      </c>
      <c r="C63">
        <f>B61+C61</f>
        <v>22</v>
      </c>
      <c r="D63" t="s">
        <v>42</v>
      </c>
      <c r="G63" t="s">
        <v>41</v>
      </c>
      <c r="H63">
        <f>G61+H61</f>
        <v>28</v>
      </c>
      <c r="I63" t="s">
        <v>42</v>
      </c>
    </row>
    <row r="64" spans="1:10" x14ac:dyDescent="0.2">
      <c r="B64" t="s">
        <v>43</v>
      </c>
      <c r="C64">
        <v>50</v>
      </c>
      <c r="D64">
        <f>(C63/C64)*100</f>
        <v>44</v>
      </c>
      <c r="G64" t="s">
        <v>43</v>
      </c>
      <c r="H64">
        <v>50</v>
      </c>
      <c r="I64">
        <f>(H63/H64)*100</f>
        <v>56.000000000000007</v>
      </c>
    </row>
    <row r="66" spans="1:9" x14ac:dyDescent="0.2">
      <c r="A66" s="20" t="s">
        <v>44</v>
      </c>
    </row>
    <row r="67" spans="1:9" x14ac:dyDescent="0.2">
      <c r="A67" s="21" t="s">
        <v>35</v>
      </c>
      <c r="B67" t="s">
        <v>36</v>
      </c>
      <c r="F67" s="21" t="s">
        <v>35</v>
      </c>
      <c r="G67" t="s">
        <v>36</v>
      </c>
    </row>
    <row r="68" spans="1:9" ht="17" thickBot="1" x14ac:dyDescent="0.25">
      <c r="A68" s="21"/>
      <c r="B68" s="22" t="s">
        <v>59</v>
      </c>
      <c r="C68" s="22" t="s">
        <v>60</v>
      </c>
      <c r="D68" s="20" t="s">
        <v>37</v>
      </c>
      <c r="F68" s="21"/>
      <c r="G68" s="23" t="s">
        <v>38</v>
      </c>
      <c r="H68" s="22" t="s">
        <v>60</v>
      </c>
      <c r="I68" s="20" t="s">
        <v>37</v>
      </c>
    </row>
    <row r="69" spans="1:9" ht="17" thickBot="1" x14ac:dyDescent="0.25">
      <c r="B69">
        <v>1</v>
      </c>
      <c r="C69">
        <v>6</v>
      </c>
      <c r="D69" s="24" t="s">
        <v>54</v>
      </c>
      <c r="G69">
        <v>0</v>
      </c>
      <c r="H69">
        <v>14</v>
      </c>
      <c r="I69" s="24" t="s">
        <v>55</v>
      </c>
    </row>
    <row r="71" spans="1:9" x14ac:dyDescent="0.2">
      <c r="B71" t="s">
        <v>41</v>
      </c>
      <c r="C71">
        <f>B69+C69</f>
        <v>7</v>
      </c>
      <c r="D71" t="s">
        <v>42</v>
      </c>
      <c r="G71" t="s">
        <v>41</v>
      </c>
      <c r="H71">
        <f>G69+H69</f>
        <v>14</v>
      </c>
      <c r="I71" t="s">
        <v>42</v>
      </c>
    </row>
    <row r="72" spans="1:9" x14ac:dyDescent="0.2">
      <c r="B72" t="s">
        <v>43</v>
      </c>
      <c r="C72">
        <v>50</v>
      </c>
      <c r="D72">
        <f>(C71/C72)*100</f>
        <v>14.000000000000002</v>
      </c>
      <c r="G72" t="s">
        <v>43</v>
      </c>
      <c r="H72">
        <v>50</v>
      </c>
      <c r="I72">
        <f>(H71/H72)*100</f>
        <v>28.000000000000004</v>
      </c>
    </row>
    <row r="74" spans="1:9" x14ac:dyDescent="0.2">
      <c r="A74" s="26" t="s">
        <v>46</v>
      </c>
    </row>
    <row r="75" spans="1:9" x14ac:dyDescent="0.2">
      <c r="A75" s="21" t="s">
        <v>35</v>
      </c>
      <c r="B75" t="s">
        <v>36</v>
      </c>
      <c r="F75" s="21" t="s">
        <v>35</v>
      </c>
      <c r="G75" t="s">
        <v>36</v>
      </c>
    </row>
    <row r="76" spans="1:9" ht="17" thickBot="1" x14ac:dyDescent="0.25">
      <c r="A76" s="21"/>
      <c r="B76" s="22" t="s">
        <v>59</v>
      </c>
      <c r="C76" s="22" t="s">
        <v>60</v>
      </c>
      <c r="D76" s="20" t="s">
        <v>37</v>
      </c>
      <c r="F76" s="21"/>
      <c r="G76" s="23" t="s">
        <v>38</v>
      </c>
      <c r="H76" s="22" t="s">
        <v>60</v>
      </c>
      <c r="I76" s="20" t="s">
        <v>37</v>
      </c>
    </row>
    <row r="77" spans="1:9" ht="17" thickBot="1" x14ac:dyDescent="0.25">
      <c r="B77">
        <v>6</v>
      </c>
      <c r="C77">
        <v>8</v>
      </c>
      <c r="D77" s="24" t="s">
        <v>56</v>
      </c>
      <c r="G77">
        <v>8</v>
      </c>
      <c r="H77">
        <v>0</v>
      </c>
      <c r="I77" s="24" t="s">
        <v>57</v>
      </c>
    </row>
    <row r="79" spans="1:9" x14ac:dyDescent="0.2">
      <c r="B79" t="s">
        <v>41</v>
      </c>
      <c r="C79">
        <f>B77+C77</f>
        <v>14</v>
      </c>
      <c r="D79" t="s">
        <v>42</v>
      </c>
      <c r="G79" t="s">
        <v>41</v>
      </c>
      <c r="H79">
        <f>G77+H77</f>
        <v>8</v>
      </c>
      <c r="I79" t="s">
        <v>42</v>
      </c>
    </row>
    <row r="80" spans="1:9" x14ac:dyDescent="0.2">
      <c r="B80" t="s">
        <v>43</v>
      </c>
      <c r="C80">
        <v>50</v>
      </c>
      <c r="D80">
        <f>(C79/C80)*100</f>
        <v>28.000000000000004</v>
      </c>
      <c r="G80" t="s">
        <v>43</v>
      </c>
      <c r="H80">
        <v>50</v>
      </c>
      <c r="I80">
        <f>(H79/H80)*100</f>
        <v>16</v>
      </c>
    </row>
  </sheetData>
  <mergeCells count="3">
    <mergeCell ref="A30:XFD30"/>
    <mergeCell ref="A2:XFD2"/>
    <mergeCell ref="A57:XFD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S1 Azuma et al</vt:lpstr>
      <vt:lpstr>Disease progression &amp; Myzus set</vt:lpstr>
      <vt:lpstr>Gen v Spec settling and olfacto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Murphy</dc:creator>
  <cp:lastModifiedBy>John Carr</cp:lastModifiedBy>
  <dcterms:created xsi:type="dcterms:W3CDTF">2025-08-09T13:37:15Z</dcterms:created>
  <dcterms:modified xsi:type="dcterms:W3CDTF">2025-10-31T16:23:56Z</dcterms:modified>
</cp:coreProperties>
</file>